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8800" windowHeight="12135" tabRatio="673" activeTab="1"/>
  </bookViews>
  <sheets>
    <sheet name="Weekday Totals" sheetId="6" r:id="rId1"/>
    <sheet name="Monthly Totals" sheetId="7" r:id="rId2"/>
    <sheet name="Sheet2" sheetId="12" state="hidden" r:id="rId3"/>
    <sheet name="Billy Bey" sheetId="3" r:id="rId4"/>
    <sheet name="NYC Ferry" sheetId="10" r:id="rId5"/>
    <sheet name="Liberty Landing Ferry" sheetId="5" r:id="rId6"/>
    <sheet name="New York Water Taxi" sheetId="2" r:id="rId7"/>
    <sheet name="NY Waterway" sheetId="1" r:id="rId8"/>
    <sheet name="SeaStreak" sheetId="4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3">'Billy Bey'!$A$1:$M$76</definedName>
    <definedName name="_xlnm.Print_Area" localSheetId="1">'Monthly Totals'!$A$1:$B$65</definedName>
    <definedName name="_xlnm.Print_Area" localSheetId="0">'Weekday Totals'!$A$1:$T$67</definedName>
  </definedNames>
  <calcPr calcId="152511"/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N54" i="6"/>
  <c r="B11" i="3"/>
  <c r="H12" i="2"/>
  <c r="H23" i="2"/>
  <c r="K41" i="1"/>
  <c r="C34" i="1"/>
  <c r="E56" i="2"/>
  <c r="D5" i="5"/>
  <c r="B6" i="2"/>
  <c r="B7" i="2"/>
  <c r="B8" i="2"/>
  <c r="B9" i="2"/>
  <c r="B10" i="2"/>
  <c r="B11" i="2"/>
  <c r="B16" i="2"/>
  <c r="Z16" i="10"/>
  <c r="Z17" i="10"/>
  <c r="Z18" i="10"/>
  <c r="Z19" i="10"/>
  <c r="Z20" i="10"/>
  <c r="K46" i="10"/>
  <c r="K45" i="10"/>
  <c r="E58" i="2"/>
  <c r="I58" i="2"/>
  <c r="H58" i="2"/>
  <c r="C58" i="2"/>
  <c r="J55" i="2"/>
  <c r="J54" i="2"/>
  <c r="J53" i="2"/>
  <c r="J52" i="2"/>
  <c r="J51" i="2"/>
  <c r="J50" i="2"/>
  <c r="J49" i="2"/>
  <c r="J58" i="2"/>
  <c r="N10" i="6"/>
  <c r="I23" i="2"/>
  <c r="H67" i="3"/>
  <c r="H68" i="3"/>
  <c r="H69" i="3"/>
  <c r="H70" i="3"/>
  <c r="H56" i="3"/>
  <c r="H57" i="3"/>
  <c r="H58" i="3"/>
  <c r="H59" i="3"/>
  <c r="H45" i="3"/>
  <c r="H46" i="3"/>
  <c r="H47" i="3"/>
  <c r="H48" i="3"/>
  <c r="H34" i="3"/>
  <c r="H35" i="3"/>
  <c r="H36" i="3"/>
  <c r="H37" i="3"/>
  <c r="H23" i="3"/>
  <c r="H24" i="3"/>
  <c r="H25" i="3"/>
  <c r="H26" i="3"/>
  <c r="H12" i="3"/>
  <c r="H13" i="3"/>
  <c r="H14" i="3"/>
  <c r="H15" i="3"/>
  <c r="E12" i="3"/>
  <c r="E13" i="3"/>
  <c r="E14" i="3"/>
  <c r="E15" i="3"/>
  <c r="E23" i="3"/>
  <c r="E24" i="3"/>
  <c r="E25" i="3"/>
  <c r="E26" i="3"/>
  <c r="E45" i="3"/>
  <c r="E46" i="3"/>
  <c r="E47" i="3"/>
  <c r="E48" i="3"/>
  <c r="E34" i="3"/>
  <c r="E35" i="3"/>
  <c r="E36" i="3"/>
  <c r="E37" i="3"/>
  <c r="E67" i="3"/>
  <c r="E68" i="3"/>
  <c r="E69" i="3"/>
  <c r="E70" i="3"/>
  <c r="E56" i="3"/>
  <c r="E57" i="3"/>
  <c r="E58" i="3"/>
  <c r="E59" i="3"/>
  <c r="Y45" i="10"/>
  <c r="Y12" i="10"/>
  <c r="X45" i="10"/>
  <c r="P34" i="10"/>
  <c r="M47" i="10"/>
  <c r="M46" i="10"/>
  <c r="M45" i="10"/>
  <c r="E12" i="10"/>
  <c r="E13" i="10"/>
  <c r="C23" i="10"/>
  <c r="K61" i="1"/>
  <c r="K60" i="1"/>
  <c r="M54" i="3"/>
  <c r="G61" i="4"/>
  <c r="F56" i="4"/>
  <c r="D34" i="1"/>
  <c r="Q16" i="6"/>
  <c r="F15" i="2"/>
  <c r="F14" i="2"/>
  <c r="F13" i="2"/>
  <c r="F12" i="2"/>
  <c r="Z38" i="10"/>
  <c r="P25" i="10"/>
  <c r="E48" i="6"/>
  <c r="W25" i="10"/>
  <c r="I25" i="10"/>
  <c r="H25" i="10"/>
  <c r="E44" i="6"/>
  <c r="G25" i="10"/>
  <c r="E42" i="6"/>
  <c r="F25" i="10"/>
  <c r="E40" i="6"/>
  <c r="E25" i="10"/>
  <c r="S25" i="10"/>
  <c r="X25" i="10"/>
  <c r="D25" i="10"/>
  <c r="K25" i="3"/>
  <c r="E24" i="6"/>
  <c r="M21" i="3"/>
  <c r="M20" i="3"/>
  <c r="M19" i="3"/>
  <c r="M18" i="3"/>
  <c r="M17" i="3"/>
  <c r="M16" i="3"/>
  <c r="Z29" i="10"/>
  <c r="E46" i="6"/>
  <c r="M25" i="3"/>
  <c r="E6" i="6"/>
  <c r="G14" i="3"/>
  <c r="F14" i="3"/>
  <c r="C14" i="3"/>
  <c r="M9" i="3"/>
  <c r="J14" i="3"/>
  <c r="J12" i="3"/>
  <c r="D14" i="3"/>
  <c r="L14" i="3"/>
  <c r="G14" i="1"/>
  <c r="C14" i="1"/>
  <c r="F23" i="4"/>
  <c r="E23" i="4"/>
  <c r="I25" i="2"/>
  <c r="G25" i="2"/>
  <c r="E25" i="2"/>
  <c r="E25" i="4"/>
  <c r="D25" i="4"/>
  <c r="D26" i="4"/>
  <c r="D23" i="4"/>
  <c r="C26" i="4"/>
  <c r="C23" i="4"/>
  <c r="F14" i="4"/>
  <c r="F12" i="4"/>
  <c r="E14" i="4"/>
  <c r="E12" i="4"/>
  <c r="D14" i="4"/>
  <c r="D13" i="4"/>
  <c r="C15" i="4"/>
  <c r="C14" i="4"/>
  <c r="G11" i="4"/>
  <c r="G10" i="4"/>
  <c r="G9" i="4"/>
  <c r="G17" i="4"/>
  <c r="G16" i="4"/>
  <c r="G23" i="2"/>
  <c r="E23" i="2"/>
  <c r="E24" i="2"/>
  <c r="C24" i="2"/>
  <c r="C13" i="2"/>
  <c r="E13" i="2"/>
  <c r="G13" i="2"/>
  <c r="H13" i="2"/>
  <c r="I13" i="2"/>
  <c r="I15" i="2"/>
  <c r="I24" i="2"/>
  <c r="I14" i="2"/>
  <c r="H25" i="2"/>
  <c r="H14" i="2"/>
  <c r="G14" i="2"/>
  <c r="E14" i="2"/>
  <c r="C25" i="2"/>
  <c r="E32" i="6"/>
  <c r="C14" i="2"/>
  <c r="B32" i="6"/>
  <c r="J9" i="2"/>
  <c r="J16" i="2"/>
  <c r="J22" i="2"/>
  <c r="J27" i="2"/>
  <c r="J20" i="2"/>
  <c r="J21" i="2"/>
  <c r="J19" i="2"/>
  <c r="J18" i="2"/>
  <c r="J17" i="2"/>
  <c r="J11" i="2"/>
  <c r="J10" i="2"/>
  <c r="J23" i="2"/>
  <c r="J25" i="2"/>
  <c r="C12" i="5"/>
  <c r="C13" i="5"/>
  <c r="N23" i="10"/>
  <c r="O23" i="10"/>
  <c r="P23" i="10"/>
  <c r="Q23" i="10"/>
  <c r="R23" i="10"/>
  <c r="S23" i="10"/>
  <c r="T23" i="10"/>
  <c r="N24" i="10"/>
  <c r="O24" i="10"/>
  <c r="P24" i="10"/>
  <c r="Q24" i="10"/>
  <c r="R24" i="10"/>
  <c r="S24" i="10"/>
  <c r="T24" i="10"/>
  <c r="N25" i="10"/>
  <c r="O25" i="10"/>
  <c r="Q25" i="10"/>
  <c r="R25" i="10"/>
  <c r="T25" i="10"/>
  <c r="N26" i="10"/>
  <c r="O26" i="10"/>
  <c r="P26" i="10"/>
  <c r="Q26" i="10"/>
  <c r="R26" i="10"/>
  <c r="S26" i="10"/>
  <c r="T26" i="10"/>
  <c r="K11" i="1"/>
  <c r="K10" i="1"/>
  <c r="K9" i="1"/>
  <c r="K8" i="1"/>
  <c r="K7" i="1"/>
  <c r="K6" i="1"/>
  <c r="E11" i="11"/>
  <c r="E10" i="11"/>
  <c r="E9" i="11"/>
  <c r="E8" i="11"/>
  <c r="E7" i="11"/>
  <c r="E6" i="11"/>
  <c r="E5" i="11"/>
  <c r="Z6" i="10"/>
  <c r="J8" i="2"/>
  <c r="J7" i="2"/>
  <c r="J6" i="2"/>
  <c r="G8" i="4"/>
  <c r="G7" i="4"/>
  <c r="G6" i="4"/>
  <c r="M11" i="3"/>
  <c r="M10" i="3"/>
  <c r="M8" i="3"/>
  <c r="M7" i="3"/>
  <c r="M6" i="3"/>
  <c r="Z11" i="10"/>
  <c r="Z10" i="10"/>
  <c r="Z9" i="10"/>
  <c r="Z8" i="10"/>
  <c r="Z7" i="10"/>
  <c r="E14" i="11"/>
  <c r="Z66" i="10"/>
  <c r="Z65" i="10"/>
  <c r="Z64" i="10"/>
  <c r="Z63" i="10"/>
  <c r="Z62" i="10"/>
  <c r="Z61" i="10"/>
  <c r="Z60" i="10"/>
  <c r="Z55" i="10"/>
  <c r="Z54" i="10"/>
  <c r="Z53" i="10"/>
  <c r="Z52" i="10"/>
  <c r="Z51" i="10"/>
  <c r="Z50" i="10"/>
  <c r="Z49" i="10"/>
  <c r="Z44" i="10"/>
  <c r="Z43" i="10"/>
  <c r="Z42" i="10"/>
  <c r="Z41" i="10"/>
  <c r="Z40" i="10"/>
  <c r="Z39" i="10"/>
  <c r="Z33" i="10"/>
  <c r="Z32" i="10"/>
  <c r="Z31" i="10"/>
  <c r="Z30" i="10"/>
  <c r="Z28" i="10"/>
  <c r="Z27" i="10"/>
  <c r="Z22" i="10"/>
  <c r="Z21" i="10"/>
  <c r="Z5" i="10"/>
  <c r="Z14" i="10"/>
  <c r="B14" i="6"/>
  <c r="U67" i="10"/>
  <c r="V67" i="10"/>
  <c r="W67" i="10"/>
  <c r="X67" i="10"/>
  <c r="Y67" i="10"/>
  <c r="U68" i="10"/>
  <c r="V68" i="10"/>
  <c r="W68" i="10"/>
  <c r="X68" i="10"/>
  <c r="Y68" i="10"/>
  <c r="U69" i="10"/>
  <c r="Q60" i="6"/>
  <c r="V69" i="10"/>
  <c r="Q62" i="6"/>
  <c r="W69" i="10"/>
  <c r="X69" i="10"/>
  <c r="Y69" i="10"/>
  <c r="U70" i="10"/>
  <c r="V70" i="10"/>
  <c r="W70" i="10"/>
  <c r="X70" i="10"/>
  <c r="Y70" i="10"/>
  <c r="U12" i="10"/>
  <c r="V12" i="10"/>
  <c r="W12" i="10"/>
  <c r="X12" i="10"/>
  <c r="U13" i="10"/>
  <c r="V13" i="10"/>
  <c r="W13" i="10"/>
  <c r="X13" i="10"/>
  <c r="Y13" i="10"/>
  <c r="U14" i="10"/>
  <c r="V14" i="10"/>
  <c r="B62" i="6"/>
  <c r="W14" i="10"/>
  <c r="X14" i="10"/>
  <c r="Y14" i="10"/>
  <c r="U15" i="10"/>
  <c r="V15" i="10"/>
  <c r="W15" i="10"/>
  <c r="X15" i="10"/>
  <c r="Y15" i="10"/>
  <c r="U23" i="10"/>
  <c r="V23" i="10"/>
  <c r="W23" i="10"/>
  <c r="X23" i="10"/>
  <c r="Y23" i="10"/>
  <c r="U24" i="10"/>
  <c r="V24" i="10"/>
  <c r="W24" i="10"/>
  <c r="X24" i="10"/>
  <c r="Y24" i="10"/>
  <c r="U25" i="10"/>
  <c r="E60" i="6"/>
  <c r="V25" i="10"/>
  <c r="E62" i="6"/>
  <c r="Y25" i="10"/>
  <c r="U26" i="10"/>
  <c r="V26" i="10"/>
  <c r="W26" i="10"/>
  <c r="X26" i="10"/>
  <c r="Y26" i="10"/>
  <c r="U34" i="10"/>
  <c r="V34" i="10"/>
  <c r="W34" i="10"/>
  <c r="X34" i="10"/>
  <c r="Y34" i="10"/>
  <c r="U35" i="10"/>
  <c r="V35" i="10"/>
  <c r="W35" i="10"/>
  <c r="X35" i="10"/>
  <c r="Y35" i="10"/>
  <c r="U36" i="10"/>
  <c r="H60" i="6"/>
  <c r="V36" i="10"/>
  <c r="W36" i="10"/>
  <c r="X36" i="10"/>
  <c r="Y36" i="10"/>
  <c r="U37" i="10"/>
  <c r="V37" i="10"/>
  <c r="W37" i="10"/>
  <c r="X37" i="10"/>
  <c r="Y37" i="10"/>
  <c r="U45" i="10"/>
  <c r="V45" i="10"/>
  <c r="W45" i="10"/>
  <c r="U46" i="10"/>
  <c r="V46" i="10"/>
  <c r="W46" i="10"/>
  <c r="X46" i="10"/>
  <c r="Y46" i="10"/>
  <c r="U47" i="10"/>
  <c r="K60" i="6"/>
  <c r="V47" i="10"/>
  <c r="K62" i="6"/>
  <c r="W47" i="10"/>
  <c r="X47" i="10"/>
  <c r="Y47" i="10"/>
  <c r="U48" i="10"/>
  <c r="V48" i="10"/>
  <c r="W48" i="10"/>
  <c r="X48" i="10"/>
  <c r="Y48" i="10"/>
  <c r="U56" i="10"/>
  <c r="V56" i="10"/>
  <c r="W56" i="10"/>
  <c r="X56" i="10"/>
  <c r="Y56" i="10"/>
  <c r="U57" i="10"/>
  <c r="V57" i="10"/>
  <c r="W57" i="10"/>
  <c r="X57" i="10"/>
  <c r="Y57" i="10"/>
  <c r="U58" i="10"/>
  <c r="N60" i="6"/>
  <c r="V58" i="10"/>
  <c r="N62" i="6"/>
  <c r="W58" i="10"/>
  <c r="X58" i="10"/>
  <c r="Y58" i="10"/>
  <c r="U59" i="10"/>
  <c r="V59" i="10"/>
  <c r="W59" i="10"/>
  <c r="X59" i="10"/>
  <c r="Y59" i="10"/>
  <c r="Z25" i="10"/>
  <c r="P73" i="10"/>
  <c r="B60" i="7"/>
  <c r="Q74" i="10"/>
  <c r="Q73" i="10"/>
  <c r="B62" i="7"/>
  <c r="H62" i="6"/>
  <c r="P74" i="10"/>
  <c r="B60" i="6"/>
  <c r="B8" i="11"/>
  <c r="B9" i="11"/>
  <c r="B10" i="11"/>
  <c r="B11" i="11"/>
  <c r="B34" i="6"/>
  <c r="T70" i="10"/>
  <c r="S70" i="10"/>
  <c r="R70" i="10"/>
  <c r="Q70" i="10"/>
  <c r="P70" i="10"/>
  <c r="O70" i="10"/>
  <c r="N70" i="10"/>
  <c r="T69" i="10"/>
  <c r="S69" i="10"/>
  <c r="R69" i="10"/>
  <c r="Q52" i="6"/>
  <c r="Q69" i="10"/>
  <c r="P69" i="10"/>
  <c r="Q48" i="6"/>
  <c r="O69" i="10"/>
  <c r="N69" i="10"/>
  <c r="Q50" i="6"/>
  <c r="T68" i="10"/>
  <c r="S68" i="10"/>
  <c r="R68" i="10"/>
  <c r="Q68" i="10"/>
  <c r="P68" i="10"/>
  <c r="O68" i="10"/>
  <c r="N68" i="10"/>
  <c r="T67" i="10"/>
  <c r="S67" i="10"/>
  <c r="R67" i="10"/>
  <c r="Q67" i="10"/>
  <c r="P67" i="10"/>
  <c r="O67" i="10"/>
  <c r="N67" i="10"/>
  <c r="T59" i="10"/>
  <c r="S59" i="10"/>
  <c r="R59" i="10"/>
  <c r="Q59" i="10"/>
  <c r="P59" i="10"/>
  <c r="O59" i="10"/>
  <c r="N59" i="10"/>
  <c r="T58" i="10"/>
  <c r="S58" i="10"/>
  <c r="R58" i="10"/>
  <c r="N52" i="6"/>
  <c r="Q58" i="10"/>
  <c r="P58" i="10"/>
  <c r="N48" i="6"/>
  <c r="O58" i="10"/>
  <c r="N58" i="10"/>
  <c r="N50" i="6"/>
  <c r="T57" i="10"/>
  <c r="S57" i="10"/>
  <c r="R57" i="10"/>
  <c r="Q57" i="10"/>
  <c r="P57" i="10"/>
  <c r="O57" i="10"/>
  <c r="N57" i="10"/>
  <c r="T56" i="10"/>
  <c r="S56" i="10"/>
  <c r="R56" i="10"/>
  <c r="Q56" i="10"/>
  <c r="P56" i="10"/>
  <c r="O56" i="10"/>
  <c r="N56" i="10"/>
  <c r="T48" i="10"/>
  <c r="S48" i="10"/>
  <c r="R48" i="10"/>
  <c r="Q48" i="10"/>
  <c r="P48" i="10"/>
  <c r="O48" i="10"/>
  <c r="N48" i="10"/>
  <c r="T47" i="10"/>
  <c r="S47" i="10"/>
  <c r="R47" i="10"/>
  <c r="K52" i="6"/>
  <c r="Q47" i="10"/>
  <c r="P47" i="10"/>
  <c r="K48" i="6"/>
  <c r="O47" i="10"/>
  <c r="N47" i="10"/>
  <c r="K50" i="6"/>
  <c r="T46" i="10"/>
  <c r="S46" i="10"/>
  <c r="R46" i="10"/>
  <c r="Q46" i="10"/>
  <c r="P46" i="10"/>
  <c r="O46" i="10"/>
  <c r="N46" i="10"/>
  <c r="T45" i="10"/>
  <c r="S45" i="10"/>
  <c r="R45" i="10"/>
  <c r="Q45" i="10"/>
  <c r="P45" i="10"/>
  <c r="O45" i="10"/>
  <c r="N45" i="10"/>
  <c r="T37" i="10"/>
  <c r="S37" i="10"/>
  <c r="R37" i="10"/>
  <c r="Q37" i="10"/>
  <c r="P37" i="10"/>
  <c r="O37" i="10"/>
  <c r="N37" i="10"/>
  <c r="T36" i="10"/>
  <c r="S36" i="10"/>
  <c r="R36" i="10"/>
  <c r="H52" i="6"/>
  <c r="Q36" i="10"/>
  <c r="P36" i="10"/>
  <c r="H48" i="6"/>
  <c r="O36" i="10"/>
  <c r="N36" i="10"/>
  <c r="T35" i="10"/>
  <c r="S35" i="10"/>
  <c r="R35" i="10"/>
  <c r="Q35" i="10"/>
  <c r="P35" i="10"/>
  <c r="O35" i="10"/>
  <c r="N35" i="10"/>
  <c r="T34" i="10"/>
  <c r="S34" i="10"/>
  <c r="R34" i="10"/>
  <c r="Q34" i="10"/>
  <c r="O34" i="10"/>
  <c r="N34" i="10"/>
  <c r="E52" i="6"/>
  <c r="E50" i="6"/>
  <c r="T15" i="10"/>
  <c r="S15" i="10"/>
  <c r="R15" i="10"/>
  <c r="Q15" i="10"/>
  <c r="P15" i="10"/>
  <c r="O15" i="10"/>
  <c r="N15" i="10"/>
  <c r="T14" i="10"/>
  <c r="S14" i="10"/>
  <c r="R14" i="10"/>
  <c r="B52" i="6"/>
  <c r="Q14" i="10"/>
  <c r="P14" i="10"/>
  <c r="B48" i="6"/>
  <c r="O14" i="10"/>
  <c r="N14" i="10"/>
  <c r="B50" i="6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N12" i="10"/>
  <c r="M70" i="10"/>
  <c r="L70" i="10"/>
  <c r="K70" i="10"/>
  <c r="M69" i="10"/>
  <c r="L69" i="10"/>
  <c r="K69" i="10"/>
  <c r="Q58" i="6"/>
  <c r="M68" i="10"/>
  <c r="L68" i="10"/>
  <c r="K68" i="10"/>
  <c r="M67" i="10"/>
  <c r="L67" i="10"/>
  <c r="K67" i="10"/>
  <c r="M59" i="10"/>
  <c r="L59" i="10"/>
  <c r="K59" i="10"/>
  <c r="M58" i="10"/>
  <c r="L58" i="10"/>
  <c r="K58" i="10"/>
  <c r="N58" i="6"/>
  <c r="M57" i="10"/>
  <c r="L57" i="10"/>
  <c r="K57" i="10"/>
  <c r="M56" i="10"/>
  <c r="L56" i="10"/>
  <c r="K56" i="10"/>
  <c r="M48" i="10"/>
  <c r="L48" i="10"/>
  <c r="K48" i="10"/>
  <c r="L47" i="10"/>
  <c r="K47" i="10"/>
  <c r="K58" i="6"/>
  <c r="L46" i="10"/>
  <c r="L45" i="10"/>
  <c r="M37" i="10"/>
  <c r="L37" i="10"/>
  <c r="K37" i="10"/>
  <c r="M36" i="10"/>
  <c r="L36" i="10"/>
  <c r="K36" i="10"/>
  <c r="H58" i="6"/>
  <c r="M35" i="10"/>
  <c r="L35" i="10"/>
  <c r="K35" i="10"/>
  <c r="M34" i="10"/>
  <c r="L34" i="10"/>
  <c r="K34" i="10"/>
  <c r="M26" i="10"/>
  <c r="L26" i="10"/>
  <c r="K26" i="10"/>
  <c r="M25" i="10"/>
  <c r="L25" i="10"/>
  <c r="E56" i="6"/>
  <c r="K25" i="10"/>
  <c r="E58" i="6"/>
  <c r="M24" i="10"/>
  <c r="L24" i="10"/>
  <c r="K24" i="10"/>
  <c r="M23" i="10"/>
  <c r="L23" i="10"/>
  <c r="K23" i="10"/>
  <c r="M15" i="10"/>
  <c r="L15" i="10"/>
  <c r="K15" i="10"/>
  <c r="M14" i="10"/>
  <c r="L14" i="10"/>
  <c r="K14" i="10"/>
  <c r="B58" i="6"/>
  <c r="M13" i="10"/>
  <c r="L13" i="10"/>
  <c r="K13" i="10"/>
  <c r="M12" i="10"/>
  <c r="L12" i="10"/>
  <c r="K12" i="10"/>
  <c r="N56" i="6"/>
  <c r="Q56" i="6"/>
  <c r="K56" i="6"/>
  <c r="H56" i="6"/>
  <c r="H50" i="6"/>
  <c r="B56" i="6"/>
  <c r="K73" i="10"/>
  <c r="B58" i="7"/>
  <c r="O74" i="10"/>
  <c r="L74" i="10"/>
  <c r="N74" i="10"/>
  <c r="N73" i="10"/>
  <c r="B50" i="7"/>
  <c r="M73" i="10"/>
  <c r="B52" i="7"/>
  <c r="L73" i="10"/>
  <c r="O73" i="10"/>
  <c r="K74" i="10"/>
  <c r="M74" i="10"/>
  <c r="B7" i="11"/>
  <c r="B54" i="7"/>
  <c r="C56" i="11"/>
  <c r="D56" i="11"/>
  <c r="C45" i="1"/>
  <c r="C56" i="1"/>
  <c r="D56" i="1"/>
  <c r="E56" i="1"/>
  <c r="F56" i="1"/>
  <c r="G45" i="1"/>
  <c r="G56" i="1"/>
  <c r="C56" i="3"/>
  <c r="H56" i="2"/>
  <c r="G56" i="2"/>
  <c r="I56" i="2"/>
  <c r="I56" i="1"/>
  <c r="J56" i="1"/>
  <c r="I56" i="3"/>
  <c r="J56" i="3"/>
  <c r="K56" i="3"/>
  <c r="L56" i="3"/>
  <c r="C56" i="10"/>
  <c r="C67" i="10"/>
  <c r="H56" i="1"/>
  <c r="H45" i="1"/>
  <c r="F56" i="3"/>
  <c r="F45" i="3"/>
  <c r="G56" i="3"/>
  <c r="D56" i="10"/>
  <c r="D67" i="10"/>
  <c r="E56" i="10"/>
  <c r="E67" i="10"/>
  <c r="F56" i="10"/>
  <c r="F67" i="10"/>
  <c r="G56" i="10"/>
  <c r="G67" i="10"/>
  <c r="H56" i="10"/>
  <c r="H67" i="10"/>
  <c r="I56" i="10"/>
  <c r="I67" i="10"/>
  <c r="J56" i="10"/>
  <c r="J67" i="10"/>
  <c r="C58" i="10"/>
  <c r="C69" i="10"/>
  <c r="G58" i="2"/>
  <c r="I58" i="1"/>
  <c r="J58" i="1"/>
  <c r="I58" i="3"/>
  <c r="J58" i="3"/>
  <c r="K58" i="3"/>
  <c r="N24" i="6"/>
  <c r="L58" i="3"/>
  <c r="D69" i="10"/>
  <c r="E69" i="10"/>
  <c r="Q38" i="6"/>
  <c r="F69" i="10"/>
  <c r="Q40" i="6"/>
  <c r="G69" i="10"/>
  <c r="Q42" i="6"/>
  <c r="H69" i="10"/>
  <c r="Q44" i="6"/>
  <c r="J69" i="10"/>
  <c r="Q54" i="6"/>
  <c r="C58" i="11"/>
  <c r="D58" i="11"/>
  <c r="C58" i="1"/>
  <c r="D58" i="1"/>
  <c r="E58" i="1"/>
  <c r="F58" i="1"/>
  <c r="G58" i="1"/>
  <c r="C58" i="3"/>
  <c r="H58" i="1"/>
  <c r="F58" i="3"/>
  <c r="G58" i="3"/>
  <c r="D58" i="10"/>
  <c r="E58" i="10"/>
  <c r="N38" i="6"/>
  <c r="F58" i="10"/>
  <c r="G58" i="10"/>
  <c r="H58" i="10"/>
  <c r="I58" i="10"/>
  <c r="N46" i="6"/>
  <c r="J58" i="10"/>
  <c r="J5" i="2"/>
  <c r="D6" i="5"/>
  <c r="D7" i="5"/>
  <c r="D8" i="5"/>
  <c r="D9" i="5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16" i="4"/>
  <c r="B17" i="4"/>
  <c r="B18" i="4"/>
  <c r="B19" i="4"/>
  <c r="B20" i="4"/>
  <c r="B21" i="4"/>
  <c r="B22" i="4"/>
  <c r="B27" i="4"/>
  <c r="B28" i="4"/>
  <c r="B29" i="4"/>
  <c r="B30" i="4"/>
  <c r="B31" i="4"/>
  <c r="B32" i="4"/>
  <c r="B33" i="4"/>
  <c r="B38" i="4"/>
  <c r="B39" i="4"/>
  <c r="B40" i="4"/>
  <c r="B41" i="4"/>
  <c r="B42" i="4"/>
  <c r="B43" i="4"/>
  <c r="B44" i="4"/>
  <c r="B49" i="4"/>
  <c r="B50" i="4"/>
  <c r="B51" i="4"/>
  <c r="B52" i="4"/>
  <c r="B53" i="4"/>
  <c r="B54" i="4"/>
  <c r="B55" i="4"/>
  <c r="B60" i="4"/>
  <c r="B61" i="4"/>
  <c r="B17" i="2"/>
  <c r="B18" i="2"/>
  <c r="B19" i="2"/>
  <c r="B20" i="2"/>
  <c r="B21" i="2"/>
  <c r="B22" i="2"/>
  <c r="B27" i="2"/>
  <c r="B28" i="2"/>
  <c r="B29" i="2"/>
  <c r="B30" i="2"/>
  <c r="B31" i="2"/>
  <c r="B32" i="2"/>
  <c r="B33" i="2"/>
  <c r="B38" i="2"/>
  <c r="B39" i="2"/>
  <c r="B40" i="2"/>
  <c r="B41" i="2"/>
  <c r="B42" i="2"/>
  <c r="B43" i="2"/>
  <c r="B44" i="2"/>
  <c r="B49" i="2"/>
  <c r="B50" i="2"/>
  <c r="B51" i="2"/>
  <c r="B52" i="2"/>
  <c r="B53" i="2"/>
  <c r="B54" i="2"/>
  <c r="B55" i="2"/>
  <c r="B60" i="2"/>
  <c r="B61" i="2"/>
  <c r="B16" i="5"/>
  <c r="B17" i="5"/>
  <c r="B18" i="5"/>
  <c r="B19" i="5"/>
  <c r="B20" i="5"/>
  <c r="B21" i="5"/>
  <c r="B22" i="5"/>
  <c r="B27" i="5"/>
  <c r="B28" i="5"/>
  <c r="B29" i="5"/>
  <c r="B30" i="5"/>
  <c r="B31" i="5"/>
  <c r="B32" i="5"/>
  <c r="B33" i="5"/>
  <c r="B38" i="5"/>
  <c r="B39" i="5"/>
  <c r="B40" i="5"/>
  <c r="B41" i="5"/>
  <c r="B42" i="5"/>
  <c r="B43" i="5"/>
  <c r="B44" i="5"/>
  <c r="B49" i="5"/>
  <c r="B50" i="5"/>
  <c r="B51" i="5"/>
  <c r="B52" i="5"/>
  <c r="B53" i="5"/>
  <c r="B54" i="5"/>
  <c r="B55" i="5"/>
  <c r="B60" i="5"/>
  <c r="B61" i="5"/>
  <c r="B16" i="3"/>
  <c r="B17" i="3"/>
  <c r="B18" i="3"/>
  <c r="B19" i="3"/>
  <c r="B20" i="3"/>
  <c r="B21" i="3"/>
  <c r="B22" i="3"/>
  <c r="B27" i="3"/>
  <c r="B28" i="3"/>
  <c r="B29" i="3"/>
  <c r="B30" i="3"/>
  <c r="B31" i="3"/>
  <c r="B32" i="3"/>
  <c r="B33" i="3"/>
  <c r="B38" i="3"/>
  <c r="B39" i="3"/>
  <c r="B40" i="3"/>
  <c r="B41" i="3"/>
  <c r="B42" i="3"/>
  <c r="B43" i="3"/>
  <c r="B44" i="3"/>
  <c r="B49" i="3"/>
  <c r="B50" i="3"/>
  <c r="B51" i="3"/>
  <c r="B52" i="3"/>
  <c r="B53" i="3"/>
  <c r="B54" i="3"/>
  <c r="B55" i="3"/>
  <c r="B60" i="3"/>
  <c r="B61" i="3"/>
  <c r="D69" i="11"/>
  <c r="C69" i="3"/>
  <c r="D69" i="3"/>
  <c r="E69" i="2"/>
  <c r="C69" i="1"/>
  <c r="D69" i="1"/>
  <c r="E69" i="1"/>
  <c r="F69" i="1"/>
  <c r="G69" i="1"/>
  <c r="C69" i="11"/>
  <c r="D58" i="3"/>
  <c r="C47" i="3"/>
  <c r="D47" i="3"/>
  <c r="E47" i="2"/>
  <c r="C47" i="1"/>
  <c r="D47" i="1"/>
  <c r="E47" i="1"/>
  <c r="F47" i="1"/>
  <c r="G47" i="1"/>
  <c r="D47" i="11"/>
  <c r="C47" i="11"/>
  <c r="C36" i="3"/>
  <c r="D36" i="3"/>
  <c r="E36" i="2"/>
  <c r="C36" i="1"/>
  <c r="D36" i="1"/>
  <c r="E36" i="1"/>
  <c r="F36" i="1"/>
  <c r="G36" i="1"/>
  <c r="D36" i="11"/>
  <c r="C36" i="11"/>
  <c r="C25" i="3"/>
  <c r="D25" i="3"/>
  <c r="C25" i="1"/>
  <c r="D25" i="1"/>
  <c r="E25" i="1"/>
  <c r="F25" i="1"/>
  <c r="G25" i="1"/>
  <c r="D25" i="11"/>
  <c r="C25" i="11"/>
  <c r="C14" i="11"/>
  <c r="D14" i="11"/>
  <c r="D14" i="1"/>
  <c r="E14" i="1"/>
  <c r="F14" i="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12" i="1"/>
  <c r="D12" i="1"/>
  <c r="E12" i="1"/>
  <c r="F12" i="1"/>
  <c r="G12" i="1"/>
  <c r="D45" i="1"/>
  <c r="E45" i="1"/>
  <c r="F45" i="1"/>
  <c r="E34" i="1"/>
  <c r="F34" i="1"/>
  <c r="G34" i="1"/>
  <c r="C23" i="1"/>
  <c r="D23" i="1"/>
  <c r="E23" i="1"/>
  <c r="F23" i="1"/>
  <c r="G23" i="1"/>
  <c r="C67" i="1"/>
  <c r="D67" i="1"/>
  <c r="E67" i="1"/>
  <c r="F67" i="1"/>
  <c r="G67" i="1"/>
  <c r="C12" i="3"/>
  <c r="D12" i="3"/>
  <c r="C67" i="3"/>
  <c r="D67" i="3"/>
  <c r="C23" i="3"/>
  <c r="D23" i="3"/>
  <c r="C34" i="3"/>
  <c r="D34" i="3"/>
  <c r="C45" i="3"/>
  <c r="D45" i="3"/>
  <c r="D56" i="3"/>
  <c r="E12" i="2"/>
  <c r="E67" i="2"/>
  <c r="E34" i="2"/>
  <c r="E45" i="2"/>
  <c r="C12" i="11"/>
  <c r="C67" i="11"/>
  <c r="C23" i="11"/>
  <c r="C34" i="11"/>
  <c r="C45" i="11"/>
  <c r="F12" i="10"/>
  <c r="F45" i="10"/>
  <c r="F34" i="10"/>
  <c r="F23" i="10"/>
  <c r="K5" i="1"/>
  <c r="K14" i="1"/>
  <c r="K49" i="1"/>
  <c r="K50" i="1"/>
  <c r="K51" i="1"/>
  <c r="K52" i="1"/>
  <c r="K53" i="1"/>
  <c r="K54" i="1"/>
  <c r="K55" i="1"/>
  <c r="K38" i="1"/>
  <c r="K39" i="1"/>
  <c r="K40" i="1"/>
  <c r="K42" i="1"/>
  <c r="K43" i="1"/>
  <c r="K44" i="1"/>
  <c r="K27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70" i="1"/>
  <c r="M5" i="3"/>
  <c r="M14" i="3"/>
  <c r="M61" i="3"/>
  <c r="M60" i="3"/>
  <c r="M27" i="3"/>
  <c r="M28" i="3"/>
  <c r="M29" i="3"/>
  <c r="M30" i="3"/>
  <c r="M31" i="3"/>
  <c r="M38" i="3"/>
  <c r="M39" i="3"/>
  <c r="M40" i="3"/>
  <c r="M41" i="3"/>
  <c r="M42" i="3"/>
  <c r="M49" i="3"/>
  <c r="M50" i="3"/>
  <c r="M51" i="3"/>
  <c r="M52" i="3"/>
  <c r="M53" i="3"/>
  <c r="D10" i="5"/>
  <c r="D11" i="5"/>
  <c r="C67" i="5"/>
  <c r="D67" i="5"/>
  <c r="C56" i="5"/>
  <c r="D56" i="5"/>
  <c r="D38" i="5"/>
  <c r="D39" i="5"/>
  <c r="D40" i="5"/>
  <c r="D41" i="5"/>
  <c r="D42" i="5"/>
  <c r="D43" i="5"/>
  <c r="D44" i="5"/>
  <c r="D27" i="5"/>
  <c r="D28" i="5"/>
  <c r="D29" i="5"/>
  <c r="D30" i="5"/>
  <c r="D31" i="5"/>
  <c r="D32" i="5"/>
  <c r="D33" i="5"/>
  <c r="D16" i="5"/>
  <c r="D17" i="5"/>
  <c r="D18" i="5"/>
  <c r="D19" i="5"/>
  <c r="D20" i="5"/>
  <c r="D21" i="5"/>
  <c r="D22" i="5"/>
  <c r="J61" i="2"/>
  <c r="J60" i="2"/>
  <c r="J28" i="2"/>
  <c r="J29" i="2"/>
  <c r="J30" i="2"/>
  <c r="J31" i="2"/>
  <c r="J32" i="2"/>
  <c r="J33" i="2"/>
  <c r="J38" i="2"/>
  <c r="J39" i="2"/>
  <c r="J40" i="2"/>
  <c r="J41" i="2"/>
  <c r="J42" i="2"/>
  <c r="J43" i="2"/>
  <c r="J44" i="2"/>
  <c r="G5" i="4"/>
  <c r="G14" i="4"/>
  <c r="G60" i="4"/>
  <c r="G70" i="4"/>
  <c r="G18" i="4"/>
  <c r="G19" i="4"/>
  <c r="G20" i="4"/>
  <c r="G21" i="4"/>
  <c r="G22" i="4"/>
  <c r="G27" i="4"/>
  <c r="G28" i="4"/>
  <c r="G29" i="4"/>
  <c r="G30" i="4"/>
  <c r="G31" i="4"/>
  <c r="G32" i="4"/>
  <c r="G33" i="4"/>
  <c r="G38" i="4"/>
  <c r="G39" i="4"/>
  <c r="G40" i="4"/>
  <c r="G41" i="4"/>
  <c r="G42" i="4"/>
  <c r="G43" i="4"/>
  <c r="G44" i="4"/>
  <c r="G50" i="4"/>
  <c r="G51" i="4"/>
  <c r="G52" i="4"/>
  <c r="G53" i="4"/>
  <c r="G54" i="4"/>
  <c r="G55" i="4"/>
  <c r="G49" i="4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2" i="3"/>
  <c r="M32" i="3"/>
  <c r="M33" i="3"/>
  <c r="M43" i="3"/>
  <c r="M44" i="3"/>
  <c r="M55" i="3"/>
  <c r="C58" i="5"/>
  <c r="D58" i="5"/>
  <c r="N12" i="6"/>
  <c r="H36" i="10"/>
  <c r="H44" i="6"/>
  <c r="G36" i="10"/>
  <c r="H42" i="6"/>
  <c r="F36" i="10"/>
  <c r="H40" i="6"/>
  <c r="E36" i="10"/>
  <c r="H38" i="6"/>
  <c r="D36" i="10"/>
  <c r="I36" i="10"/>
  <c r="H46" i="6"/>
  <c r="D57" i="1"/>
  <c r="E57" i="1"/>
  <c r="F57" i="1"/>
  <c r="G57" i="1"/>
  <c r="H57" i="1"/>
  <c r="I57" i="1"/>
  <c r="J57" i="1"/>
  <c r="C34" i="5"/>
  <c r="C35" i="5"/>
  <c r="C36" i="5"/>
  <c r="C37" i="5"/>
  <c r="G37" i="1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H14" i="1"/>
  <c r="I14" i="1"/>
  <c r="J14" i="1"/>
  <c r="D61" i="5"/>
  <c r="E69" i="4"/>
  <c r="F69" i="4"/>
  <c r="E58" i="4"/>
  <c r="F58" i="4"/>
  <c r="J47" i="10"/>
  <c r="K54" i="6"/>
  <c r="I47" i="10"/>
  <c r="K46" i="6"/>
  <c r="H47" i="10"/>
  <c r="K44" i="6"/>
  <c r="G47" i="10"/>
  <c r="K42" i="6"/>
  <c r="F47" i="10"/>
  <c r="K40" i="6"/>
  <c r="E47" i="10"/>
  <c r="K38" i="6"/>
  <c r="D47" i="10"/>
  <c r="E47" i="4"/>
  <c r="F47" i="4"/>
  <c r="J36" i="10"/>
  <c r="H54" i="6"/>
  <c r="E36" i="4"/>
  <c r="F36" i="4"/>
  <c r="J14" i="10"/>
  <c r="B54" i="6"/>
  <c r="I14" i="10"/>
  <c r="B46" i="6"/>
  <c r="H14" i="10"/>
  <c r="B44" i="6"/>
  <c r="G14" i="10"/>
  <c r="B42" i="6"/>
  <c r="F14" i="10"/>
  <c r="B40" i="6"/>
  <c r="E14" i="10"/>
  <c r="B38" i="6"/>
  <c r="D14" i="10"/>
  <c r="E38" i="6"/>
  <c r="J25" i="10"/>
  <c r="E54" i="6"/>
  <c r="F25" i="4"/>
  <c r="J12" i="10"/>
  <c r="J23" i="10"/>
  <c r="J34" i="10"/>
  <c r="J45" i="10"/>
  <c r="I12" i="10"/>
  <c r="I23" i="10"/>
  <c r="I34" i="10"/>
  <c r="I45" i="10"/>
  <c r="H12" i="10"/>
  <c r="H23" i="10"/>
  <c r="H34" i="10"/>
  <c r="H45" i="10"/>
  <c r="G12" i="10"/>
  <c r="G23" i="10"/>
  <c r="G34" i="10"/>
  <c r="G45" i="10"/>
  <c r="E23" i="10"/>
  <c r="E34" i="10"/>
  <c r="E45" i="10"/>
  <c r="D12" i="10"/>
  <c r="D23" i="10"/>
  <c r="D34" i="10"/>
  <c r="D45" i="10"/>
  <c r="E67" i="4"/>
  <c r="F67" i="4"/>
  <c r="E56" i="4"/>
  <c r="E45" i="4"/>
  <c r="F45" i="4"/>
  <c r="E34" i="4"/>
  <c r="F34" i="4"/>
  <c r="I69" i="3"/>
  <c r="J69" i="3"/>
  <c r="K69" i="3"/>
  <c r="Q24" i="6"/>
  <c r="L69" i="3"/>
  <c r="G69" i="2"/>
  <c r="H69" i="2"/>
  <c r="I69" i="2"/>
  <c r="I69" i="1"/>
  <c r="J69" i="1"/>
  <c r="C69" i="4"/>
  <c r="D69" i="4"/>
  <c r="C36" i="10"/>
  <c r="I36" i="3"/>
  <c r="J36" i="3"/>
  <c r="K36" i="3"/>
  <c r="H24" i="6"/>
  <c r="L36" i="3"/>
  <c r="G36" i="2"/>
  <c r="H36" i="2"/>
  <c r="I36" i="2"/>
  <c r="I36" i="1"/>
  <c r="J36" i="1"/>
  <c r="C36" i="4"/>
  <c r="D36" i="4"/>
  <c r="C25" i="10"/>
  <c r="I25" i="3"/>
  <c r="I25" i="1"/>
  <c r="J25" i="1"/>
  <c r="J25" i="3"/>
  <c r="L25" i="3"/>
  <c r="C25" i="4"/>
  <c r="C14" i="10"/>
  <c r="I14" i="3"/>
  <c r="K14" i="3"/>
  <c r="B24" i="6"/>
  <c r="C58" i="4"/>
  <c r="D58" i="4"/>
  <c r="C47" i="10"/>
  <c r="I47" i="3"/>
  <c r="J47" i="3"/>
  <c r="K47" i="3"/>
  <c r="K24" i="6"/>
  <c r="L47" i="3"/>
  <c r="G47" i="2"/>
  <c r="H47" i="2"/>
  <c r="I47" i="2"/>
  <c r="I47" i="1"/>
  <c r="J47" i="1"/>
  <c r="C47" i="4"/>
  <c r="D47" i="4"/>
  <c r="C69" i="5"/>
  <c r="D69" i="5"/>
  <c r="Q12" i="6"/>
  <c r="I67" i="3"/>
  <c r="J67" i="3"/>
  <c r="K67" i="3"/>
  <c r="L67" i="3"/>
  <c r="I12" i="3"/>
  <c r="K12" i="3"/>
  <c r="L12" i="3"/>
  <c r="I23" i="3"/>
  <c r="J23" i="3"/>
  <c r="K23" i="3"/>
  <c r="L23" i="3"/>
  <c r="I34" i="3"/>
  <c r="J34" i="3"/>
  <c r="K34" i="3"/>
  <c r="L34" i="3"/>
  <c r="I45" i="3"/>
  <c r="J45" i="3"/>
  <c r="K45" i="3"/>
  <c r="L45" i="3"/>
  <c r="C34" i="10"/>
  <c r="C45" i="10"/>
  <c r="C12" i="10"/>
  <c r="G12" i="2"/>
  <c r="I12" i="2"/>
  <c r="G34" i="2"/>
  <c r="H34" i="2"/>
  <c r="I34" i="2"/>
  <c r="G45" i="2"/>
  <c r="H45" i="2"/>
  <c r="I45" i="2"/>
  <c r="G67" i="2"/>
  <c r="H67" i="2"/>
  <c r="I67" i="2"/>
  <c r="I45" i="1"/>
  <c r="J45" i="1"/>
  <c r="I34" i="1"/>
  <c r="J34" i="1"/>
  <c r="I23" i="1"/>
  <c r="J23" i="1"/>
  <c r="I12" i="1"/>
  <c r="J12" i="1"/>
  <c r="I67" i="1"/>
  <c r="J67" i="1"/>
  <c r="C56" i="4"/>
  <c r="D56" i="4"/>
  <c r="C45" i="4"/>
  <c r="D45" i="4"/>
  <c r="C34" i="4"/>
  <c r="D34" i="4"/>
  <c r="C12" i="4"/>
  <c r="D12" i="4"/>
  <c r="C67" i="4"/>
  <c r="D67" i="4"/>
  <c r="I69" i="10"/>
  <c r="Q46" i="6"/>
  <c r="J70" i="10"/>
  <c r="I70" i="10"/>
  <c r="H70" i="10"/>
  <c r="G70" i="10"/>
  <c r="F70" i="10"/>
  <c r="E70" i="10"/>
  <c r="D70" i="10"/>
  <c r="C70" i="10"/>
  <c r="J68" i="10"/>
  <c r="I68" i="10"/>
  <c r="H68" i="10"/>
  <c r="G68" i="10"/>
  <c r="F68" i="10"/>
  <c r="E68" i="10"/>
  <c r="D68" i="10"/>
  <c r="C68" i="10"/>
  <c r="J59" i="10"/>
  <c r="I59" i="10"/>
  <c r="H59" i="10"/>
  <c r="G59" i="10"/>
  <c r="F59" i="10"/>
  <c r="E59" i="10"/>
  <c r="D59" i="10"/>
  <c r="C59" i="10"/>
  <c r="J57" i="10"/>
  <c r="I57" i="10"/>
  <c r="H57" i="10"/>
  <c r="G57" i="10"/>
  <c r="F57" i="10"/>
  <c r="E57" i="10"/>
  <c r="D57" i="10"/>
  <c r="C57" i="10"/>
  <c r="J48" i="10"/>
  <c r="I48" i="10"/>
  <c r="H48" i="10"/>
  <c r="G48" i="10"/>
  <c r="F48" i="10"/>
  <c r="E48" i="10"/>
  <c r="D48" i="10"/>
  <c r="C48" i="10"/>
  <c r="J46" i="10"/>
  <c r="I46" i="10"/>
  <c r="H46" i="10"/>
  <c r="G46" i="10"/>
  <c r="F46" i="10"/>
  <c r="E46" i="10"/>
  <c r="D46" i="10"/>
  <c r="C46" i="10"/>
  <c r="J37" i="10"/>
  <c r="I37" i="10"/>
  <c r="H37" i="10"/>
  <c r="G37" i="10"/>
  <c r="F37" i="10"/>
  <c r="E37" i="10"/>
  <c r="D37" i="10"/>
  <c r="C37" i="10"/>
  <c r="J35" i="10"/>
  <c r="I35" i="10"/>
  <c r="H35" i="10"/>
  <c r="G35" i="10"/>
  <c r="F35" i="10"/>
  <c r="E35" i="10"/>
  <c r="D35" i="10"/>
  <c r="C35" i="10"/>
  <c r="J26" i="10"/>
  <c r="I26" i="10"/>
  <c r="H26" i="10"/>
  <c r="G26" i="10"/>
  <c r="F26" i="10"/>
  <c r="E26" i="10"/>
  <c r="D26" i="10"/>
  <c r="C26" i="10"/>
  <c r="J24" i="10"/>
  <c r="I24" i="10"/>
  <c r="H24" i="10"/>
  <c r="G24" i="10"/>
  <c r="F24" i="10"/>
  <c r="E24" i="10"/>
  <c r="D24" i="10"/>
  <c r="C24" i="10"/>
  <c r="J15" i="10"/>
  <c r="I15" i="10"/>
  <c r="H15" i="10"/>
  <c r="G15" i="10"/>
  <c r="F15" i="10"/>
  <c r="E15" i="10"/>
  <c r="D15" i="10"/>
  <c r="C15" i="10"/>
  <c r="J13" i="10"/>
  <c r="I13" i="10"/>
  <c r="H13" i="10"/>
  <c r="G13" i="10"/>
  <c r="F13" i="10"/>
  <c r="D13" i="10"/>
  <c r="C13" i="10"/>
  <c r="C56" i="2"/>
  <c r="H34" i="1"/>
  <c r="D35" i="1"/>
  <c r="E35" i="1"/>
  <c r="F35" i="1"/>
  <c r="G35" i="1"/>
  <c r="H35" i="1"/>
  <c r="I35" i="1"/>
  <c r="J35" i="1"/>
  <c r="H36" i="1"/>
  <c r="D37" i="1"/>
  <c r="E37" i="1"/>
  <c r="F37" i="1"/>
  <c r="H37" i="1"/>
  <c r="I37" i="1"/>
  <c r="J37" i="1"/>
  <c r="D26" i="1"/>
  <c r="I26" i="1"/>
  <c r="H25" i="1"/>
  <c r="E26" i="2"/>
  <c r="F23" i="3"/>
  <c r="K24" i="3"/>
  <c r="G55" i="8"/>
  <c r="G56" i="8"/>
  <c r="G54" i="8"/>
  <c r="D60" i="5"/>
  <c r="D55" i="5"/>
  <c r="D54" i="5"/>
  <c r="D53" i="5"/>
  <c r="F34" i="3"/>
  <c r="G48" i="1"/>
  <c r="G10" i="8"/>
  <c r="B16" i="1"/>
  <c r="B17" i="1"/>
  <c r="B18" i="1"/>
  <c r="B19" i="1"/>
  <c r="B20" i="1"/>
  <c r="B21" i="1"/>
  <c r="B22" i="1"/>
  <c r="B27" i="1"/>
  <c r="B28" i="1"/>
  <c r="B29" i="1"/>
  <c r="B30" i="1"/>
  <c r="B31" i="1"/>
  <c r="B32" i="1"/>
  <c r="B33" i="1"/>
  <c r="B38" i="1"/>
  <c r="B39" i="1"/>
  <c r="B40" i="1"/>
  <c r="B41" i="1"/>
  <c r="B42" i="1"/>
  <c r="B43" i="1"/>
  <c r="B44" i="1"/>
  <c r="B49" i="1"/>
  <c r="B50" i="1"/>
  <c r="B51" i="1"/>
  <c r="B52" i="1"/>
  <c r="B53" i="1"/>
  <c r="B54" i="1"/>
  <c r="B55" i="1"/>
  <c r="B60" i="1"/>
  <c r="B61" i="1"/>
  <c r="F26" i="4"/>
  <c r="D24" i="4"/>
  <c r="E24" i="4"/>
  <c r="F24" i="4"/>
  <c r="E26" i="4"/>
  <c r="B55" i="8"/>
  <c r="D50" i="5"/>
  <c r="D51" i="5"/>
  <c r="D52" i="5"/>
  <c r="F15" i="3"/>
  <c r="G33" i="8"/>
  <c r="G32" i="8"/>
  <c r="E15" i="2"/>
  <c r="E13" i="1"/>
  <c r="D49" i="5"/>
  <c r="F59" i="3"/>
  <c r="D59" i="3"/>
  <c r="G59" i="3"/>
  <c r="I59" i="3"/>
  <c r="J59" i="3"/>
  <c r="K59" i="3"/>
  <c r="L59" i="3"/>
  <c r="C59" i="8"/>
  <c r="D23" i="2"/>
  <c r="F23" i="2"/>
  <c r="F35" i="3"/>
  <c r="F37" i="3"/>
  <c r="I57" i="3"/>
  <c r="F36" i="3"/>
  <c r="C37" i="8"/>
  <c r="C15" i="5"/>
  <c r="C14" i="5"/>
  <c r="E68" i="2"/>
  <c r="E70" i="2"/>
  <c r="F45" i="2"/>
  <c r="F34" i="2"/>
  <c r="F35" i="2"/>
  <c r="F36" i="2"/>
  <c r="H36" i="6"/>
  <c r="F37" i="2"/>
  <c r="C59" i="5"/>
  <c r="D59" i="5"/>
  <c r="C48" i="5"/>
  <c r="C47" i="5"/>
  <c r="E13" i="4"/>
  <c r="F13" i="4"/>
  <c r="D15" i="4"/>
  <c r="E15" i="4"/>
  <c r="F15" i="4"/>
  <c r="C25" i="5"/>
  <c r="D12" i="8"/>
  <c r="C45" i="5"/>
  <c r="E57" i="2"/>
  <c r="C13" i="1"/>
  <c r="C15" i="1"/>
  <c r="D67" i="2"/>
  <c r="F67" i="2"/>
  <c r="D68" i="2"/>
  <c r="F68" i="2"/>
  <c r="G68" i="2"/>
  <c r="H68" i="2"/>
  <c r="I68" i="2"/>
  <c r="D69" i="2"/>
  <c r="Q34" i="6"/>
  <c r="F69" i="2"/>
  <c r="Q36" i="6"/>
  <c r="D70" i="2"/>
  <c r="F70" i="2"/>
  <c r="G70" i="2"/>
  <c r="H70" i="2"/>
  <c r="I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G15" i="2"/>
  <c r="G24" i="2"/>
  <c r="G26" i="2"/>
  <c r="G35" i="2"/>
  <c r="G37" i="2"/>
  <c r="D56" i="2"/>
  <c r="F56" i="2"/>
  <c r="D57" i="2"/>
  <c r="F57" i="2"/>
  <c r="G57" i="2"/>
  <c r="H57" i="2"/>
  <c r="I57" i="2"/>
  <c r="D58" i="2"/>
  <c r="N34" i="6"/>
  <c r="F58" i="2"/>
  <c r="N36" i="6"/>
  <c r="D59" i="2"/>
  <c r="E59" i="2"/>
  <c r="F59" i="2"/>
  <c r="G59" i="2"/>
  <c r="H59" i="2"/>
  <c r="I59" i="2"/>
  <c r="D45" i="2"/>
  <c r="D46" i="2"/>
  <c r="E46" i="2"/>
  <c r="F46" i="2"/>
  <c r="G46" i="2"/>
  <c r="H46" i="2"/>
  <c r="I46" i="2"/>
  <c r="D47" i="2"/>
  <c r="K34" i="6"/>
  <c r="F47" i="2"/>
  <c r="K36" i="6"/>
  <c r="D48" i="2"/>
  <c r="E48" i="2"/>
  <c r="F48" i="2"/>
  <c r="G48" i="2"/>
  <c r="H48" i="2"/>
  <c r="I48" i="2"/>
  <c r="D34" i="2"/>
  <c r="D35" i="2"/>
  <c r="E35" i="2"/>
  <c r="H35" i="2"/>
  <c r="I35" i="2"/>
  <c r="D36" i="2"/>
  <c r="H34" i="6"/>
  <c r="D37" i="2"/>
  <c r="E37" i="2"/>
  <c r="H37" i="2"/>
  <c r="I37" i="2"/>
  <c r="D24" i="2"/>
  <c r="F24" i="2"/>
  <c r="H24" i="2"/>
  <c r="D25" i="2"/>
  <c r="E34" i="6"/>
  <c r="F25" i="2"/>
  <c r="E36" i="6"/>
  <c r="D26" i="2"/>
  <c r="F26" i="2"/>
  <c r="H26" i="2"/>
  <c r="I26" i="2"/>
  <c r="D12" i="2"/>
  <c r="D13" i="2"/>
  <c r="D14" i="2"/>
  <c r="B36" i="6"/>
  <c r="D15" i="2"/>
  <c r="H15" i="2"/>
  <c r="C15" i="2"/>
  <c r="C12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46" i="3"/>
  <c r="F47" i="3"/>
  <c r="C23" i="2"/>
  <c r="C26" i="2"/>
  <c r="C34" i="2"/>
  <c r="C35" i="2"/>
  <c r="C36" i="2"/>
  <c r="H32" i="6"/>
  <c r="C37" i="2"/>
  <c r="C45" i="2"/>
  <c r="C46" i="2"/>
  <c r="C47" i="2"/>
  <c r="K32" i="6"/>
  <c r="C48" i="2"/>
  <c r="D15" i="3"/>
  <c r="G15" i="3"/>
  <c r="I15" i="3"/>
  <c r="J15" i="3"/>
  <c r="K15" i="3"/>
  <c r="L15" i="3"/>
  <c r="C15" i="3"/>
  <c r="F12" i="3"/>
  <c r="H23" i="1"/>
  <c r="F13" i="3"/>
  <c r="G23" i="3"/>
  <c r="D24" i="3"/>
  <c r="F24" i="3"/>
  <c r="G24" i="3"/>
  <c r="I24" i="3"/>
  <c r="J24" i="3"/>
  <c r="L24" i="3"/>
  <c r="F25" i="3"/>
  <c r="G25" i="3"/>
  <c r="D26" i="3"/>
  <c r="F26" i="3"/>
  <c r="G26" i="3"/>
  <c r="I26" i="3"/>
  <c r="J26" i="3"/>
  <c r="K26" i="3"/>
  <c r="L26" i="3"/>
  <c r="G12" i="3"/>
  <c r="D13" i="3"/>
  <c r="G13" i="3"/>
  <c r="I13" i="3"/>
  <c r="J13" i="3"/>
  <c r="K13" i="3"/>
  <c r="L13" i="3"/>
  <c r="D13" i="1"/>
  <c r="D68" i="4"/>
  <c r="E68" i="4"/>
  <c r="F68" i="4"/>
  <c r="D70" i="4"/>
  <c r="E70" i="4"/>
  <c r="F70" i="4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3" i="4"/>
  <c r="C59" i="1"/>
  <c r="C57" i="1"/>
  <c r="C37" i="1"/>
  <c r="C35" i="1"/>
  <c r="C26" i="1"/>
  <c r="C24" i="1"/>
  <c r="C69" i="2"/>
  <c r="Q32" i="6"/>
  <c r="N32" i="6"/>
  <c r="C26" i="5"/>
  <c r="C23" i="5"/>
  <c r="C70" i="3"/>
  <c r="C68" i="3"/>
  <c r="C59" i="3"/>
  <c r="C57" i="3"/>
  <c r="C48" i="3"/>
  <c r="C46" i="3"/>
  <c r="D37" i="3"/>
  <c r="C37" i="3"/>
  <c r="C26" i="3"/>
  <c r="C13" i="3"/>
  <c r="H47" i="1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H12" i="1"/>
  <c r="F13" i="1"/>
  <c r="G13" i="1"/>
  <c r="H13" i="1"/>
  <c r="I13" i="1"/>
  <c r="J13" i="1"/>
  <c r="D57" i="3"/>
  <c r="F57" i="3"/>
  <c r="G57" i="3"/>
  <c r="J57" i="3"/>
  <c r="K57" i="3"/>
  <c r="L57" i="3"/>
  <c r="G47" i="3"/>
  <c r="D48" i="3"/>
  <c r="F48" i="3"/>
  <c r="G48" i="3"/>
  <c r="I48" i="3"/>
  <c r="J48" i="3"/>
  <c r="K48" i="3"/>
  <c r="L48" i="3"/>
  <c r="G45" i="3"/>
  <c r="D46" i="3"/>
  <c r="G46" i="3"/>
  <c r="I46" i="3"/>
  <c r="J46" i="3"/>
  <c r="K46" i="3"/>
  <c r="L46" i="3"/>
  <c r="G36" i="3"/>
  <c r="G37" i="3"/>
  <c r="I37" i="3"/>
  <c r="J37" i="3"/>
  <c r="K37" i="3"/>
  <c r="L37" i="3"/>
  <c r="G34" i="3"/>
  <c r="D35" i="3"/>
  <c r="G35" i="3"/>
  <c r="I35" i="3"/>
  <c r="J35" i="3"/>
  <c r="K35" i="3"/>
  <c r="L35" i="3"/>
  <c r="C68" i="1"/>
  <c r="C70" i="1"/>
  <c r="C46" i="1"/>
  <c r="C68" i="2"/>
  <c r="C67" i="2"/>
  <c r="C70" i="2"/>
  <c r="C57" i="2"/>
  <c r="C59" i="2"/>
  <c r="C68" i="5"/>
  <c r="D68" i="5"/>
  <c r="C70" i="5"/>
  <c r="D70" i="5"/>
  <c r="C57" i="5"/>
  <c r="D57" i="5"/>
  <c r="C46" i="5"/>
  <c r="C24" i="5"/>
  <c r="L68" i="3"/>
  <c r="K68" i="3"/>
  <c r="J68" i="3"/>
  <c r="I68" i="3"/>
  <c r="G68" i="3"/>
  <c r="F68" i="3"/>
  <c r="D68" i="3"/>
  <c r="G67" i="3"/>
  <c r="F67" i="3"/>
  <c r="L70" i="3"/>
  <c r="K70" i="3"/>
  <c r="J70" i="3"/>
  <c r="I70" i="3"/>
  <c r="G70" i="3"/>
  <c r="F70" i="3"/>
  <c r="D70" i="3"/>
  <c r="G69" i="3"/>
  <c r="F69" i="3"/>
  <c r="C24" i="3"/>
  <c r="C35" i="3"/>
  <c r="F48" i="4"/>
  <c r="F46" i="4"/>
  <c r="G74" i="8"/>
  <c r="D73" i="8"/>
  <c r="G34" i="8"/>
  <c r="G35" i="8"/>
  <c r="G12" i="8"/>
  <c r="C74" i="8"/>
  <c r="G75" i="8"/>
  <c r="G73" i="8"/>
  <c r="D74" i="2"/>
  <c r="H26" i="6"/>
  <c r="E30" i="6"/>
  <c r="B26" i="6"/>
  <c r="B30" i="6"/>
  <c r="N26" i="6"/>
  <c r="D73" i="3"/>
  <c r="K26" i="6"/>
  <c r="N30" i="6"/>
  <c r="K30" i="6"/>
  <c r="H30" i="6"/>
  <c r="E26" i="6"/>
  <c r="Q26" i="6"/>
  <c r="D74" i="3"/>
  <c r="Q30" i="6"/>
  <c r="F74" i="3"/>
  <c r="F73" i="3"/>
  <c r="N28" i="6"/>
  <c r="N22" i="6"/>
  <c r="Q22" i="6"/>
  <c r="Q28" i="6"/>
  <c r="K28" i="6"/>
  <c r="E22" i="6"/>
  <c r="C73" i="10"/>
  <c r="B22" i="6"/>
  <c r="H22" i="6"/>
  <c r="K22" i="6"/>
  <c r="H28" i="6"/>
  <c r="J14" i="2"/>
  <c r="B10" i="6"/>
  <c r="E28" i="6"/>
  <c r="M69" i="3"/>
  <c r="Q6" i="6"/>
  <c r="D14" i="5"/>
  <c r="B12" i="6"/>
  <c r="I73" i="10"/>
  <c r="B46" i="7"/>
  <c r="B28" i="6"/>
  <c r="D73" i="10"/>
  <c r="D74" i="10"/>
  <c r="C74" i="10"/>
  <c r="I74" i="10"/>
  <c r="B16" i="10"/>
  <c r="B17" i="10"/>
  <c r="B18" i="10"/>
  <c r="B19" i="10"/>
  <c r="B20" i="10"/>
  <c r="B21" i="10"/>
  <c r="B22" i="10"/>
  <c r="B27" i="10"/>
  <c r="B28" i="10"/>
  <c r="B29" i="10"/>
  <c r="B30" i="10"/>
  <c r="B31" i="10"/>
  <c r="B32" i="10"/>
  <c r="B33" i="10"/>
  <c r="B38" i="10"/>
  <c r="B39" i="10"/>
  <c r="B40" i="10"/>
  <c r="B41" i="10"/>
  <c r="B42" i="10"/>
  <c r="B43" i="10"/>
  <c r="J68" i="2"/>
  <c r="J70" i="2"/>
  <c r="G69" i="4"/>
  <c r="Q8" i="6"/>
  <c r="G68" i="4"/>
  <c r="G67" i="4"/>
  <c r="M67" i="3"/>
  <c r="K67" i="1"/>
  <c r="K69" i="1"/>
  <c r="Q4" i="6"/>
  <c r="E69" i="11"/>
  <c r="E70" i="11"/>
  <c r="E67" i="11"/>
  <c r="J48" i="2"/>
  <c r="J37" i="2"/>
  <c r="K68" i="1"/>
  <c r="K15" i="1"/>
  <c r="J69" i="2"/>
  <c r="Q10" i="6"/>
  <c r="J67" i="2"/>
  <c r="B73" i="2"/>
  <c r="M70" i="3"/>
  <c r="J73" i="10"/>
  <c r="B48" i="7"/>
  <c r="F73" i="10"/>
  <c r="B40" i="7"/>
  <c r="E73" i="10"/>
  <c r="B36" i="7"/>
  <c r="G73" i="10"/>
  <c r="B42" i="7"/>
  <c r="H73" i="10"/>
  <c r="B44" i="7"/>
  <c r="N42" i="6"/>
  <c r="G74" i="10"/>
  <c r="N40" i="6"/>
  <c r="F74" i="10"/>
  <c r="E74" i="10"/>
  <c r="J74" i="10"/>
  <c r="N44" i="6"/>
  <c r="H74" i="10"/>
  <c r="Z67" i="10"/>
  <c r="Z68" i="10"/>
  <c r="J59" i="2"/>
  <c r="J45" i="2"/>
  <c r="J36" i="2"/>
  <c r="H10" i="6"/>
  <c r="J35" i="2"/>
  <c r="J26" i="2"/>
  <c r="J24" i="2"/>
  <c r="M59" i="3"/>
  <c r="D46" i="5"/>
  <c r="D36" i="5"/>
  <c r="H12" i="6"/>
  <c r="D25" i="5"/>
  <c r="E12" i="6"/>
  <c r="B73" i="5"/>
  <c r="D13" i="5"/>
  <c r="D12" i="5"/>
  <c r="D15" i="5"/>
  <c r="M45" i="3"/>
  <c r="M48" i="3"/>
  <c r="M34" i="3"/>
  <c r="M35" i="3"/>
  <c r="M24" i="3"/>
  <c r="M26" i="3"/>
  <c r="M12" i="3"/>
  <c r="K45" i="1"/>
  <c r="K48" i="1"/>
  <c r="K36" i="1"/>
  <c r="H4" i="6"/>
  <c r="K34" i="1"/>
  <c r="K37" i="1"/>
  <c r="K25" i="1"/>
  <c r="E4" i="6"/>
  <c r="K26" i="1"/>
  <c r="K23" i="1"/>
  <c r="K24" i="1"/>
  <c r="E59" i="11"/>
  <c r="E46" i="11"/>
  <c r="E48" i="11"/>
  <c r="E45" i="11"/>
  <c r="E36" i="11"/>
  <c r="H16" i="6"/>
  <c r="E35" i="11"/>
  <c r="E34" i="11"/>
  <c r="E26" i="11"/>
  <c r="E12" i="11"/>
  <c r="B16" i="6"/>
  <c r="J12" i="2"/>
  <c r="G13" i="4"/>
  <c r="G45" i="4"/>
  <c r="G46" i="4"/>
  <c r="G47" i="4"/>
  <c r="K8" i="6"/>
  <c r="G36" i="4"/>
  <c r="H8" i="6"/>
  <c r="G34" i="4"/>
  <c r="G24" i="4"/>
  <c r="G25" i="4"/>
  <c r="E8" i="6"/>
  <c r="G23" i="4"/>
  <c r="E47" i="11"/>
  <c r="K16" i="6"/>
  <c r="E37" i="11"/>
  <c r="E24" i="11"/>
  <c r="E25" i="11"/>
  <c r="E16" i="6"/>
  <c r="E23" i="11"/>
  <c r="E15" i="11"/>
  <c r="D74" i="11"/>
  <c r="E13" i="11"/>
  <c r="D73" i="11"/>
  <c r="G57" i="4"/>
  <c r="G56" i="4"/>
  <c r="G15" i="4"/>
  <c r="G48" i="4"/>
  <c r="G37" i="4"/>
  <c r="G35" i="4"/>
  <c r="G26" i="4"/>
  <c r="B8" i="6"/>
  <c r="G12" i="4"/>
  <c r="B4" i="6"/>
  <c r="K13" i="1"/>
  <c r="K56" i="1"/>
  <c r="K46" i="1"/>
  <c r="K47" i="1"/>
  <c r="K4" i="6"/>
  <c r="K35" i="1"/>
  <c r="K12" i="1"/>
  <c r="C73" i="1"/>
  <c r="J56" i="2"/>
  <c r="J57" i="2"/>
  <c r="J47" i="2"/>
  <c r="K10" i="6"/>
  <c r="J46" i="2"/>
  <c r="J34" i="2"/>
  <c r="D73" i="2"/>
  <c r="E10" i="6"/>
  <c r="J15" i="2"/>
  <c r="J13" i="2"/>
  <c r="D45" i="5"/>
  <c r="D47" i="5"/>
  <c r="K12" i="6"/>
  <c r="D48" i="5"/>
  <c r="D35" i="5"/>
  <c r="D34" i="5"/>
  <c r="D37" i="5"/>
  <c r="B74" i="5"/>
  <c r="D26" i="5"/>
  <c r="D24" i="5"/>
  <c r="D23" i="5"/>
  <c r="Z70" i="10"/>
  <c r="M15" i="3"/>
  <c r="B6" i="6"/>
  <c r="M58" i="3"/>
  <c r="N6" i="6"/>
  <c r="M46" i="3"/>
  <c r="M47" i="3"/>
  <c r="K6" i="6"/>
  <c r="M37" i="3"/>
  <c r="M36" i="3"/>
  <c r="H6" i="6"/>
  <c r="M23" i="3"/>
  <c r="M13" i="3"/>
  <c r="C73" i="11"/>
  <c r="C74" i="11"/>
  <c r="B24" i="7"/>
  <c r="E56" i="11"/>
  <c r="E58" i="11"/>
  <c r="E57" i="11"/>
  <c r="B73" i="4"/>
  <c r="C73" i="4"/>
  <c r="C74" i="4"/>
  <c r="G58" i="4"/>
  <c r="B74" i="4"/>
  <c r="G59" i="4"/>
  <c r="D74" i="1"/>
  <c r="C74" i="1"/>
  <c r="D73" i="1"/>
  <c r="B73" i="1"/>
  <c r="K59" i="1"/>
  <c r="K58" i="1"/>
  <c r="K57" i="1"/>
  <c r="B74" i="1"/>
  <c r="F74" i="2"/>
  <c r="B38" i="7"/>
  <c r="C73" i="2"/>
  <c r="E73" i="2"/>
  <c r="F73" i="2"/>
  <c r="E74" i="2"/>
  <c r="C74" i="2"/>
  <c r="B34" i="7"/>
  <c r="B74" i="2"/>
  <c r="B32" i="7"/>
  <c r="Z69" i="10"/>
  <c r="Q14" i="6"/>
  <c r="Z56" i="10"/>
  <c r="M68" i="3"/>
  <c r="G73" i="3"/>
  <c r="G74" i="3"/>
  <c r="M56" i="3"/>
  <c r="M57" i="3"/>
  <c r="Z57" i="10"/>
  <c r="Z58" i="10"/>
  <c r="N14" i="6"/>
  <c r="Z59" i="10"/>
  <c r="Z47" i="10"/>
  <c r="K14" i="6"/>
  <c r="Z46" i="10"/>
  <c r="Z48" i="10"/>
  <c r="Z45" i="10"/>
  <c r="B56" i="7"/>
  <c r="Z34" i="10"/>
  <c r="Z37" i="10"/>
  <c r="Z35" i="10"/>
  <c r="Z36" i="10"/>
  <c r="H14" i="6"/>
  <c r="Z23" i="10"/>
  <c r="Z24" i="10"/>
  <c r="Z26" i="10"/>
  <c r="E14" i="6"/>
  <c r="Z15" i="10"/>
  <c r="Z12" i="10"/>
  <c r="Z13" i="10"/>
  <c r="F77" i="3"/>
  <c r="B6" i="7"/>
  <c r="B44" i="10"/>
  <c r="B49" i="10"/>
  <c r="B50" i="10"/>
  <c r="B51" i="10"/>
  <c r="B52" i="10"/>
  <c r="B53" i="10"/>
  <c r="B54" i="10"/>
  <c r="B55" i="10"/>
  <c r="B60" i="10"/>
  <c r="B61" i="10"/>
  <c r="B62" i="10"/>
  <c r="B63" i="10"/>
  <c r="B64" i="10"/>
  <c r="B65" i="10"/>
  <c r="B66" i="10"/>
  <c r="K18" i="6"/>
  <c r="B18" i="6"/>
  <c r="H64" i="6"/>
  <c r="Q64" i="6"/>
  <c r="K64" i="6"/>
  <c r="N64" i="6"/>
  <c r="Q18" i="6"/>
  <c r="F75" i="5"/>
  <c r="F80" i="10"/>
  <c r="F78" i="10"/>
  <c r="F81" i="10"/>
  <c r="F79" i="10"/>
  <c r="F73" i="5"/>
  <c r="F79" i="3"/>
  <c r="F74" i="11"/>
  <c r="B16" i="7"/>
  <c r="H18" i="6"/>
  <c r="G74" i="4"/>
  <c r="B8" i="7"/>
  <c r="F76" i="11"/>
  <c r="G76" i="4"/>
  <c r="H74" i="1"/>
  <c r="B4" i="7"/>
  <c r="H76" i="1"/>
  <c r="K73" i="2"/>
  <c r="K74" i="2"/>
  <c r="B10" i="7"/>
  <c r="E18" i="6"/>
  <c r="K76" i="2"/>
  <c r="K75" i="2"/>
  <c r="F76" i="5"/>
  <c r="B30" i="7"/>
  <c r="F74" i="5"/>
  <c r="B12" i="7"/>
  <c r="F80" i="3"/>
  <c r="F78" i="3"/>
  <c r="N16" i="6"/>
  <c r="F75" i="11"/>
  <c r="F73" i="11"/>
  <c r="B28" i="7"/>
  <c r="G75" i="4"/>
  <c r="G73" i="4"/>
  <c r="N8" i="6"/>
  <c r="H73" i="1"/>
  <c r="H75" i="1"/>
  <c r="N4" i="6"/>
  <c r="B26" i="7"/>
  <c r="B22" i="7"/>
  <c r="B64" i="7"/>
  <c r="B14" i="7"/>
  <c r="B18" i="7"/>
  <c r="N18" i="6"/>
  <c r="T18" i="6"/>
  <c r="E64" i="6"/>
  <c r="B64" i="6"/>
</calcChain>
</file>

<file path=xl/sharedStrings.xml><?xml version="1.0" encoding="utf-8"?>
<sst xmlns="http://schemas.openxmlformats.org/spreadsheetml/2006/main" count="943" uniqueCount="100">
  <si>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</si>
  <si>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</si>
  <si>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</si>
  <si>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</si>
  <si>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</si>
  <si>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</si>
  <si>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</si>
  <si>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</si>
  <si>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</si>
  <si>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</si>
  <si>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</si>
  <si>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</si>
  <si>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</si>
  <si>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</si>
  <si>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</si>
  <si>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</si>
  <si>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</si>
  <si>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</si>
  <si>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</si>
  <si>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</si>
  <si>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</si>
  <si>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</si>
  <si>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</si>
  <si>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</si>
  <si>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</si>
  <si>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</si>
  <si>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</si>
  <si>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</si>
  <si>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</si>
  <si>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</si>
  <si>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</si>
  <si>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</si>
  <si>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</si>
  <si>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</si>
  <si>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</si>
  <si>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</si>
  <si>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</si>
  <si>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</si>
  <si>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</si>
  <si>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</si>
  <si>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</si>
  <si>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</si>
  <si>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</si>
  <si>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</si>
  <si>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</si>
  <si>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</si>
  <si>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</si>
  <si>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</si>
  <si>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</si>
  <si>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</si>
  <si>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</si>
  <si>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</si>
  <si>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</si>
  <si>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</si>
  <si>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</si>
  <si>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</si>
  <si>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</si>
  <si>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</si>
  <si>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</si>
  <si>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</si>
  <si>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</si>
  <si>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</si>
  <si>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</si>
  <si>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</si>
  <si>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</si>
  <si>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</si>
  <si>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</si>
  <si>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</si>
  <si>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</si>
  <si>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</si>
  <si>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</si>
  <si>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</si>
  <si>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</si>
  <si>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</si>
  <si>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</si>
  <si>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</si>
  <si>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</si>
  <si>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</si>
  <si>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</si>
  <si>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</si>
  <si>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</si>
  <si>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Suneset Park</t>
  </si>
  <si>
    <t>NYC Ferry Monthly Totals</t>
  </si>
  <si>
    <t>Water Tours Monthly Totals</t>
  </si>
  <si>
    <t>South Brooklyn</t>
  </si>
  <si>
    <t>Bayridge</t>
  </si>
  <si>
    <t>Red Hook</t>
  </si>
  <si>
    <t>Governor's Island</t>
  </si>
  <si>
    <t>Pier 6</t>
  </si>
  <si>
    <t>Astoria</t>
  </si>
  <si>
    <t>Roosevelt Island</t>
  </si>
  <si>
    <t>World Financial Center/ BPT</t>
  </si>
  <si>
    <t>World Financial Center/BPT</t>
  </si>
  <si>
    <t>Harborside</t>
  </si>
  <si>
    <t xml:space="preserve">07.02.18 - 07.06.18  </t>
  </si>
  <si>
    <t xml:space="preserve">07.09.18 - 07.13.18 </t>
  </si>
  <si>
    <t>07.16.18 - 07.20.18</t>
  </si>
  <si>
    <t>07.23.18 - 07.27.18</t>
  </si>
  <si>
    <t>07.30.18 - 07.31.18</t>
  </si>
  <si>
    <t>July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</si>
</sst>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color theme="0"/>
      <name val="Californian FB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25" fillId="0" borderId="0"/>
  </cellStyleXfs>
  <cellXfs count="582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3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61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3" xfId="0" applyNumberFormat="1" applyFont="1" applyFill="1" applyBorder="1"/>
    <xf numFmtId="3" fontId="9" fillId="0" borderId="23" xfId="0" applyNumberFormat="1" applyFont="1" applyFill="1" applyBorder="1"/>
    <xf numFmtId="3" fontId="9" fillId="0" borderId="56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1" xfId="0" applyNumberFormat="1" applyFont="1" applyFill="1" applyBorder="1" applyAlignment="1">
      <alignment horizontal="center" vertical="center" wrapText="1"/>
    </xf>
    <xf numFmtId="3" fontId="21" fillId="5" borderId="42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0" fontId="21" fillId="5" borderId="61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7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5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/>
    <xf numFmtId="3" fontId="13" fillId="4" borderId="61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1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3" fontId="9" fillId="0" borderId="67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1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3" fontId="19" fillId="0" borderId="45" xfId="0" applyNumberFormat="1" applyFont="1" applyFill="1" applyBorder="1" applyAlignment="1">
      <alignment horizontal="right"/>
    </xf>
    <xf numFmtId="164" fontId="1" fillId="0" borderId="64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1" xfId="0" applyNumberFormat="1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5" borderId="71" xfId="0" applyNumberFormat="1" applyFont="1" applyFill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1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1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0" borderId="56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4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9" fillId="0" borderId="21" xfId="0" applyNumberFormat="1" applyFont="1" applyFill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5" xfId="0" applyNumberFormat="1" applyFont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49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31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5" borderId="33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31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4" borderId="33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1" fillId="0" borderId="45" xfId="0" applyNumberFormat="1" applyFont="1" applyBorder="1" applyAlignment="1">
      <alignment horizontal="right"/>
    </xf>
    <xf numFmtId="0" fontId="1" fillId="0" borderId="10" xfId="0" applyNumberFormat="1" applyFont="1" applyBorder="1" applyAlignment="1">
      <alignment horizontal="right"/>
    </xf>
    <xf numFmtId="0" fontId="1" fillId="0" borderId="10" xfId="0" applyNumberFormat="1" applyFont="1" applyFill="1" applyBorder="1" applyAlignment="1">
      <alignment horizontal="right"/>
    </xf>
    <xf numFmtId="0" fontId="1" fillId="0" borderId="46" xfId="0" applyNumberFormat="1" applyFont="1" applyFill="1" applyBorder="1" applyAlignment="1">
      <alignment horizontal="right"/>
    </xf>
    <xf numFmtId="0" fontId="1" fillId="0" borderId="45" xfId="0" applyNumberFormat="1" applyFont="1" applyFill="1" applyBorder="1" applyAlignment="1">
      <alignment horizontal="right"/>
    </xf>
    <xf numFmtId="0" fontId="1" fillId="0" borderId="47" xfId="0" applyNumberFormat="1" applyFont="1" applyBorder="1" applyAlignment="1">
      <alignment horizontal="right"/>
    </xf>
    <xf numFmtId="0" fontId="1" fillId="0" borderId="46" xfId="0" applyNumberFormat="1" applyFont="1" applyBorder="1" applyAlignment="1">
      <alignment horizontal="right"/>
    </xf>
    <xf numFmtId="3" fontId="19" fillId="6" borderId="8" xfId="0" applyNumberFormat="1" applyFont="1" applyFill="1" applyBorder="1" applyAlignment="1">
      <alignment horizontal="right"/>
    </xf>
    <xf numFmtId="0" fontId="26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47" xfId="0" applyNumberFormat="1" applyFont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41" fontId="19" fillId="0" borderId="11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3" fontId="19" fillId="6" borderId="39" xfId="0" applyNumberFormat="1" applyFont="1" applyFill="1" applyBorder="1" applyAlignment="1">
      <alignment horizontal="right"/>
    </xf>
    <xf numFmtId="3" fontId="19" fillId="6" borderId="10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4" borderId="18" xfId="0" applyNumberFormat="1" applyFont="1" applyFill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68" xfId="0" applyNumberFormat="1" applyFont="1" applyBorder="1" applyAlignment="1">
      <alignment horizontal="right"/>
    </xf>
    <xf numFmtId="3" fontId="12" fillId="0" borderId="19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9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19" fillId="0" borderId="10" xfId="0" applyNumberFormat="1" applyFont="1" applyFill="1" applyBorder="1" applyAlignment="1">
      <alignment horizontal="right"/>
    </xf>
    <xf numFmtId="3" fontId="19" fillId="5" borderId="44" xfId="0" applyNumberFormat="1" applyFont="1" applyFill="1" applyBorder="1" applyAlignment="1">
      <alignment horizontal="right"/>
    </xf>
    <xf numFmtId="3" fontId="19" fillId="5" borderId="61" xfId="0" applyNumberFormat="1" applyFont="1" applyFill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1" fillId="0" borderId="52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6" borderId="12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0" borderId="76" xfId="0" applyNumberFormat="1" applyFont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5" borderId="76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" fillId="4" borderId="76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40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5" xfId="0" applyNumberFormat="1" applyFont="1" applyFill="1" applyBorder="1" applyAlignment="1">
      <alignment horizontal="right"/>
    </xf>
    <xf numFmtId="3" fontId="1" fillId="0" borderId="37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77" xfId="0" applyNumberFormat="1" applyFont="1" applyBorder="1" applyAlignment="1">
      <alignment horizontal="right"/>
    </xf>
    <xf numFmtId="3" fontId="1" fillId="0" borderId="64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9" fillId="6" borderId="46" xfId="0" applyNumberFormat="1" applyFont="1" applyFill="1" applyBorder="1" applyAlignment="1">
      <alignment horizontal="right"/>
    </xf>
    <xf numFmtId="3" fontId="19" fillId="6" borderId="45" xfId="0" applyNumberFormat="1" applyFont="1" applyFill="1" applyBorder="1" applyAlignment="1">
      <alignment horizontal="right"/>
    </xf>
    <xf numFmtId="3" fontId="19" fillId="6" borderId="17" xfId="0" applyNumberFormat="1" applyFont="1" applyFill="1" applyBorder="1" applyAlignment="1">
      <alignment horizontal="right"/>
    </xf>
    <xf numFmtId="3" fontId="19" fillId="6" borderId="18" xfId="0" applyNumberFormat="1" applyFont="1" applyFill="1" applyBorder="1" applyAlignment="1">
      <alignment horizontal="right"/>
    </xf>
    <xf numFmtId="3" fontId="19" fillId="6" borderId="25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0" fontId="15" fillId="0" borderId="0" xfId="0" applyFont="1" applyFill="1" applyBorder="1"/>
    <xf numFmtId="0" fontId="19" fillId="0" borderId="46" xfId="0" applyFont="1" applyFill="1" applyBorder="1" applyAlignment="1">
      <alignment horizontal="right"/>
    </xf>
    <xf numFmtId="41" fontId="19" fillId="0" borderId="52" xfId="0" applyNumberFormat="1" applyFont="1" applyBorder="1" applyAlignment="1">
      <alignment horizontal="right"/>
    </xf>
    <xf numFmtId="41" fontId="19" fillId="0" borderId="46" xfId="0" applyNumberFormat="1" applyFont="1" applyBorder="1" applyAlignment="1">
      <alignment horizontal="right"/>
    </xf>
    <xf numFmtId="41" fontId="19" fillId="0" borderId="45" xfId="0" applyNumberFormat="1" applyFont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41" fontId="19" fillId="0" borderId="10" xfId="0" applyNumberFormat="1" applyFont="1" applyBorder="1" applyAlignment="1">
      <alignment horizontal="right"/>
    </xf>
    <xf numFmtId="3" fontId="19" fillId="0" borderId="32" xfId="0" applyNumberFormat="1" applyFont="1" applyBorder="1" applyAlignment="1">
      <alignment horizontal="right"/>
    </xf>
    <xf numFmtId="3" fontId="12" fillId="0" borderId="7" xfId="0" applyNumberFormat="1" applyFont="1" applyBorder="1" applyAlignment="1">
      <alignment horizontal="right"/>
    </xf>
    <xf numFmtId="3" fontId="19" fillId="0" borderId="33" xfId="0" applyNumberFormat="1" applyFont="1" applyFill="1" applyBorder="1" applyAlignment="1">
      <alignment horizontal="right"/>
    </xf>
    <xf numFmtId="41" fontId="19" fillId="0" borderId="32" xfId="0" applyNumberFormat="1" applyFont="1" applyBorder="1" applyAlignment="1">
      <alignment horizontal="right"/>
    </xf>
    <xf numFmtId="41" fontId="19" fillId="0" borderId="49" xfId="0" applyNumberFormat="1" applyFont="1" applyBorder="1" applyAlignment="1">
      <alignment horizontal="right"/>
    </xf>
    <xf numFmtId="3" fontId="19" fillId="0" borderId="33" xfId="0" applyNumberFormat="1" applyFont="1" applyBorder="1" applyAlignment="1">
      <alignment horizontal="right"/>
    </xf>
    <xf numFmtId="41" fontId="19" fillId="0" borderId="7" xfId="0" applyNumberFormat="1" applyFont="1" applyBorder="1" applyAlignment="1">
      <alignment horizontal="right"/>
    </xf>
    <xf numFmtId="3" fontId="19" fillId="0" borderId="49" xfId="0" applyNumberFormat="1" applyFont="1" applyBorder="1" applyAlignment="1">
      <alignment horizontal="right"/>
    </xf>
    <xf numFmtId="3" fontId="19" fillId="5" borderId="75" xfId="0" applyNumberFormat="1" applyFont="1" applyFill="1" applyBorder="1" applyAlignment="1">
      <alignment horizontal="right"/>
    </xf>
    <xf numFmtId="3" fontId="19" fillId="5" borderId="76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76" xfId="0" applyNumberFormat="1" applyFont="1" applyFill="1" applyBorder="1" applyAlignment="1">
      <alignment horizontal="right"/>
    </xf>
    <xf numFmtId="3" fontId="12" fillId="0" borderId="11" xfId="0" applyNumberFormat="1" applyFont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41" fontId="19" fillId="0" borderId="52" xfId="0" applyNumberFormat="1" applyFont="1" applyFill="1" applyBorder="1" applyAlignment="1">
      <alignment horizontal="right"/>
    </xf>
    <xf numFmtId="3" fontId="19" fillId="5" borderId="31" xfId="0" applyNumberFormat="1" applyFont="1" applyFill="1" applyBorder="1" applyAlignment="1">
      <alignment horizontal="right"/>
    </xf>
    <xf numFmtId="3" fontId="19" fillId="5" borderId="33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3" fontId="12" fillId="0" borderId="40" xfId="0" applyNumberFormat="1" applyFont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3" fontId="1" fillId="4" borderId="45" xfId="0" applyNumberFormat="1" applyFont="1" applyFill="1" applyBorder="1" applyAlignment="1">
      <alignment horizontal="right"/>
    </xf>
    <xf numFmtId="41" fontId="19" fillId="0" borderId="46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165" fontId="0" fillId="0" borderId="25" xfId="0" applyNumberFormat="1" applyBorder="1"/>
    <xf numFmtId="0" fontId="19" fillId="0" borderId="77" xfId="0" applyFont="1" applyBorder="1" applyAlignment="1">
      <alignment horizontal="right"/>
    </xf>
    <xf numFmtId="0" fontId="19" fillId="0" borderId="77" xfId="0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5" xfId="0" applyNumberFormat="1" applyFont="1" applyBorder="1" applyAlignment="1">
      <alignment horizontal="right"/>
    </xf>
    <xf numFmtId="3" fontId="19" fillId="0" borderId="76" xfId="0" applyNumberFormat="1" applyFont="1" applyBorder="1" applyAlignment="1">
      <alignment horizontal="right"/>
    </xf>
    <xf numFmtId="3" fontId="19" fillId="6" borderId="11" xfId="0" applyNumberFormat="1" applyFont="1" applyFill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0" borderId="51" xfId="0" applyNumberFormat="1" applyFont="1" applyFill="1" applyBorder="1" applyAlignment="1">
      <alignment horizontal="center" vertical="center"/>
    </xf>
    <xf numFmtId="3" fontId="12" fillId="3" borderId="51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0" fontId="0" fillId="0" borderId="44" xfId="0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3" fontId="13" fillId="4" borderId="51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9" fillId="0" borderId="44" xfId="0" applyNumberFormat="1" applyFont="1" applyBorder="1" applyAlignment="1"/>
    <xf numFmtId="3" fontId="9" fillId="0" borderId="44" xfId="0" applyNumberFormat="1" applyFont="1" applyFill="1" applyBorder="1" applyAlignment="1"/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2" fillId="2" borderId="23" xfId="0" applyNumberFormat="1" applyFont="1" applyFill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12" fillId="3" borderId="44" xfId="0" applyNumberFormat="1" applyFont="1" applyFill="1" applyBorder="1"/>
    <xf numFmtId="3" fontId="22" fillId="2" borderId="25" xfId="0" applyNumberFormat="1" applyFont="1" applyFill="1" applyBorder="1" applyAlignment="1">
      <alignment horizontal="center"/>
    </xf>
    <xf numFmtId="3" fontId="9" fillId="0" borderId="53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0" xfId="0" applyNumberFormat="1" applyFont="1" applyBorder="1" applyAlignment="1">
      <alignment horizontal="center"/>
    </xf>
    <xf numFmtId="3" fontId="10" fillId="0" borderId="44" xfId="0" applyNumberFormat="1" applyFont="1" applyFill="1" applyBorder="1" applyAlignment="1">
      <alignment horizontal="center" vertical="center" wrapText="1"/>
    </xf>
    <xf numFmtId="3" fontId="9" fillId="3" borderId="44" xfId="0" applyNumberFormat="1" applyFont="1" applyFill="1" applyBorder="1" applyAlignment="1"/>
    <xf numFmtId="3" fontId="10" fillId="0" borderId="22" xfId="0" applyNumberFormat="1" applyFont="1" applyFill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9" fillId="0" borderId="57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9" fillId="0" borderId="58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/>
    <xf numFmtId="3" fontId="14" fillId="0" borderId="44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horizontal="center" vertical="center"/>
    </xf>
    <xf numFmtId="3" fontId="12" fillId="3" borderId="24" xfId="0" applyNumberFormat="1" applyFont="1" applyFill="1" applyBorder="1" applyAlignment="1">
      <alignment horizontal="center" vertical="center"/>
    </xf>
    <xf numFmtId="3" fontId="11" fillId="3" borderId="44" xfId="0" applyNumberFormat="1" applyFont="1" applyFill="1" applyBorder="1" applyAlignment="1"/>
    <xf numFmtId="3" fontId="11" fillId="0" borderId="44" xfId="0" applyNumberFormat="1" applyFont="1" applyFill="1" applyBorder="1" applyAlignment="1">
      <alignment wrapText="1"/>
    </xf>
    <xf numFmtId="0" fontId="23" fillId="0" borderId="44" xfId="0" applyFont="1" applyBorder="1" applyAlignment="1">
      <alignment horizontal="center" vertical="center"/>
    </xf>
    <xf numFmtId="3" fontId="23" fillId="0" borderId="44" xfId="0" applyNumberFormat="1" applyFont="1" applyBorder="1" applyAlignment="1"/>
    <xf numFmtId="3" fontId="23" fillId="0" borderId="44" xfId="0" applyNumberFormat="1" applyFont="1" applyFill="1" applyBorder="1" applyAlignment="1"/>
    <xf numFmtId="3" fontId="11" fillId="3" borderId="44" xfId="0" applyNumberFormat="1" applyFont="1" applyFill="1" applyBorder="1" applyAlignment="1">
      <alignment wrapText="1"/>
    </xf>
    <xf numFmtId="3" fontId="14" fillId="4" borderId="44" xfId="0" applyNumberFormat="1" applyFont="1" applyFill="1" applyBorder="1" applyAlignment="1">
      <alignment wrapText="1"/>
    </xf>
    <xf numFmtId="3" fontId="23" fillId="0" borderId="56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wrapText="1"/>
    </xf>
    <xf numFmtId="3" fontId="22" fillId="2" borderId="59" xfId="0" applyNumberFormat="1" applyFont="1" applyFill="1" applyBorder="1" applyAlignment="1">
      <alignment horizontal="center"/>
    </xf>
    <xf numFmtId="3" fontId="23" fillId="0" borderId="60" xfId="0" applyNumberFormat="1" applyFont="1" applyBorder="1" applyAlignment="1">
      <alignment horizontal="center"/>
    </xf>
    <xf numFmtId="3" fontId="10" fillId="0" borderId="54" xfId="0" applyNumberFormat="1" applyFont="1" applyFill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1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21" fillId="4" borderId="69" xfId="0" applyFont="1" applyFill="1" applyBorder="1" applyAlignment="1">
      <alignment horizontal="center" vertical="center" wrapText="1"/>
    </xf>
    <xf numFmtId="0" fontId="21" fillId="4" borderId="70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51" xfId="0" applyNumberFormat="1" applyFont="1" applyFill="1" applyBorder="1" applyAlignment="1">
      <alignment horizontal="center" vertical="center" wrapText="1"/>
    </xf>
    <xf numFmtId="0" fontId="20" fillId="3" borderId="74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2" xfId="0" applyBorder="1" applyAlignment="1">
      <alignment horizontal="right"/>
    </xf>
    <xf numFmtId="0" fontId="0" fillId="0" borderId="36" xfId="0" applyBorder="1" applyAlignment="1">
      <alignment horizontal="right"/>
    </xf>
    <xf numFmtId="0" fontId="21" fillId="4" borderId="53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58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8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164" fontId="21" fillId="4" borderId="63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7"/>
  <sheetViews>
    <sheetView topLeftCell="O1" zoomScaleNormal="100" workbookViewId="0">
      <pane ySplit="2" topLeftCell="A18" activePane="bottomLeft" state="frozen"/>
      <selection pane="bottomLeft" activeCell="R19" sqref="R19"/>
    </sheetView>
  </sheetViews>
  <sheetFormatPr defaultRowHeight="13.5" x14ac:dyDescent="0.25"/>
  <cols>
    <col min="1" max="1" width="22.42578125" style="116" hidden="1" customWidth="1"/>
    <col min="2" max="2" width="19.5703125" style="116" hidden="1" customWidth="1"/>
    <col min="3" max="3" width="3.7109375" style="116" customWidth="1"/>
    <col min="4" max="5" width="22.42578125" style="116" customWidth="1"/>
    <col min="6" max="6" width="3.7109375" style="116" customWidth="1"/>
    <col min="7" max="8" width="22.42578125" style="116" customWidth="1"/>
    <col min="9" max="9" width="3.7109375" style="116" customWidth="1"/>
    <col min="10" max="11" width="22.42578125" style="116" customWidth="1"/>
    <col min="12" max="12" width="3.7109375" style="116" customWidth="1"/>
    <col min="13" max="14" width="22.42578125" style="116" customWidth="1"/>
    <col min="15" max="15" width="3.7109375" style="116" customWidth="1"/>
    <col min="16" max="16" width="25.85546875" style="116" customWidth="1"/>
    <col min="17" max="17" width="20.5703125" style="116" customWidth="1"/>
    <col min="18" max="18" width="9.28515625" style="116" customWidth="1"/>
    <col min="19" max="19" width="36.5703125" style="116" bestFit="1" customWidth="1"/>
    <col min="20" max="16384" width="9.140625" style="116"/>
  </cols>
  <sheetData>
    <row r="1" spans="1:18" x14ac:dyDescent="0.25">
      <c r="A1" s="473" t="s">
        <v>48</v>
      </c>
      <c r="B1" s="474"/>
      <c r="C1" s="100"/>
      <c r="D1" s="473" t="s">
        <v>48</v>
      </c>
      <c r="E1" s="474"/>
      <c r="F1" s="56"/>
      <c r="G1" s="473" t="s">
        <v>48</v>
      </c>
      <c r="H1" s="474"/>
      <c r="I1" s="101"/>
      <c r="J1" s="473" t="s">
        <v>48</v>
      </c>
      <c r="K1" s="474"/>
      <c r="L1" s="101"/>
      <c r="M1" s="473" t="s">
        <v>48</v>
      </c>
      <c r="N1" s="474"/>
      <c r="P1" s="473" t="s">
        <v>48</v>
      </c>
      <c r="Q1" s="474"/>
      <c r="R1" s="100"/>
    </row>
    <row r="2" spans="1:18" ht="15.75" customHeight="1" x14ac:dyDescent="0.25">
      <c r="A2" s="475" t="s">
        <v>94</v>
      </c>
      <c r="B2" s="485"/>
      <c r="C2" s="102"/>
      <c r="D2" s="475" t="s">
        <v>94</v>
      </c>
      <c r="E2" s="485"/>
      <c r="F2" s="103"/>
      <c r="G2" s="475" t="s">
        <v>95</v>
      </c>
      <c r="H2" s="485"/>
      <c r="I2" s="101"/>
      <c r="J2" s="475" t="s">
        <v>96</v>
      </c>
      <c r="K2" s="476"/>
      <c r="L2" s="101"/>
      <c r="M2" s="475" t="s">
        <v>97</v>
      </c>
      <c r="N2" s="476"/>
      <c r="P2" s="481" t="s">
        <v>98</v>
      </c>
      <c r="Q2" s="482"/>
      <c r="R2" s="102"/>
    </row>
    <row r="3" spans="1:18" ht="14.25" thickBot="1" x14ac:dyDescent="0.3">
      <c r="A3" s="477" t="s">
        <v>49</v>
      </c>
      <c r="B3" s="478"/>
      <c r="C3" s="100"/>
      <c r="D3" s="477" t="s">
        <v>49</v>
      </c>
      <c r="E3" s="478"/>
      <c r="F3" s="101"/>
      <c r="G3" s="477" t="s">
        <v>49</v>
      </c>
      <c r="H3" s="478"/>
      <c r="I3" s="101"/>
      <c r="J3" s="477" t="s">
        <v>49</v>
      </c>
      <c r="K3" s="486"/>
      <c r="L3" s="101"/>
      <c r="M3" s="477" t="s">
        <v>49</v>
      </c>
      <c r="N3" s="478"/>
      <c r="P3" s="477" t="s">
        <v>49</v>
      </c>
      <c r="Q3" s="478"/>
      <c r="R3" s="100"/>
    </row>
    <row r="4" spans="1:18" s="117" customFormat="1" ht="12.95" customHeight="1" x14ac:dyDescent="0.25">
      <c r="A4" s="461" t="s">
        <v>50</v>
      </c>
      <c r="B4" s="457">
        <f>SUM('NY Waterway'!K14)</f>
        <v>0</v>
      </c>
      <c r="C4" s="7"/>
      <c r="D4" s="461" t="s">
        <v>50</v>
      </c>
      <c r="E4" s="457">
        <f>SUM('NY Waterway'!K25)</f>
        <v>63196</v>
      </c>
      <c r="F4" s="104"/>
      <c r="G4" s="461" t="s">
        <v>50</v>
      </c>
      <c r="H4" s="457">
        <f>SUM('NY Waterway'!K36)</f>
        <v>86282</v>
      </c>
      <c r="I4" s="104"/>
      <c r="J4" s="461" t="s">
        <v>50</v>
      </c>
      <c r="K4" s="457">
        <f>SUM('NY Waterway'!K47)</f>
        <v>86890</v>
      </c>
      <c r="L4" s="104"/>
      <c r="M4" s="461" t="s">
        <v>50</v>
      </c>
      <c r="N4" s="457">
        <f>SUM('NY Waterway'!K58)</f>
        <v>83388</v>
      </c>
      <c r="P4" s="461" t="s">
        <v>50</v>
      </c>
      <c r="Q4" s="457">
        <f>SUM('NY Waterway'!K69)</f>
        <v>35500</v>
      </c>
      <c r="R4" s="7"/>
    </row>
    <row r="5" spans="1:18" s="117" customFormat="1" ht="12.95" customHeight="1" thickBot="1" x14ac:dyDescent="0.3">
      <c r="A5" s="472"/>
      <c r="B5" s="458"/>
      <c r="C5" s="8"/>
      <c r="D5" s="472"/>
      <c r="E5" s="458"/>
      <c r="F5" s="104"/>
      <c r="G5" s="472"/>
      <c r="H5" s="479"/>
      <c r="I5" s="104"/>
      <c r="J5" s="472"/>
      <c r="K5" s="479"/>
      <c r="L5" s="104"/>
      <c r="M5" s="472"/>
      <c r="N5" s="479"/>
      <c r="P5" s="472"/>
      <c r="Q5" s="479"/>
      <c r="R5" s="7"/>
    </row>
    <row r="6" spans="1:18" s="117" customFormat="1" ht="12.95" customHeight="1" x14ac:dyDescent="0.25">
      <c r="A6" s="451" t="s">
        <v>51</v>
      </c>
      <c r="B6" s="457">
        <f>SUM('Billy Bey'!M14)</f>
        <v>0</v>
      </c>
      <c r="C6" s="7"/>
      <c r="D6" s="451" t="s">
        <v>51</v>
      </c>
      <c r="E6" s="457">
        <f>SUM('Billy Bey'!M25)</f>
        <v>44443</v>
      </c>
      <c r="F6" s="104"/>
      <c r="G6" s="451" t="s">
        <v>51</v>
      </c>
      <c r="H6" s="448">
        <f>SUM('Billy Bey'!M36)</f>
        <v>73215</v>
      </c>
      <c r="I6" s="104"/>
      <c r="J6" s="451" t="s">
        <v>51</v>
      </c>
      <c r="K6" s="448">
        <f>SUM('Billy Bey'!M47)</f>
        <v>73545</v>
      </c>
      <c r="L6" s="104"/>
      <c r="M6" s="451" t="s">
        <v>51</v>
      </c>
      <c r="N6" s="448">
        <f>SUM('Billy Bey'!M58)</f>
        <v>65729</v>
      </c>
      <c r="P6" s="451" t="s">
        <v>51</v>
      </c>
      <c r="Q6" s="448">
        <f>SUM('Billy Bey'!M69)</f>
        <v>29198</v>
      </c>
      <c r="R6" s="9"/>
    </row>
    <row r="7" spans="1:18" s="117" customFormat="1" ht="12.95" customHeight="1" thickBot="1" x14ac:dyDescent="0.3">
      <c r="A7" s="480"/>
      <c r="B7" s="458"/>
      <c r="C7" s="8"/>
      <c r="D7" s="480"/>
      <c r="E7" s="458"/>
      <c r="F7" s="104"/>
      <c r="G7" s="480"/>
      <c r="H7" s="466"/>
      <c r="I7" s="104"/>
      <c r="J7" s="480"/>
      <c r="K7" s="466"/>
      <c r="L7" s="104"/>
      <c r="M7" s="480"/>
      <c r="N7" s="466"/>
      <c r="P7" s="480"/>
      <c r="Q7" s="466"/>
      <c r="R7" s="9"/>
    </row>
    <row r="8" spans="1:18" s="117" customFormat="1" ht="12.95" customHeight="1" x14ac:dyDescent="0.25">
      <c r="A8" s="461" t="s">
        <v>52</v>
      </c>
      <c r="B8" s="457">
        <f>SUM(SeaStreak!G14)</f>
        <v>0</v>
      </c>
      <c r="C8" s="7"/>
      <c r="D8" s="461" t="s">
        <v>52</v>
      </c>
      <c r="E8" s="457">
        <f>SUM(SeaStreak!G25)</f>
        <v>19782</v>
      </c>
      <c r="F8" s="104"/>
      <c r="G8" s="461" t="s">
        <v>52</v>
      </c>
      <c r="H8" s="457">
        <f>SUM(SeaStreak!G36)</f>
        <v>25627</v>
      </c>
      <c r="I8" s="104"/>
      <c r="J8" s="461" t="s">
        <v>52</v>
      </c>
      <c r="K8" s="457">
        <f>SUM(SeaStreak!G47)</f>
        <v>25820</v>
      </c>
      <c r="L8" s="104"/>
      <c r="M8" s="461" t="s">
        <v>52</v>
      </c>
      <c r="N8" s="457">
        <f>SUM(SeaStreak!G58)</f>
        <v>23939</v>
      </c>
      <c r="P8" s="461" t="s">
        <v>52</v>
      </c>
      <c r="Q8" s="457">
        <f>SUM(SeaStreak!G69)</f>
        <v>10280</v>
      </c>
      <c r="R8" s="7"/>
    </row>
    <row r="9" spans="1:18" s="117" customFormat="1" ht="12.95" customHeight="1" thickBot="1" x14ac:dyDescent="0.3">
      <c r="A9" s="462"/>
      <c r="B9" s="458"/>
      <c r="C9" s="105"/>
      <c r="D9" s="462"/>
      <c r="E9" s="479"/>
      <c r="F9" s="104"/>
      <c r="G9" s="462"/>
      <c r="H9" s="479"/>
      <c r="I9" s="104"/>
      <c r="J9" s="462"/>
      <c r="K9" s="479"/>
      <c r="L9" s="104"/>
      <c r="M9" s="462"/>
      <c r="N9" s="479"/>
      <c r="P9" s="462"/>
      <c r="Q9" s="479"/>
      <c r="R9" s="7"/>
    </row>
    <row r="10" spans="1:18" s="117" customFormat="1" ht="12.95" customHeight="1" x14ac:dyDescent="0.25">
      <c r="A10" s="451" t="s">
        <v>53</v>
      </c>
      <c r="B10" s="457">
        <f>SUM('New York Water Taxi'!J14)</f>
        <v>0</v>
      </c>
      <c r="C10" s="9"/>
      <c r="D10" s="451" t="s">
        <v>53</v>
      </c>
      <c r="E10" s="448">
        <f>SUM('New York Water Taxi'!J25)</f>
        <v>5472</v>
      </c>
      <c r="F10" s="104"/>
      <c r="G10" s="451" t="s">
        <v>53</v>
      </c>
      <c r="H10" s="448">
        <f>SUM('New York Water Taxi'!J36)</f>
        <v>4415</v>
      </c>
      <c r="I10" s="104"/>
      <c r="J10" s="451" t="s">
        <v>53</v>
      </c>
      <c r="K10" s="448">
        <f>SUM('New York Water Taxi'!J47)</f>
        <v>4477</v>
      </c>
      <c r="L10" s="104"/>
      <c r="M10" s="451" t="s">
        <v>53</v>
      </c>
      <c r="N10" s="448">
        <f>SUM('New York Water Taxi'!J58)</f>
        <v>3704</v>
      </c>
      <c r="P10" s="451" t="s">
        <v>53</v>
      </c>
      <c r="Q10" s="448">
        <f>SUM('New York Water Taxi'!J69)</f>
        <v>2086</v>
      </c>
      <c r="R10" s="9"/>
    </row>
    <row r="11" spans="1:18" s="117" customFormat="1" ht="12.95" customHeight="1" thickBot="1" x14ac:dyDescent="0.3">
      <c r="A11" s="452"/>
      <c r="B11" s="458"/>
      <c r="C11" s="106"/>
      <c r="D11" s="452"/>
      <c r="E11" s="449"/>
      <c r="F11" s="104"/>
      <c r="G11" s="452"/>
      <c r="H11" s="466"/>
      <c r="I11" s="104"/>
      <c r="J11" s="452"/>
      <c r="K11" s="466"/>
      <c r="L11" s="104"/>
      <c r="M11" s="452"/>
      <c r="N11" s="466"/>
      <c r="P11" s="452"/>
      <c r="Q11" s="466"/>
      <c r="R11" s="9"/>
    </row>
    <row r="12" spans="1:18" s="117" customFormat="1" ht="12.95" customHeight="1" x14ac:dyDescent="0.25">
      <c r="A12" s="446" t="s">
        <v>34</v>
      </c>
      <c r="B12" s="457">
        <f>SUM('Liberty Landing Ferry'!D14)</f>
        <v>0</v>
      </c>
      <c r="C12" s="9"/>
      <c r="D12" s="446" t="s">
        <v>34</v>
      </c>
      <c r="E12" s="448">
        <f>SUM('Liberty Landing Ferry'!D25)</f>
        <v>7372</v>
      </c>
      <c r="F12" s="104"/>
      <c r="G12" s="446" t="s">
        <v>34</v>
      </c>
      <c r="H12" s="448">
        <f>SUM('Liberty Landing Ferry'!D36)</f>
        <v>7737</v>
      </c>
      <c r="I12" s="104"/>
      <c r="J12" s="446" t="s">
        <v>34</v>
      </c>
      <c r="K12" s="448">
        <f>SUM('Liberty Landing Ferry'!D47)</f>
        <v>8464</v>
      </c>
      <c r="L12" s="104"/>
      <c r="M12" s="446" t="s">
        <v>34</v>
      </c>
      <c r="N12" s="448">
        <f>SUM('Liberty Landing Ferry'!D58)</f>
        <v>7390</v>
      </c>
      <c r="P12" s="446" t="s">
        <v>34</v>
      </c>
      <c r="Q12" s="448">
        <f>SUM('Liberty Landing Ferry'!D69)</f>
        <v>3162</v>
      </c>
      <c r="R12" s="9"/>
    </row>
    <row r="13" spans="1:18" s="117" customFormat="1" ht="12.95" customHeight="1" thickBot="1" x14ac:dyDescent="0.3">
      <c r="A13" s="447"/>
      <c r="B13" s="458"/>
      <c r="C13" s="106"/>
      <c r="D13" s="447"/>
      <c r="E13" s="449"/>
      <c r="F13" s="104"/>
      <c r="G13" s="447"/>
      <c r="H13" s="466"/>
      <c r="I13" s="104"/>
      <c r="J13" s="447"/>
      <c r="K13" s="466"/>
      <c r="L13" s="104"/>
      <c r="M13" s="447"/>
      <c r="N13" s="466"/>
      <c r="P13" s="447"/>
      <c r="Q13" s="466"/>
      <c r="R13" s="9"/>
    </row>
    <row r="14" spans="1:18" s="257" customFormat="1" ht="12.95" customHeight="1" x14ac:dyDescent="0.25">
      <c r="A14" s="446" t="s">
        <v>80</v>
      </c>
      <c r="B14" s="448">
        <f>'NYC Ferry'!Z14</f>
        <v>0</v>
      </c>
      <c r="C14" s="106"/>
      <c r="D14" s="446" t="s">
        <v>80</v>
      </c>
      <c r="E14" s="448">
        <f>'NYC Ferry'!Z25</f>
        <v>88177</v>
      </c>
      <c r="F14" s="256"/>
      <c r="G14" s="446" t="s">
        <v>80</v>
      </c>
      <c r="H14" s="448">
        <f>'NYC Ferry'!Z36</f>
        <v>104560</v>
      </c>
      <c r="I14" s="256"/>
      <c r="J14" s="446" t="s">
        <v>80</v>
      </c>
      <c r="K14" s="448">
        <f>'NYC Ferry'!Z47</f>
        <v>104130</v>
      </c>
      <c r="L14" s="256"/>
      <c r="M14" s="446" t="s">
        <v>80</v>
      </c>
      <c r="N14" s="448">
        <f>'NYC Ferry'!Z58</f>
        <v>79710</v>
      </c>
      <c r="P14" s="446" t="s">
        <v>80</v>
      </c>
      <c r="Q14" s="448">
        <f>'NYC Ferry'!Z69</f>
        <v>39524</v>
      </c>
      <c r="R14" s="9"/>
    </row>
    <row r="15" spans="1:18" s="257" customFormat="1" ht="12.75" customHeight="1" thickBot="1" x14ac:dyDescent="0.3">
      <c r="A15" s="447"/>
      <c r="B15" s="449"/>
      <c r="C15" s="106"/>
      <c r="D15" s="447"/>
      <c r="E15" s="449"/>
      <c r="F15" s="256"/>
      <c r="G15" s="447"/>
      <c r="H15" s="449"/>
      <c r="I15" s="256"/>
      <c r="J15" s="447"/>
      <c r="K15" s="449"/>
      <c r="L15" s="256"/>
      <c r="M15" s="447"/>
      <c r="N15" s="449"/>
      <c r="P15" s="447"/>
      <c r="Q15" s="449"/>
      <c r="R15" s="9"/>
    </row>
    <row r="16" spans="1:18" s="257" customFormat="1" ht="12.95" hidden="1" customHeight="1" x14ac:dyDescent="0.25">
      <c r="A16" s="446" t="s">
        <v>74</v>
      </c>
      <c r="B16" s="448">
        <f>'Water Tours'!E14</f>
        <v>0</v>
      </c>
      <c r="C16" s="106"/>
      <c r="D16" s="446" t="s">
        <v>74</v>
      </c>
      <c r="E16" s="448">
        <f>'Water Tours'!E25</f>
        <v>0</v>
      </c>
      <c r="F16" s="256"/>
      <c r="G16" s="446" t="s">
        <v>74</v>
      </c>
      <c r="H16" s="448">
        <f>'Water Tours'!E36</f>
        <v>0</v>
      </c>
      <c r="I16" s="256"/>
      <c r="J16" s="446" t="s">
        <v>74</v>
      </c>
      <c r="K16" s="448">
        <f>'Water Tours'!E47</f>
        <v>0</v>
      </c>
      <c r="L16" s="256"/>
      <c r="M16" s="446" t="s">
        <v>74</v>
      </c>
      <c r="N16" s="448">
        <f>'Water Tours'!E58</f>
        <v>0</v>
      </c>
      <c r="P16" s="446" t="s">
        <v>74</v>
      </c>
      <c r="Q16" s="448">
        <f>'Water Tours'!E69</f>
        <v>0</v>
      </c>
      <c r="R16" s="9"/>
    </row>
    <row r="17" spans="1:20" s="257" customFormat="1" ht="12.95" hidden="1" customHeight="1" thickBot="1" x14ac:dyDescent="0.3">
      <c r="A17" s="447"/>
      <c r="B17" s="449"/>
      <c r="C17" s="106"/>
      <c r="D17" s="447"/>
      <c r="E17" s="449"/>
      <c r="F17" s="256"/>
      <c r="G17" s="447"/>
      <c r="H17" s="449"/>
      <c r="I17" s="256"/>
      <c r="J17" s="447"/>
      <c r="K17" s="449"/>
      <c r="L17" s="256"/>
      <c r="M17" s="447"/>
      <c r="N17" s="449"/>
      <c r="P17" s="447"/>
      <c r="Q17" s="449"/>
      <c r="R17" s="9"/>
    </row>
    <row r="18" spans="1:20" s="108" customFormat="1" ht="12.95" customHeight="1" thickBot="1" x14ac:dyDescent="0.25">
      <c r="A18" s="467" t="s">
        <v>19</v>
      </c>
      <c r="B18" s="455">
        <f>SUM(B4:B17)</f>
        <v>0</v>
      </c>
      <c r="C18" s="10"/>
      <c r="D18" s="467" t="s">
        <v>19</v>
      </c>
      <c r="E18" s="455">
        <f>SUM(E4:E17)</f>
        <v>228442</v>
      </c>
      <c r="F18" s="107"/>
      <c r="G18" s="467" t="s">
        <v>19</v>
      </c>
      <c r="H18" s="455">
        <f>SUM(H4:H17)</f>
        <v>301836</v>
      </c>
      <c r="I18" s="107"/>
      <c r="J18" s="467" t="s">
        <v>19</v>
      </c>
      <c r="K18" s="455">
        <f>SUM(K4:K17)</f>
        <v>303326</v>
      </c>
      <c r="L18" s="107"/>
      <c r="M18" s="467" t="s">
        <v>19</v>
      </c>
      <c r="N18" s="455">
        <f>SUM(N4:N17)</f>
        <v>263860</v>
      </c>
      <c r="P18" s="467" t="s">
        <v>19</v>
      </c>
      <c r="Q18" s="455">
        <f>SUM(Q4:Q17)</f>
        <v>119750</v>
      </c>
      <c r="R18" s="10"/>
      <c r="S18" s="141" t="s">
        <v>61</v>
      </c>
      <c r="T18" s="121">
        <f>AVERAGE('Billy Bey'!F80, 'Liberty Landing Ferry'!F76, 'New York Water Taxi'!K76, 'NY Waterway'!H76, SeaStreak!G76,'NYC Ferry'!F81,'Water Tours'!F76)</f>
        <v>31928.833333333332</v>
      </c>
    </row>
    <row r="19" spans="1:20" s="108" customFormat="1" ht="12.95" customHeight="1" thickBot="1" x14ac:dyDescent="0.3">
      <c r="A19" s="468"/>
      <c r="B19" s="456"/>
      <c r="C19" s="109"/>
      <c r="D19" s="468"/>
      <c r="E19" s="456"/>
      <c r="F19" s="107"/>
      <c r="G19" s="468"/>
      <c r="H19" s="456"/>
      <c r="I19" s="107"/>
      <c r="J19" s="468"/>
      <c r="K19" s="456"/>
      <c r="L19" s="107"/>
      <c r="M19" s="468"/>
      <c r="N19" s="456"/>
      <c r="P19" s="468"/>
      <c r="Q19" s="469"/>
      <c r="R19" s="109"/>
      <c r="S19" s="117"/>
      <c r="T19" s="117"/>
    </row>
    <row r="20" spans="1:20" s="117" customFormat="1" ht="14.25" thickBot="1" x14ac:dyDescent="0.3">
      <c r="A20" s="110"/>
      <c r="B20" s="111"/>
      <c r="C20" s="104"/>
      <c r="D20" s="110"/>
      <c r="E20" s="111"/>
      <c r="F20" s="104"/>
      <c r="G20" s="110"/>
      <c r="H20" s="111"/>
      <c r="I20" s="104"/>
      <c r="J20" s="112"/>
      <c r="K20" s="113"/>
      <c r="L20" s="104"/>
      <c r="M20" s="112"/>
      <c r="N20" s="113"/>
      <c r="P20" s="112"/>
      <c r="Q20" s="113"/>
      <c r="R20" s="104"/>
      <c r="S20" s="116"/>
      <c r="T20" s="116"/>
    </row>
    <row r="21" spans="1:20" ht="14.25" thickBot="1" x14ac:dyDescent="0.3">
      <c r="A21" s="470" t="s">
        <v>54</v>
      </c>
      <c r="B21" s="471"/>
      <c r="C21" s="100"/>
      <c r="D21" s="470" t="s">
        <v>54</v>
      </c>
      <c r="E21" s="471"/>
      <c r="F21" s="101"/>
      <c r="G21" s="470" t="s">
        <v>54</v>
      </c>
      <c r="H21" s="471"/>
      <c r="I21" s="101"/>
      <c r="J21" s="470" t="s">
        <v>54</v>
      </c>
      <c r="K21" s="484"/>
      <c r="L21" s="101"/>
      <c r="M21" s="470" t="s">
        <v>54</v>
      </c>
      <c r="N21" s="471"/>
      <c r="P21" s="470" t="s">
        <v>54</v>
      </c>
      <c r="Q21" s="471"/>
      <c r="R21" s="100"/>
    </row>
    <row r="22" spans="1:20" ht="12.95" customHeight="1" x14ac:dyDescent="0.25">
      <c r="A22" s="461" t="s">
        <v>10</v>
      </c>
      <c r="B22" s="457">
        <f>SUM('Billy Bey'!I14,'Billy Bey'!J14, 'Billy Bey'!L14, 'New York Water Taxi'!G14:I14, 'NY Waterway'!I14:J14, SeaStreak!C14:D14,'NYC Ferry'!C14,'NYC Ferry'!M14,'NYC Ferry'!T14,'NYC Ferry'!Y14)</f>
        <v>0</v>
      </c>
      <c r="C22" s="7"/>
      <c r="D22" s="461" t="s">
        <v>10</v>
      </c>
      <c r="E22" s="457">
        <f>SUM('Billy Bey'!I25,'Billy Bey'!J25, 'Billy Bey'!L25, 'New York Water Taxi'!G25:I25, 'NY Waterway'!I25:J25, SeaStreak!C25:D25,'NYC Ferry'!C25,'NYC Ferry'!M25,'NYC Ferry'!T25,'NYC Ferry'!Y25)</f>
        <v>66561</v>
      </c>
      <c r="F22" s="101"/>
      <c r="G22" s="461" t="s">
        <v>10</v>
      </c>
      <c r="H22" s="457">
        <f>SUM('Billy Bey'!I36,'Billy Bey'!J36, 'Billy Bey'!L36, 'New York Water Taxi'!G36:I36, 'NY Waterway'!I36:J36, SeaStreak!C36:D36,'NYC Ferry'!C36,'NYC Ferry'!M36,'NYC Ferry'!T36,'NYC Ferry'!Y36)</f>
        <v>89637</v>
      </c>
      <c r="I22" s="101"/>
      <c r="J22" s="461" t="s">
        <v>10</v>
      </c>
      <c r="K22" s="457">
        <f>SUM('Billy Bey'!I47,'Billy Bey'!J47, 'Billy Bey'!L47, 'New York Water Taxi'!G47:I47, 'NY Waterway'!I47:J47, SeaStreak!C47:D47,'NYC Ferry'!C47,'NYC Ferry'!M47,'NYC Ferry'!T47,'NYC Ferry'!Y47)</f>
        <v>87466</v>
      </c>
      <c r="L22" s="101"/>
      <c r="M22" s="461" t="s">
        <v>10</v>
      </c>
      <c r="N22" s="457">
        <f>SUM('Billy Bey'!I58,'Billy Bey'!J58, 'Billy Bey'!L58, 'New York Water Taxi'!G58:I58, 'NY Waterway'!I58:J58, SeaStreak!C58:D58,'NYC Ferry'!C58,'NYC Ferry'!M58,'NYC Ferry'!T58,'NYC Ferry'!Y58)</f>
        <v>78337</v>
      </c>
      <c r="P22" s="461" t="s">
        <v>10</v>
      </c>
      <c r="Q22" s="457">
        <f>SUM('Billy Bey'!I69,'Billy Bey'!J69, 'Billy Bey'!L69, 'New York Water Taxi'!G69:I69, 'NY Waterway'!I69:J69, SeaStreak!C69:D69,'NYC Ferry'!C69,'NYC Ferry'!M69,'NYC Ferry'!T69,'NYC Ferry'!Y69)</f>
        <v>35397</v>
      </c>
      <c r="R22" s="7"/>
    </row>
    <row r="23" spans="1:20" ht="12.95" customHeight="1" thickBot="1" x14ac:dyDescent="0.3">
      <c r="A23" s="472"/>
      <c r="B23" s="479"/>
      <c r="C23" s="8"/>
      <c r="D23" s="472"/>
      <c r="E23" s="458"/>
      <c r="F23" s="101"/>
      <c r="G23" s="472"/>
      <c r="H23" s="458"/>
      <c r="I23" s="101"/>
      <c r="J23" s="472"/>
      <c r="K23" s="458"/>
      <c r="L23" s="101"/>
      <c r="M23" s="472"/>
      <c r="N23" s="458"/>
      <c r="P23" s="472"/>
      <c r="Q23" s="458"/>
      <c r="R23" s="8"/>
    </row>
    <row r="24" spans="1:20" ht="12.95" customHeight="1" x14ac:dyDescent="0.25">
      <c r="A24" s="451" t="s">
        <v>75</v>
      </c>
      <c r="B24" s="457">
        <f>'Billy Bey'!K14</f>
        <v>0</v>
      </c>
      <c r="C24" s="8"/>
      <c r="D24" s="451" t="s">
        <v>75</v>
      </c>
      <c r="E24" s="457">
        <f>'Billy Bey'!K25</f>
        <v>943</v>
      </c>
      <c r="F24" s="101"/>
      <c r="G24" s="451" t="s">
        <v>75</v>
      </c>
      <c r="H24" s="457">
        <f>'Billy Bey'!K36</f>
        <v>1559</v>
      </c>
      <c r="I24" s="101"/>
      <c r="J24" s="451" t="s">
        <v>75</v>
      </c>
      <c r="K24" s="457">
        <f>'Billy Bey'!K47</f>
        <v>1544</v>
      </c>
      <c r="L24" s="101"/>
      <c r="M24" s="451" t="s">
        <v>75</v>
      </c>
      <c r="N24" s="457">
        <f>'Billy Bey'!K58</f>
        <v>1482</v>
      </c>
      <c r="P24" s="451" t="s">
        <v>75</v>
      </c>
      <c r="Q24" s="457">
        <f>'Billy Bey'!K69</f>
        <v>691</v>
      </c>
      <c r="R24" s="8"/>
    </row>
    <row r="25" spans="1:20" ht="12.95" customHeight="1" thickBot="1" x14ac:dyDescent="0.3">
      <c r="A25" s="459"/>
      <c r="B25" s="479"/>
      <c r="C25" s="8"/>
      <c r="D25" s="459"/>
      <c r="E25" s="458"/>
      <c r="F25" s="101"/>
      <c r="G25" s="459"/>
      <c r="H25" s="458"/>
      <c r="I25" s="101"/>
      <c r="J25" s="459"/>
      <c r="K25" s="458"/>
      <c r="L25" s="101"/>
      <c r="M25" s="459"/>
      <c r="N25" s="458"/>
      <c r="P25" s="459"/>
      <c r="Q25" s="458"/>
      <c r="R25" s="8"/>
    </row>
    <row r="26" spans="1:20" ht="12.95" customHeight="1" x14ac:dyDescent="0.25">
      <c r="A26" s="451" t="s">
        <v>8</v>
      </c>
      <c r="B26" s="448">
        <f>SUM('Billy Bey'!C14:E14, 'New York Water Taxi'!E14, 'NY Waterway'!C14:G14,'Water Tours'!D14)</f>
        <v>0</v>
      </c>
      <c r="C26" s="9"/>
      <c r="D26" s="451" t="s">
        <v>8</v>
      </c>
      <c r="E26" s="448">
        <f>SUM('Billy Bey'!C25:E25, 'New York Water Taxi'!E25, 'NY Waterway'!C25:G25,'Water Tours'!D25)</f>
        <v>49639</v>
      </c>
      <c r="F26" s="101"/>
      <c r="G26" s="451" t="s">
        <v>8</v>
      </c>
      <c r="H26" s="448">
        <f>SUM('Billy Bey'!C36:E36, 'New York Water Taxi'!E36, 'NY Waterway'!C36:G36,'Water Tours'!D36)</f>
        <v>66386</v>
      </c>
      <c r="I26" s="101"/>
      <c r="J26" s="451" t="s">
        <v>8</v>
      </c>
      <c r="K26" s="448">
        <f>SUM('Billy Bey'!C47:E47, 'NY Waterway'!C47:G47, 'New York Water Taxi'!E47,'Water Tours'!D47)</f>
        <v>68128</v>
      </c>
      <c r="L26" s="101"/>
      <c r="M26" s="451" t="s">
        <v>8</v>
      </c>
      <c r="N26" s="448">
        <f>SUM('Billy Bey'!C58:E58, 'NY Waterway'!C58:G58, 'New York Water Taxi'!E58,'Water Tours'!D58)</f>
        <v>64373</v>
      </c>
      <c r="P26" s="451" t="s">
        <v>8</v>
      </c>
      <c r="Q26" s="448">
        <f>SUM('Billy Bey'!C69:E69, 'NY Waterway'!C69:G69, 'New York Water Taxi'!E69,'Water Tours'!D69)</f>
        <v>27475</v>
      </c>
      <c r="R26" s="9"/>
    </row>
    <row r="27" spans="1:20" ht="12.95" customHeight="1" thickBot="1" x14ac:dyDescent="0.3">
      <c r="A27" s="459"/>
      <c r="B27" s="466"/>
      <c r="C27" s="103"/>
      <c r="D27" s="459"/>
      <c r="E27" s="466"/>
      <c r="F27" s="101"/>
      <c r="G27" s="459"/>
      <c r="H27" s="460"/>
      <c r="I27" s="101"/>
      <c r="J27" s="459"/>
      <c r="K27" s="460"/>
      <c r="L27" s="101"/>
      <c r="M27" s="459"/>
      <c r="N27" s="460"/>
      <c r="P27" s="459"/>
      <c r="Q27" s="460"/>
      <c r="R27" s="103"/>
    </row>
    <row r="28" spans="1:20" ht="12.95" customHeight="1" x14ac:dyDescent="0.25">
      <c r="A28" s="461" t="s">
        <v>14</v>
      </c>
      <c r="B28" s="457">
        <f>SUM(SeaStreak!E14:F14,'NYC Ferry'!D14,'NYC Ferry'!X14)</f>
        <v>0</v>
      </c>
      <c r="C28" s="7"/>
      <c r="D28" s="461" t="s">
        <v>14</v>
      </c>
      <c r="E28" s="457">
        <f>SUM(SeaStreak!E25:F25,'NYC Ferry'!D25,'NYC Ferry'!X25)</f>
        <v>19094</v>
      </c>
      <c r="F28" s="101"/>
      <c r="G28" s="461" t="s">
        <v>14</v>
      </c>
      <c r="H28" s="457">
        <f>SUM(SeaStreak!E36:F36,'NYC Ferry'!D36,'NYC Ferry'!X36)</f>
        <v>24618</v>
      </c>
      <c r="I28" s="101"/>
      <c r="J28" s="461" t="s">
        <v>14</v>
      </c>
      <c r="K28" s="457">
        <f>SUM(SeaStreak!E47:F47,'NYC Ferry'!D47,'NYC Ferry'!X47)</f>
        <v>25118</v>
      </c>
      <c r="L28" s="101"/>
      <c r="M28" s="461" t="s">
        <v>14</v>
      </c>
      <c r="N28" s="457">
        <f>SUM(SeaStreak!E58:F58,'NYC Ferry'!D58,'NYC Ferry'!X58)</f>
        <v>20920</v>
      </c>
      <c r="P28" s="461" t="s">
        <v>14</v>
      </c>
      <c r="Q28" s="457">
        <f>SUM(SeaStreak!E69:F69,'NYC Ferry'!D69,'NYC Ferry'!X69)</f>
        <v>9567</v>
      </c>
      <c r="R28" s="7"/>
    </row>
    <row r="29" spans="1:20" ht="12.95" customHeight="1" thickBot="1" x14ac:dyDescent="0.3">
      <c r="A29" s="462"/>
      <c r="B29" s="479"/>
      <c r="C29" s="105"/>
      <c r="D29" s="462"/>
      <c r="E29" s="463"/>
      <c r="F29" s="101"/>
      <c r="G29" s="462"/>
      <c r="H29" s="463"/>
      <c r="I29" s="101"/>
      <c r="J29" s="462"/>
      <c r="K29" s="463"/>
      <c r="L29" s="101"/>
      <c r="M29" s="462"/>
      <c r="N29" s="463"/>
      <c r="P29" s="462"/>
      <c r="Q29" s="463"/>
      <c r="R29" s="105"/>
    </row>
    <row r="30" spans="1:20" ht="12.95" customHeight="1" x14ac:dyDescent="0.25">
      <c r="A30" s="451" t="s">
        <v>9</v>
      </c>
      <c r="B30" s="448">
        <f>SUM('Billy Bey'!F14:H14, 'Liberty Landing Ferry'!C14, 'NY Waterway'!H14)</f>
        <v>0</v>
      </c>
      <c r="C30" s="9"/>
      <c r="D30" s="451" t="s">
        <v>9</v>
      </c>
      <c r="E30" s="442">
        <f>SUM('Billy Bey'!F25:H25, 'Liberty Landing Ferry'!C25, 'NY Waterway'!H25)</f>
        <v>36865</v>
      </c>
      <c r="F30" s="101"/>
      <c r="G30" s="451" t="s">
        <v>9</v>
      </c>
      <c r="H30" s="448">
        <f>SUM('Billy Bey'!F36:H36, 'Liberty Landing Ferry'!C36, 'NY Waterway'!H36)</f>
        <v>55568</v>
      </c>
      <c r="I30" s="101"/>
      <c r="J30" s="451" t="s">
        <v>9</v>
      </c>
      <c r="K30" s="448">
        <f>SUM('Billy Bey'!F47:H47, 'Liberty Landing Ferry'!C47, 'NY Waterway'!H47)</f>
        <v>56535</v>
      </c>
      <c r="L30" s="101"/>
      <c r="M30" s="451" t="s">
        <v>9</v>
      </c>
      <c r="N30" s="448">
        <f>SUM('Billy Bey'!F58:H58, 'Liberty Landing Ferry'!C58, 'NY Waterway'!H58)</f>
        <v>49520</v>
      </c>
      <c r="P30" s="451" t="s">
        <v>9</v>
      </c>
      <c r="Q30" s="448">
        <f>SUM('Billy Bey'!F69:H69, 'Liberty Landing Ferry'!C69, 'NY Waterway'!H69)</f>
        <v>22103</v>
      </c>
      <c r="R30" s="9"/>
    </row>
    <row r="31" spans="1:20" ht="12.95" customHeight="1" thickBot="1" x14ac:dyDescent="0.3">
      <c r="A31" s="452"/>
      <c r="B31" s="466"/>
      <c r="C31" s="106"/>
      <c r="D31" s="452"/>
      <c r="E31" s="449"/>
      <c r="F31" s="101"/>
      <c r="G31" s="452"/>
      <c r="H31" s="449"/>
      <c r="I31" s="101"/>
      <c r="J31" s="452"/>
      <c r="K31" s="449"/>
      <c r="L31" s="101"/>
      <c r="M31" s="452"/>
      <c r="N31" s="449"/>
      <c r="P31" s="452"/>
      <c r="Q31" s="449"/>
      <c r="R31" s="106"/>
      <c r="S31" s="115"/>
      <c r="T31" s="115"/>
    </row>
    <row r="32" spans="1:20" s="115" customFormat="1" ht="12.95" customHeight="1" x14ac:dyDescent="0.2">
      <c r="A32" s="451" t="s">
        <v>7</v>
      </c>
      <c r="B32" s="442">
        <f>SUM('New York Water Taxi'!C14)</f>
        <v>0</v>
      </c>
      <c r="C32" s="10"/>
      <c r="D32" s="451" t="s">
        <v>7</v>
      </c>
      <c r="E32" s="442">
        <f>SUM('New York Water Taxi'!C25)</f>
        <v>2208</v>
      </c>
      <c r="F32" s="114"/>
      <c r="G32" s="451" t="s">
        <v>7</v>
      </c>
      <c r="H32" s="442">
        <f>SUM('New York Water Taxi'!C36)</f>
        <v>1736</v>
      </c>
      <c r="I32" s="114"/>
      <c r="J32" s="451" t="s">
        <v>7</v>
      </c>
      <c r="K32" s="442">
        <f>SUM('New York Water Taxi'!C47)</f>
        <v>2007</v>
      </c>
      <c r="L32" s="114"/>
      <c r="M32" s="451" t="s">
        <v>7</v>
      </c>
      <c r="N32" s="442">
        <f>SUM('New York Water Taxi'!C58)</f>
        <v>1516</v>
      </c>
      <c r="P32" s="451" t="s">
        <v>7</v>
      </c>
      <c r="Q32" s="442">
        <f>SUM('New York Water Taxi'!C69)</f>
        <v>907</v>
      </c>
      <c r="R32" s="11"/>
    </row>
    <row r="33" spans="1:20" s="115" customFormat="1" ht="12.95" customHeight="1" thickBot="1" x14ac:dyDescent="0.3">
      <c r="A33" s="452"/>
      <c r="B33" s="443"/>
      <c r="C33" s="109"/>
      <c r="D33" s="452"/>
      <c r="E33" s="464"/>
      <c r="F33" s="114"/>
      <c r="G33" s="452"/>
      <c r="H33" s="464"/>
      <c r="I33" s="114"/>
      <c r="J33" s="452"/>
      <c r="K33" s="464"/>
      <c r="L33" s="114"/>
      <c r="M33" s="452"/>
      <c r="N33" s="464"/>
      <c r="P33" s="452"/>
      <c r="Q33" s="464"/>
      <c r="R33" s="12"/>
      <c r="S33" s="116"/>
      <c r="T33" s="116"/>
    </row>
    <row r="34" spans="1:20" ht="12.75" customHeight="1" x14ac:dyDescent="0.25">
      <c r="A34" s="451" t="s">
        <v>35</v>
      </c>
      <c r="B34" s="442">
        <f>SUM('New York Water Taxi'!A14)</f>
        <v>0</v>
      </c>
      <c r="C34" s="101"/>
      <c r="D34" s="451" t="s">
        <v>35</v>
      </c>
      <c r="E34" s="442">
        <f>SUM('New York Water Taxi'!D25)</f>
        <v>0</v>
      </c>
      <c r="F34" s="101"/>
      <c r="G34" s="451" t="s">
        <v>35</v>
      </c>
      <c r="H34" s="442">
        <f>SUM('New York Water Taxi'!D36)</f>
        <v>0</v>
      </c>
      <c r="I34" s="101"/>
      <c r="J34" s="451" t="s">
        <v>35</v>
      </c>
      <c r="K34" s="442">
        <f>SUM('New York Water Taxi'!D47)</f>
        <v>0</v>
      </c>
      <c r="L34" s="101"/>
      <c r="M34" s="451" t="s">
        <v>35</v>
      </c>
      <c r="N34" s="442">
        <f>SUM('New York Water Taxi'!D58)</f>
        <v>0</v>
      </c>
      <c r="P34" s="451" t="s">
        <v>35</v>
      </c>
      <c r="Q34" s="442">
        <f>SUM('New York Water Taxi'!D69)</f>
        <v>0</v>
      </c>
      <c r="R34" s="11"/>
    </row>
    <row r="35" spans="1:20" ht="14.25" thickBot="1" x14ac:dyDescent="0.3">
      <c r="A35" s="452"/>
      <c r="B35" s="443"/>
      <c r="C35" s="101"/>
      <c r="D35" s="452"/>
      <c r="E35" s="465"/>
      <c r="F35" s="101"/>
      <c r="G35" s="452"/>
      <c r="H35" s="465"/>
      <c r="I35" s="101"/>
      <c r="J35" s="452"/>
      <c r="K35" s="465"/>
      <c r="L35" s="101"/>
      <c r="M35" s="452"/>
      <c r="N35" s="465"/>
      <c r="P35" s="452"/>
      <c r="Q35" s="465"/>
      <c r="R35" s="118"/>
    </row>
    <row r="36" spans="1:20" ht="12.75" customHeight="1" x14ac:dyDescent="0.25">
      <c r="A36" s="451" t="s">
        <v>69</v>
      </c>
      <c r="B36" s="442">
        <f>SUM('New York Water Taxi'!F14)</f>
        <v>0</v>
      </c>
      <c r="C36" s="101"/>
      <c r="D36" s="451" t="s">
        <v>69</v>
      </c>
      <c r="E36" s="442">
        <f>SUM('New York Water Taxi'!F25)</f>
        <v>0</v>
      </c>
      <c r="F36" s="101"/>
      <c r="G36" s="451" t="s">
        <v>69</v>
      </c>
      <c r="H36" s="442">
        <f>SUM('New York Water Taxi'!F36)</f>
        <v>0</v>
      </c>
      <c r="I36" s="101"/>
      <c r="J36" s="451" t="s">
        <v>69</v>
      </c>
      <c r="K36" s="442">
        <f>SUM('New York Water Taxi'!F47)</f>
        <v>0</v>
      </c>
      <c r="L36" s="101"/>
      <c r="M36" s="451" t="s">
        <v>69</v>
      </c>
      <c r="N36" s="442">
        <f>SUM('New York Water Taxi'!F58)</f>
        <v>0</v>
      </c>
      <c r="P36" s="451" t="s">
        <v>69</v>
      </c>
      <c r="Q36" s="442">
        <f>SUM('New York Water Taxi'!F69)</f>
        <v>0</v>
      </c>
      <c r="R36" s="11"/>
    </row>
    <row r="37" spans="1:20" ht="14.25" customHeight="1" thickBot="1" x14ac:dyDescent="0.3">
      <c r="A37" s="452"/>
      <c r="B37" s="443"/>
      <c r="C37" s="101"/>
      <c r="D37" s="452"/>
      <c r="E37" s="450"/>
      <c r="F37" s="101"/>
      <c r="G37" s="452"/>
      <c r="H37" s="450"/>
      <c r="I37" s="101"/>
      <c r="J37" s="452"/>
      <c r="K37" s="443"/>
      <c r="L37" s="101"/>
      <c r="M37" s="452"/>
      <c r="N37" s="443"/>
      <c r="P37" s="452"/>
      <c r="Q37" s="443"/>
      <c r="R37" s="11"/>
    </row>
    <row r="38" spans="1:20" x14ac:dyDescent="0.25">
      <c r="A38" s="440" t="s">
        <v>70</v>
      </c>
      <c r="B38" s="442">
        <f>SUM('NYC Ferry'!E14+'NYC Ferry'!S14)</f>
        <v>0</v>
      </c>
      <c r="C38" s="101"/>
      <c r="D38" s="440" t="s">
        <v>70</v>
      </c>
      <c r="E38" s="442">
        <f>SUM('NYC Ferry'!E25+'NYC Ferry'!S25)</f>
        <v>10305</v>
      </c>
      <c r="F38" s="101"/>
      <c r="G38" s="440" t="s">
        <v>70</v>
      </c>
      <c r="H38" s="442">
        <f>SUM('NYC Ferry'!E36+'NYC Ferry'!S36)</f>
        <v>11533</v>
      </c>
      <c r="I38" s="101"/>
      <c r="J38" s="440" t="s">
        <v>70</v>
      </c>
      <c r="K38" s="442">
        <f>SUM('NYC Ferry'!E47+'NYC Ferry'!S47)</f>
        <v>11910</v>
      </c>
      <c r="L38" s="101"/>
      <c r="M38" s="440" t="s">
        <v>70</v>
      </c>
      <c r="N38" s="442">
        <f>SUM('NYC Ferry'!E58+'NYC Ferry'!S58)</f>
        <v>9222</v>
      </c>
      <c r="P38" s="440" t="s">
        <v>70</v>
      </c>
      <c r="Q38" s="442">
        <f>SUM('NYC Ferry'!E69+'NYC Ferry'!S69)</f>
        <v>5075</v>
      </c>
      <c r="R38" s="11"/>
    </row>
    <row r="39" spans="1:20" ht="14.25" thickBot="1" x14ac:dyDescent="0.3">
      <c r="A39" s="441"/>
      <c r="B39" s="443"/>
      <c r="C39" s="101"/>
      <c r="D39" s="441"/>
      <c r="E39" s="443"/>
      <c r="F39" s="101"/>
      <c r="G39" s="441"/>
      <c r="H39" s="443"/>
      <c r="I39" s="101"/>
      <c r="J39" s="441"/>
      <c r="K39" s="443"/>
      <c r="L39" s="101"/>
      <c r="M39" s="441"/>
      <c r="N39" s="443"/>
      <c r="P39" s="441"/>
      <c r="Q39" s="443"/>
      <c r="R39" s="11"/>
    </row>
    <row r="40" spans="1:20" ht="12.75" customHeight="1" x14ac:dyDescent="0.25">
      <c r="A40" s="440" t="s">
        <v>71</v>
      </c>
      <c r="B40" s="442">
        <f>SUM('NYC Ferry'!F14)</f>
        <v>0</v>
      </c>
      <c r="C40" s="101"/>
      <c r="D40" s="440" t="s">
        <v>71</v>
      </c>
      <c r="E40" s="442">
        <f>SUM('NYC Ferry'!F25)</f>
        <v>2166</v>
      </c>
      <c r="F40" s="101"/>
      <c r="G40" s="440" t="s">
        <v>71</v>
      </c>
      <c r="H40" s="442">
        <f>SUM('NYC Ferry'!F36)</f>
        <v>3744</v>
      </c>
      <c r="I40" s="101"/>
      <c r="J40" s="440" t="s">
        <v>71</v>
      </c>
      <c r="K40" s="442">
        <f>SUM('NYC Ferry'!F47)</f>
        <v>2898</v>
      </c>
      <c r="L40" s="101"/>
      <c r="M40" s="440" t="s">
        <v>71</v>
      </c>
      <c r="N40" s="442">
        <f>SUM('NYC Ferry'!F58)</f>
        <v>3007</v>
      </c>
      <c r="P40" s="440" t="s">
        <v>71</v>
      </c>
      <c r="Q40" s="442">
        <f>SUM('NYC Ferry'!F69)</f>
        <v>1249</v>
      </c>
      <c r="R40" s="11"/>
    </row>
    <row r="41" spans="1:20" ht="13.5" customHeight="1" thickBot="1" x14ac:dyDescent="0.3">
      <c r="A41" s="441"/>
      <c r="B41" s="443"/>
      <c r="C41" s="101"/>
      <c r="D41" s="441"/>
      <c r="E41" s="443"/>
      <c r="F41" s="101"/>
      <c r="G41" s="441"/>
      <c r="H41" s="443"/>
      <c r="I41" s="101"/>
      <c r="J41" s="441"/>
      <c r="K41" s="443"/>
      <c r="L41" s="101"/>
      <c r="M41" s="441"/>
      <c r="N41" s="443"/>
      <c r="P41" s="441"/>
      <c r="Q41" s="443"/>
      <c r="R41" s="11"/>
    </row>
    <row r="42" spans="1:20" ht="12.75" customHeight="1" x14ac:dyDescent="0.25">
      <c r="A42" s="440" t="s">
        <v>11</v>
      </c>
      <c r="B42" s="442">
        <f>SUM('NYC Ferry'!G14)</f>
        <v>0</v>
      </c>
      <c r="C42" s="101"/>
      <c r="D42" s="440" t="s">
        <v>11</v>
      </c>
      <c r="E42" s="442">
        <f>SUM('NYC Ferry'!G25)</f>
        <v>5996</v>
      </c>
      <c r="F42" s="101"/>
      <c r="G42" s="440" t="s">
        <v>11</v>
      </c>
      <c r="H42" s="442">
        <f>SUM('NYC Ferry'!G36)</f>
        <v>8663</v>
      </c>
      <c r="I42" s="101"/>
      <c r="J42" s="440" t="s">
        <v>11</v>
      </c>
      <c r="K42" s="442">
        <f>SUM('NYC Ferry'!G47)</f>
        <v>8848</v>
      </c>
      <c r="L42" s="101"/>
      <c r="M42" s="440" t="s">
        <v>11</v>
      </c>
      <c r="N42" s="442">
        <f>SUM('NYC Ferry'!G58)</f>
        <v>7396</v>
      </c>
      <c r="P42" s="440" t="s">
        <v>11</v>
      </c>
      <c r="Q42" s="442">
        <f>SUM('NYC Ferry'!G69)</f>
        <v>3291</v>
      </c>
      <c r="R42" s="11"/>
    </row>
    <row r="43" spans="1:20" ht="13.5" customHeight="1" thickBot="1" x14ac:dyDescent="0.3">
      <c r="A43" s="441"/>
      <c r="B43" s="443"/>
      <c r="C43" s="101"/>
      <c r="D43" s="441"/>
      <c r="E43" s="443"/>
      <c r="F43" s="101"/>
      <c r="G43" s="441"/>
      <c r="H43" s="443"/>
      <c r="I43" s="101"/>
      <c r="J43" s="441"/>
      <c r="K43" s="443"/>
      <c r="L43" s="101"/>
      <c r="M43" s="441"/>
      <c r="N43" s="443"/>
      <c r="P43" s="441"/>
      <c r="Q43" s="443"/>
      <c r="R43" s="11"/>
    </row>
    <row r="44" spans="1:20" ht="12.75" customHeight="1" x14ac:dyDescent="0.25">
      <c r="A44" s="440" t="s">
        <v>12</v>
      </c>
      <c r="B44" s="442">
        <f>SUM('NYC Ferry'!H14)</f>
        <v>0</v>
      </c>
      <c r="C44" s="101"/>
      <c r="D44" s="440" t="s">
        <v>12</v>
      </c>
      <c r="E44" s="442">
        <f>SUM('NYC Ferry'!H25)</f>
        <v>2909</v>
      </c>
      <c r="F44" s="101"/>
      <c r="G44" s="440" t="s">
        <v>12</v>
      </c>
      <c r="H44" s="442">
        <f>SUM('NYC Ferry'!H36)</f>
        <v>4099</v>
      </c>
      <c r="I44" s="101"/>
      <c r="J44" s="440" t="s">
        <v>12</v>
      </c>
      <c r="K44" s="442">
        <f>SUM('NYC Ferry'!H47)</f>
        <v>4034</v>
      </c>
      <c r="L44" s="101"/>
      <c r="M44" s="440" t="s">
        <v>12</v>
      </c>
      <c r="N44" s="442">
        <f>SUM('NYC Ferry'!H58)</f>
        <v>3506</v>
      </c>
      <c r="P44" s="440" t="s">
        <v>12</v>
      </c>
      <c r="Q44" s="442">
        <f>SUM('NYC Ferry'!H69)</f>
        <v>1655</v>
      </c>
      <c r="R44" s="11"/>
    </row>
    <row r="45" spans="1:20" ht="13.5" customHeight="1" thickBot="1" x14ac:dyDescent="0.3">
      <c r="A45" s="441"/>
      <c r="B45" s="443"/>
      <c r="C45" s="101"/>
      <c r="D45" s="441"/>
      <c r="E45" s="443"/>
      <c r="F45" s="101"/>
      <c r="G45" s="441"/>
      <c r="H45" s="443"/>
      <c r="I45" s="101"/>
      <c r="J45" s="441"/>
      <c r="K45" s="443"/>
      <c r="L45" s="101"/>
      <c r="M45" s="441"/>
      <c r="N45" s="443"/>
      <c r="P45" s="441"/>
      <c r="Q45" s="443"/>
      <c r="R45" s="11"/>
    </row>
    <row r="46" spans="1:20" ht="12.75" customHeight="1" x14ac:dyDescent="0.25">
      <c r="A46" s="440" t="s">
        <v>72</v>
      </c>
      <c r="B46" s="442">
        <f>SUM('NYC Ferry'!I14,'NYC Ferry'!W14)</f>
        <v>0</v>
      </c>
      <c r="C46" s="101"/>
      <c r="D46" s="440" t="s">
        <v>72</v>
      </c>
      <c r="E46" s="442">
        <f>SUM('NYC Ferry'!I25,'NYC Ferry'!W25)</f>
        <v>6369</v>
      </c>
      <c r="F46" s="101"/>
      <c r="G46" s="440" t="s">
        <v>72</v>
      </c>
      <c r="H46" s="442">
        <f>SUM('NYC Ferry'!I36,'NYC Ferry'!W36)</f>
        <v>8707</v>
      </c>
      <c r="I46" s="101"/>
      <c r="J46" s="440" t="s">
        <v>72</v>
      </c>
      <c r="K46" s="442">
        <f>SUM('NYC Ferry'!I47,'NYC Ferry'!W47)</f>
        <v>8555</v>
      </c>
      <c r="L46" s="101"/>
      <c r="M46" s="440" t="s">
        <v>72</v>
      </c>
      <c r="N46" s="442">
        <f>SUM('NYC Ferry'!I58,'NYC Ferry'!W58)</f>
        <v>6571</v>
      </c>
      <c r="P46" s="440" t="s">
        <v>72</v>
      </c>
      <c r="Q46" s="442">
        <f>SUM('NYC Ferry'!I69,'NYC Ferry'!W69)</f>
        <v>3067</v>
      </c>
      <c r="R46" s="11"/>
    </row>
    <row r="47" spans="1:20" ht="13.5" customHeight="1" thickBot="1" x14ac:dyDescent="0.3">
      <c r="A47" s="441"/>
      <c r="B47" s="443"/>
      <c r="C47" s="101"/>
      <c r="D47" s="441"/>
      <c r="E47" s="443"/>
      <c r="F47" s="101"/>
      <c r="G47" s="441"/>
      <c r="H47" s="443"/>
      <c r="I47" s="101"/>
      <c r="J47" s="441"/>
      <c r="K47" s="443"/>
      <c r="L47" s="101"/>
      <c r="M47" s="441"/>
      <c r="N47" s="443"/>
      <c r="P47" s="441"/>
      <c r="Q47" s="443"/>
      <c r="R47" s="11"/>
    </row>
    <row r="48" spans="1:20" ht="12.75" customHeight="1" x14ac:dyDescent="0.25">
      <c r="A48" s="440" t="s">
        <v>86</v>
      </c>
      <c r="B48" s="442">
        <f>SUM('NYC Ferry'!P14)</f>
        <v>0</v>
      </c>
      <c r="C48" s="101"/>
      <c r="D48" s="440" t="s">
        <v>86</v>
      </c>
      <c r="E48" s="442">
        <f>SUM('NYC Ferry'!P25)</f>
        <v>1509</v>
      </c>
      <c r="F48" s="101"/>
      <c r="G48" s="440" t="s">
        <v>86</v>
      </c>
      <c r="H48" s="442">
        <f>SUM('NYC Ferry'!P36)</f>
        <v>1575</v>
      </c>
      <c r="I48" s="101"/>
      <c r="J48" s="440" t="s">
        <v>86</v>
      </c>
      <c r="K48" s="442">
        <f>SUM('NYC Ferry'!P47)</f>
        <v>1568</v>
      </c>
      <c r="L48" s="101"/>
      <c r="M48" s="440" t="s">
        <v>86</v>
      </c>
      <c r="N48" s="442">
        <f>SUM('NYC Ferry'!P58)</f>
        <v>1158</v>
      </c>
      <c r="P48" s="440" t="s">
        <v>86</v>
      </c>
      <c r="Q48" s="442">
        <f>SUM('NYC Ferry'!P69)</f>
        <v>446</v>
      </c>
      <c r="R48" s="11"/>
    </row>
    <row r="49" spans="1:18" ht="13.5" customHeight="1" thickBot="1" x14ac:dyDescent="0.3">
      <c r="A49" s="441"/>
      <c r="B49" s="443"/>
      <c r="C49" s="101"/>
      <c r="D49" s="441"/>
      <c r="E49" s="443"/>
      <c r="F49" s="101"/>
      <c r="G49" s="441"/>
      <c r="H49" s="443"/>
      <c r="I49" s="101"/>
      <c r="J49" s="441"/>
      <c r="K49" s="443"/>
      <c r="L49" s="101"/>
      <c r="M49" s="441"/>
      <c r="N49" s="443"/>
      <c r="P49" s="441"/>
      <c r="Q49" s="443"/>
      <c r="R49" s="11"/>
    </row>
    <row r="50" spans="1:18" ht="13.5" customHeight="1" x14ac:dyDescent="0.25">
      <c r="A50" s="440" t="s">
        <v>85</v>
      </c>
      <c r="B50" s="442">
        <f>SUM('NYC Ferry'!N14)</f>
        <v>0</v>
      </c>
      <c r="C50" s="101"/>
      <c r="D50" s="440" t="s">
        <v>85</v>
      </c>
      <c r="E50" s="442">
        <f>SUM('NYC Ferry'!N25)</f>
        <v>2893</v>
      </c>
      <c r="F50" s="101"/>
      <c r="G50" s="440" t="s">
        <v>85</v>
      </c>
      <c r="H50" s="444">
        <f>SUM('NYC Ferry'!N36)</f>
        <v>2753</v>
      </c>
      <c r="I50" s="101"/>
      <c r="J50" s="440" t="s">
        <v>85</v>
      </c>
      <c r="K50" s="444">
        <f>SUM('NYC Ferry'!N47)</f>
        <v>3195</v>
      </c>
      <c r="L50" s="101"/>
      <c r="M50" s="440" t="s">
        <v>85</v>
      </c>
      <c r="N50" s="442">
        <f>SUM('NYC Ferry'!N58)</f>
        <v>1769</v>
      </c>
      <c r="P50" s="440" t="s">
        <v>85</v>
      </c>
      <c r="Q50" s="442">
        <f>SUM('NYC Ferry'!N69)</f>
        <v>1029</v>
      </c>
      <c r="R50" s="11"/>
    </row>
    <row r="51" spans="1:18" ht="13.5" customHeight="1" thickBot="1" x14ac:dyDescent="0.3">
      <c r="A51" s="441"/>
      <c r="B51" s="443"/>
      <c r="C51" s="101"/>
      <c r="D51" s="441"/>
      <c r="E51" s="443"/>
      <c r="F51" s="101"/>
      <c r="G51" s="441"/>
      <c r="H51" s="450"/>
      <c r="I51" s="101"/>
      <c r="J51" s="441"/>
      <c r="K51" s="450"/>
      <c r="L51" s="101"/>
      <c r="M51" s="441"/>
      <c r="N51" s="443"/>
      <c r="P51" s="441"/>
      <c r="Q51" s="443"/>
      <c r="R51" s="11"/>
    </row>
    <row r="52" spans="1:18" ht="12.75" customHeight="1" x14ac:dyDescent="0.25">
      <c r="A52" s="440" t="s">
        <v>13</v>
      </c>
      <c r="B52" s="442">
        <f>SUM('NYC Ferry'!R14)</f>
        <v>0</v>
      </c>
      <c r="C52" s="101"/>
      <c r="D52" s="440" t="s">
        <v>13</v>
      </c>
      <c r="E52" s="442">
        <f>SUM('NYC Ferry'!R25)</f>
        <v>1557</v>
      </c>
      <c r="F52" s="101"/>
      <c r="G52" s="440" t="s">
        <v>13</v>
      </c>
      <c r="H52" s="442">
        <f>SUM('NYC Ferry'!R36)</f>
        <v>1980</v>
      </c>
      <c r="I52" s="101"/>
      <c r="J52" s="440" t="s">
        <v>13</v>
      </c>
      <c r="K52" s="442">
        <f>SUM('NYC Ferry'!R47)</f>
        <v>1906</v>
      </c>
      <c r="L52" s="101"/>
      <c r="M52" s="440" t="s">
        <v>13</v>
      </c>
      <c r="N52" s="442">
        <f>SUM('NYC Ferry'!R58)</f>
        <v>1295</v>
      </c>
      <c r="P52" s="440" t="s">
        <v>13</v>
      </c>
      <c r="Q52" s="442">
        <f>SUM('NYC Ferry'!R69)</f>
        <v>752</v>
      </c>
      <c r="R52" s="11"/>
    </row>
    <row r="53" spans="1:18" ht="13.5" customHeight="1" thickBot="1" x14ac:dyDescent="0.3">
      <c r="A53" s="441"/>
      <c r="B53" s="443"/>
      <c r="C53" s="101"/>
      <c r="D53" s="441"/>
      <c r="E53" s="443"/>
      <c r="F53" s="101"/>
      <c r="G53" s="441"/>
      <c r="H53" s="443"/>
      <c r="I53" s="101"/>
      <c r="J53" s="441"/>
      <c r="K53" s="443"/>
      <c r="L53" s="101"/>
      <c r="M53" s="441"/>
      <c r="N53" s="443"/>
      <c r="P53" s="441"/>
      <c r="Q53" s="443"/>
      <c r="R53" s="11"/>
    </row>
    <row r="54" spans="1:18" ht="13.5" customHeight="1" x14ac:dyDescent="0.25">
      <c r="A54" s="445" t="s">
        <v>32</v>
      </c>
      <c r="B54" s="442">
        <f>SUM('NYC Ferry'!J14)</f>
        <v>0</v>
      </c>
      <c r="C54" s="101"/>
      <c r="D54" s="445" t="s">
        <v>32</v>
      </c>
      <c r="E54" s="442">
        <f>SUM('NYC Ferry'!J25 + 'NYC Ferry'!Q25)</f>
        <v>1507</v>
      </c>
      <c r="F54" s="101"/>
      <c r="G54" s="445" t="s">
        <v>32</v>
      </c>
      <c r="H54" s="444">
        <f>SUM('NYC Ferry'!J36)</f>
        <v>0</v>
      </c>
      <c r="I54" s="101"/>
      <c r="J54" s="445" t="s">
        <v>32</v>
      </c>
      <c r="K54" s="444">
        <f>SUM('NYC Ferry'!J47 + 'NYC Ferry'!Q47)</f>
        <v>0</v>
      </c>
      <c r="L54" s="101"/>
      <c r="M54" s="445" t="s">
        <v>32</v>
      </c>
      <c r="N54" s="444">
        <f>SUM('NYC Ferry'!J58,'NYC Ferry'!Q58)</f>
        <v>0</v>
      </c>
      <c r="P54" s="445" t="s">
        <v>32</v>
      </c>
      <c r="Q54" s="444">
        <f>SUM('NYC Ferry'!J69)</f>
        <v>0</v>
      </c>
      <c r="R54" s="11"/>
    </row>
    <row r="55" spans="1:18" ht="13.5" customHeight="1" thickBot="1" x14ac:dyDescent="0.3">
      <c r="A55" s="441"/>
      <c r="B55" s="443"/>
      <c r="C55" s="101"/>
      <c r="D55" s="441"/>
      <c r="E55" s="443"/>
      <c r="F55" s="101"/>
      <c r="G55" s="441"/>
      <c r="H55" s="443"/>
      <c r="I55" s="101"/>
      <c r="J55" s="441"/>
      <c r="K55" s="443"/>
      <c r="L55" s="101"/>
      <c r="M55" s="441"/>
      <c r="N55" s="443"/>
      <c r="P55" s="441"/>
      <c r="Q55" s="443"/>
      <c r="R55" s="11"/>
    </row>
    <row r="56" spans="1:18" ht="13.5" customHeight="1" x14ac:dyDescent="0.25">
      <c r="A56" s="445" t="s">
        <v>81</v>
      </c>
      <c r="B56" s="442">
        <f>'NYC Ferry'!L14+'NYC Ferry'!O14</f>
        <v>0</v>
      </c>
      <c r="C56" s="101"/>
      <c r="D56" s="445" t="s">
        <v>81</v>
      </c>
      <c r="E56" s="442">
        <f>'NYC Ferry'!L25+'NYC Ferry'!O25</f>
        <v>2667</v>
      </c>
      <c r="F56" s="101"/>
      <c r="G56" s="445" t="s">
        <v>81</v>
      </c>
      <c r="H56" s="444">
        <f>'NYC Ferry'!L36 + 'NYC Ferry'!O36</f>
        <v>3082</v>
      </c>
      <c r="I56" s="101"/>
      <c r="J56" s="445" t="s">
        <v>81</v>
      </c>
      <c r="K56" s="444">
        <f>'NYC Ferry'!L47 + 'NYC Ferry'!O47</f>
        <v>3239</v>
      </c>
      <c r="L56" s="101"/>
      <c r="M56" s="445" t="s">
        <v>81</v>
      </c>
      <c r="N56" s="444">
        <f>'NYC Ferry'!L58 + 'NYC Ferry'!O58</f>
        <v>2040</v>
      </c>
      <c r="P56" s="445" t="s">
        <v>81</v>
      </c>
      <c r="Q56" s="444">
        <f>'NYC Ferry'!L69 + 'NYC Ferry'!O69</f>
        <v>1038</v>
      </c>
      <c r="R56" s="11"/>
    </row>
    <row r="57" spans="1:18" ht="13.5" customHeight="1" thickBot="1" x14ac:dyDescent="0.3">
      <c r="A57" s="441"/>
      <c r="B57" s="443"/>
      <c r="C57" s="101"/>
      <c r="D57" s="441"/>
      <c r="E57" s="443"/>
      <c r="F57" s="101"/>
      <c r="G57" s="441"/>
      <c r="H57" s="443"/>
      <c r="I57" s="101"/>
      <c r="J57" s="441"/>
      <c r="K57" s="443"/>
      <c r="L57" s="101"/>
      <c r="M57" s="441"/>
      <c r="N57" s="443"/>
      <c r="P57" s="441"/>
      <c r="Q57" s="443"/>
      <c r="R57" s="11"/>
    </row>
    <row r="58" spans="1:18" ht="13.5" customHeight="1" x14ac:dyDescent="0.25">
      <c r="A58" s="445" t="s">
        <v>78</v>
      </c>
      <c r="B58" s="442">
        <f>'NYC Ferry'!K14</f>
        <v>0</v>
      </c>
      <c r="C58" s="101"/>
      <c r="D58" s="445" t="s">
        <v>78</v>
      </c>
      <c r="E58" s="442">
        <f>'NYC Ferry'!K25</f>
        <v>9575</v>
      </c>
      <c r="F58" s="101"/>
      <c r="G58" s="445" t="s">
        <v>78</v>
      </c>
      <c r="H58" s="444">
        <f>'NYC Ferry'!K36</f>
        <v>8964</v>
      </c>
      <c r="I58" s="101"/>
      <c r="J58" s="445" t="s">
        <v>78</v>
      </c>
      <c r="K58" s="444">
        <f>'NYC Ferry'!K47</f>
        <v>9173</v>
      </c>
      <c r="L58" s="101"/>
      <c r="M58" s="445" t="s">
        <v>78</v>
      </c>
      <c r="N58" s="444">
        <f>'NYC Ferry'!K58</f>
        <v>5858</v>
      </c>
      <c r="P58" s="445" t="s">
        <v>78</v>
      </c>
      <c r="Q58" s="444">
        <f>'NYC Ferry'!K69</f>
        <v>3247</v>
      </c>
      <c r="R58" s="11"/>
    </row>
    <row r="59" spans="1:18" ht="13.5" customHeight="1" thickBot="1" x14ac:dyDescent="0.3">
      <c r="A59" s="441"/>
      <c r="B59" s="443"/>
      <c r="C59" s="101"/>
      <c r="D59" s="441"/>
      <c r="E59" s="443"/>
      <c r="F59" s="101"/>
      <c r="G59" s="441"/>
      <c r="H59" s="443"/>
      <c r="I59" s="101"/>
      <c r="J59" s="441"/>
      <c r="K59" s="443"/>
      <c r="L59" s="101"/>
      <c r="M59" s="441"/>
      <c r="N59" s="443"/>
      <c r="P59" s="441"/>
      <c r="Q59" s="443"/>
      <c r="R59" s="11"/>
    </row>
    <row r="60" spans="1:18" ht="13.5" customHeight="1" x14ac:dyDescent="0.25">
      <c r="A60" s="445" t="s">
        <v>89</v>
      </c>
      <c r="B60" s="442">
        <f>SUM('NYC Ferry'!U14)</f>
        <v>0</v>
      </c>
      <c r="C60" s="101"/>
      <c r="D60" s="445" t="s">
        <v>89</v>
      </c>
      <c r="E60" s="442">
        <f>SUM('NYC Ferry'!U25)</f>
        <v>3366</v>
      </c>
      <c r="F60" s="101"/>
      <c r="G60" s="445" t="s">
        <v>89</v>
      </c>
      <c r="H60" s="444">
        <f>SUM('NYC Ferry'!U36)</f>
        <v>4272</v>
      </c>
      <c r="I60" s="101"/>
      <c r="J60" s="445" t="s">
        <v>89</v>
      </c>
      <c r="K60" s="444">
        <f>SUM('NYC Ferry'!U47)</f>
        <v>4258</v>
      </c>
      <c r="L60" s="101"/>
      <c r="M60" s="445" t="s">
        <v>89</v>
      </c>
      <c r="N60" s="444">
        <f>SUM('NYC Ferry'!U58)</f>
        <v>3450</v>
      </c>
      <c r="P60" s="445" t="s">
        <v>89</v>
      </c>
      <c r="Q60" s="444">
        <f>SUM('NYC Ferry'!U69)</f>
        <v>1626</v>
      </c>
      <c r="R60" s="11"/>
    </row>
    <row r="61" spans="1:18" ht="13.5" customHeight="1" thickBot="1" x14ac:dyDescent="0.3">
      <c r="A61" s="441"/>
      <c r="B61" s="443"/>
      <c r="C61" s="101"/>
      <c r="D61" s="441"/>
      <c r="E61" s="443"/>
      <c r="F61" s="101"/>
      <c r="G61" s="441"/>
      <c r="H61" s="443"/>
      <c r="I61" s="101"/>
      <c r="J61" s="441"/>
      <c r="K61" s="443"/>
      <c r="L61" s="101"/>
      <c r="M61" s="441"/>
      <c r="N61" s="443"/>
      <c r="P61" s="441"/>
      <c r="Q61" s="443"/>
      <c r="R61" s="11"/>
    </row>
    <row r="62" spans="1:18" ht="13.5" customHeight="1" x14ac:dyDescent="0.25">
      <c r="A62" s="445" t="s">
        <v>90</v>
      </c>
      <c r="B62" s="442">
        <f>SUM('NYC Ferry'!V14)</f>
        <v>0</v>
      </c>
      <c r="C62" s="101"/>
      <c r="D62" s="445" t="s">
        <v>90</v>
      </c>
      <c r="E62" s="442">
        <f>SUM('NYC Ferry'!V25)</f>
        <v>2313</v>
      </c>
      <c r="F62" s="101"/>
      <c r="G62" s="445" t="s">
        <v>90</v>
      </c>
      <c r="H62" s="444">
        <f>SUM('NYC Ferry'!V36)</f>
        <v>2960</v>
      </c>
      <c r="I62" s="101"/>
      <c r="J62" s="445" t="s">
        <v>90</v>
      </c>
      <c r="K62" s="444">
        <f>SUM('NYC Ferry'!V47)</f>
        <v>2944</v>
      </c>
      <c r="L62" s="101"/>
      <c r="M62" s="445" t="s">
        <v>90</v>
      </c>
      <c r="N62" s="444">
        <f>SUM('NYC Ferry'!V58)</f>
        <v>2440</v>
      </c>
      <c r="P62" s="445" t="s">
        <v>90</v>
      </c>
      <c r="Q62" s="444">
        <f>SUM('NYC Ferry'!V69)</f>
        <v>1135</v>
      </c>
      <c r="R62" s="11"/>
    </row>
    <row r="63" spans="1:18" ht="13.5" customHeight="1" thickBot="1" x14ac:dyDescent="0.3">
      <c r="A63" s="441"/>
      <c r="B63" s="443"/>
      <c r="C63" s="101"/>
      <c r="D63" s="441"/>
      <c r="E63" s="443"/>
      <c r="F63" s="101"/>
      <c r="G63" s="441"/>
      <c r="H63" s="443"/>
      <c r="I63" s="101"/>
      <c r="J63" s="441"/>
      <c r="K63" s="443"/>
      <c r="L63" s="101"/>
      <c r="M63" s="441"/>
      <c r="N63" s="443"/>
      <c r="P63" s="441"/>
      <c r="Q63" s="443"/>
      <c r="R63" s="11"/>
    </row>
    <row r="64" spans="1:18" ht="13.5" customHeight="1" x14ac:dyDescent="0.25">
      <c r="A64" s="483" t="s">
        <v>19</v>
      </c>
      <c r="B64" s="455">
        <f>SUM(B22:B63)</f>
        <v>0</v>
      </c>
      <c r="C64" s="101"/>
      <c r="D64" s="483" t="s">
        <v>19</v>
      </c>
      <c r="E64" s="455">
        <f>SUM(E22:E63)</f>
        <v>228442</v>
      </c>
      <c r="F64" s="101"/>
      <c r="G64" s="483" t="s">
        <v>19</v>
      </c>
      <c r="H64" s="455">
        <f>SUM(H22:H63)</f>
        <v>301836</v>
      </c>
      <c r="I64" s="101"/>
      <c r="J64" s="453" t="s">
        <v>19</v>
      </c>
      <c r="K64" s="455">
        <f>SUM(K22:K63)</f>
        <v>303326</v>
      </c>
      <c r="L64" s="101"/>
      <c r="M64" s="483" t="s">
        <v>19</v>
      </c>
      <c r="N64" s="455">
        <f>SUM(N22:N63)</f>
        <v>263860</v>
      </c>
      <c r="P64" s="453" t="s">
        <v>19</v>
      </c>
      <c r="Q64" s="455">
        <f>SUM(Q22:Q63)</f>
        <v>119750</v>
      </c>
      <c r="R64" s="11"/>
    </row>
    <row r="65" spans="1:18" ht="13.5" customHeight="1" thickBot="1" x14ac:dyDescent="0.3">
      <c r="A65" s="454"/>
      <c r="B65" s="456"/>
      <c r="C65" s="101"/>
      <c r="D65" s="454"/>
      <c r="E65" s="456"/>
      <c r="F65" s="101"/>
      <c r="G65" s="454"/>
      <c r="H65" s="456"/>
      <c r="I65" s="101"/>
      <c r="J65" s="454"/>
      <c r="K65" s="456"/>
      <c r="L65" s="101"/>
      <c r="M65" s="454"/>
      <c r="N65" s="456"/>
      <c r="P65" s="454"/>
      <c r="Q65" s="456"/>
      <c r="R65" s="11"/>
    </row>
    <row r="66" spans="1:18" x14ac:dyDescent="0.25">
      <c r="C66" s="101"/>
      <c r="F66" s="101"/>
      <c r="I66" s="101"/>
      <c r="L66" s="101"/>
      <c r="R66" s="10"/>
    </row>
    <row r="67" spans="1:18" x14ac:dyDescent="0.25">
      <c r="C67" s="101"/>
      <c r="F67" s="101"/>
      <c r="I67" s="101"/>
      <c r="L67" s="101"/>
      <c r="R67" s="109"/>
    </row>
  </sheetData>
  <mergeCells count="384">
    <mergeCell ref="N60:N61"/>
    <mergeCell ref="P60:P61"/>
    <mergeCell ref="Q60:Q61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N62:N63"/>
    <mergeCell ref="P62:P63"/>
    <mergeCell ref="Q62:Q63"/>
    <mergeCell ref="A60:A61"/>
    <mergeCell ref="B60:B61"/>
    <mergeCell ref="D60:D61"/>
    <mergeCell ref="E60:E61"/>
    <mergeCell ref="G60:G61"/>
    <mergeCell ref="H60:H61"/>
    <mergeCell ref="J60:J61"/>
    <mergeCell ref="K60:K61"/>
    <mergeCell ref="M60:M61"/>
    <mergeCell ref="A50:A51"/>
    <mergeCell ref="B50:B51"/>
    <mergeCell ref="N16:N17"/>
    <mergeCell ref="P16:P17"/>
    <mergeCell ref="Q16:Q17"/>
    <mergeCell ref="A24:A25"/>
    <mergeCell ref="D24:D25"/>
    <mergeCell ref="G24:G25"/>
    <mergeCell ref="B24:B25"/>
    <mergeCell ref="E24:E25"/>
    <mergeCell ref="H24:H25"/>
    <mergeCell ref="J24:J25"/>
    <mergeCell ref="K24:K25"/>
    <mergeCell ref="M24:M25"/>
    <mergeCell ref="N24:N25"/>
    <mergeCell ref="P24:P25"/>
    <mergeCell ref="Q24:Q25"/>
    <mergeCell ref="D16:D17"/>
    <mergeCell ref="G16:G17"/>
    <mergeCell ref="J16:J17"/>
    <mergeCell ref="M16:M17"/>
    <mergeCell ref="E16:E17"/>
    <mergeCell ref="H16:H17"/>
    <mergeCell ref="A16:A17"/>
    <mergeCell ref="B16:B17"/>
    <mergeCell ref="K16:K17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2:N13"/>
    <mergeCell ref="A18:A19"/>
    <mergeCell ref="B18:B19"/>
    <mergeCell ref="D18:D19"/>
    <mergeCell ref="E18:E19"/>
    <mergeCell ref="G18:G19"/>
    <mergeCell ref="H18:H19"/>
    <mergeCell ref="K18:K19"/>
    <mergeCell ref="M18:M19"/>
    <mergeCell ref="N18:N19"/>
    <mergeCell ref="J18:J19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A22:A23"/>
    <mergeCell ref="H26:H27"/>
    <mergeCell ref="J26:J27"/>
    <mergeCell ref="K26:K27"/>
    <mergeCell ref="A21:B21"/>
    <mergeCell ref="D21:E21"/>
    <mergeCell ref="G21:H21"/>
    <mergeCell ref="J21:K21"/>
    <mergeCell ref="M21:N21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M26:M27"/>
    <mergeCell ref="N26:N27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8:N29"/>
    <mergeCell ref="A26:A27"/>
    <mergeCell ref="B26:B27"/>
    <mergeCell ref="D26:D27"/>
    <mergeCell ref="E26:E27"/>
    <mergeCell ref="G26:G27"/>
    <mergeCell ref="N30:N31"/>
    <mergeCell ref="A32:A33"/>
    <mergeCell ref="B32:B33"/>
    <mergeCell ref="D32:D33"/>
    <mergeCell ref="E32:E33"/>
    <mergeCell ref="G32:G33"/>
    <mergeCell ref="H32:H33"/>
    <mergeCell ref="J32:J33"/>
    <mergeCell ref="K32:K33"/>
    <mergeCell ref="M32:M33"/>
    <mergeCell ref="N32:N33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4:N35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M40:M41"/>
    <mergeCell ref="N40:N41"/>
    <mergeCell ref="A38:A39"/>
    <mergeCell ref="B38:B39"/>
    <mergeCell ref="D38:D39"/>
    <mergeCell ref="E38:E39"/>
    <mergeCell ref="G38:G39"/>
    <mergeCell ref="H38:H39"/>
    <mergeCell ref="A40:A41"/>
    <mergeCell ref="B40:B41"/>
    <mergeCell ref="D40:D41"/>
    <mergeCell ref="E40:E41"/>
    <mergeCell ref="N38:N39"/>
    <mergeCell ref="J38:J39"/>
    <mergeCell ref="K38:K39"/>
    <mergeCell ref="M38:M39"/>
    <mergeCell ref="A44:A45"/>
    <mergeCell ref="B44:B45"/>
    <mergeCell ref="D44:D45"/>
    <mergeCell ref="E44:E45"/>
    <mergeCell ref="G44:G45"/>
    <mergeCell ref="G40:G41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H44:H45"/>
    <mergeCell ref="J44:J45"/>
    <mergeCell ref="K44:K45"/>
    <mergeCell ref="M44:M45"/>
    <mergeCell ref="N42:N43"/>
    <mergeCell ref="H40:H41"/>
    <mergeCell ref="J40:J41"/>
    <mergeCell ref="K40:K41"/>
    <mergeCell ref="N46:N47"/>
    <mergeCell ref="A52:A53"/>
    <mergeCell ref="B52:B53"/>
    <mergeCell ref="D52:D53"/>
    <mergeCell ref="E52:E53"/>
    <mergeCell ref="G52:G53"/>
    <mergeCell ref="H52:H53"/>
    <mergeCell ref="J52:J53"/>
    <mergeCell ref="K52:K53"/>
    <mergeCell ref="M52:M53"/>
    <mergeCell ref="N52:N53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D50:D51"/>
    <mergeCell ref="E50:E51"/>
    <mergeCell ref="A48:A49"/>
    <mergeCell ref="B48:B49"/>
    <mergeCell ref="N64:N65"/>
    <mergeCell ref="A54:A55"/>
    <mergeCell ref="B54:B55"/>
    <mergeCell ref="D54:D55"/>
    <mergeCell ref="E54:E55"/>
    <mergeCell ref="G54:G55"/>
    <mergeCell ref="H54:H55"/>
    <mergeCell ref="J54:J55"/>
    <mergeCell ref="K54:K55"/>
    <mergeCell ref="M54:M55"/>
    <mergeCell ref="A64:A65"/>
    <mergeCell ref="B64:B65"/>
    <mergeCell ref="D64:D65"/>
    <mergeCell ref="E64:E65"/>
    <mergeCell ref="G64:G65"/>
    <mergeCell ref="H64:H65"/>
    <mergeCell ref="J64:J65"/>
    <mergeCell ref="K64:K65"/>
    <mergeCell ref="M64:M65"/>
    <mergeCell ref="N54:N55"/>
    <mergeCell ref="A56:A57"/>
    <mergeCell ref="B56:B57"/>
    <mergeCell ref="D56:D57"/>
    <mergeCell ref="E56:E57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8:N9"/>
    <mergeCell ref="P34:P35"/>
    <mergeCell ref="Q34:Q35"/>
    <mergeCell ref="P10:P11"/>
    <mergeCell ref="Q10:Q11"/>
    <mergeCell ref="P12:P13"/>
    <mergeCell ref="Q12:Q13"/>
    <mergeCell ref="P18:P19"/>
    <mergeCell ref="Q18:Q19"/>
    <mergeCell ref="P21:Q21"/>
    <mergeCell ref="P22:P23"/>
    <mergeCell ref="Q22:Q23"/>
    <mergeCell ref="Q14:Q15"/>
    <mergeCell ref="P64:P65"/>
    <mergeCell ref="Q64:Q65"/>
    <mergeCell ref="B6:B7"/>
    <mergeCell ref="P44:P45"/>
    <mergeCell ref="Q44:Q45"/>
    <mergeCell ref="P46:P47"/>
    <mergeCell ref="Q46:Q47"/>
    <mergeCell ref="P52:P53"/>
    <mergeCell ref="Q52:Q53"/>
    <mergeCell ref="P38:P39"/>
    <mergeCell ref="Q38:Q39"/>
    <mergeCell ref="P40:P41"/>
    <mergeCell ref="Q40:Q41"/>
    <mergeCell ref="P42:P43"/>
    <mergeCell ref="Q42:Q43"/>
    <mergeCell ref="P26:P27"/>
    <mergeCell ref="Q26:Q27"/>
    <mergeCell ref="P28:P29"/>
    <mergeCell ref="Q36:Q37"/>
    <mergeCell ref="Q28:Q29"/>
    <mergeCell ref="P30:P31"/>
    <mergeCell ref="Q30:Q31"/>
    <mergeCell ref="P32:P33"/>
    <mergeCell ref="Q32:Q33"/>
    <mergeCell ref="A36:A37"/>
    <mergeCell ref="D36:D37"/>
    <mergeCell ref="G36:G37"/>
    <mergeCell ref="J36:J37"/>
    <mergeCell ref="M36:M37"/>
    <mergeCell ref="P36:P37"/>
    <mergeCell ref="B36:B37"/>
    <mergeCell ref="E36:E37"/>
    <mergeCell ref="H36:H37"/>
    <mergeCell ref="K36:K37"/>
    <mergeCell ref="N36:N37"/>
    <mergeCell ref="N58:N59"/>
    <mergeCell ref="P58:P59"/>
    <mergeCell ref="Q58:Q59"/>
    <mergeCell ref="G14:G15"/>
    <mergeCell ref="H14:H15"/>
    <mergeCell ref="J14:J15"/>
    <mergeCell ref="K14:K15"/>
    <mergeCell ref="M14:M15"/>
    <mergeCell ref="N14:N15"/>
    <mergeCell ref="P14:P15"/>
    <mergeCell ref="G56:G57"/>
    <mergeCell ref="H56:H57"/>
    <mergeCell ref="J56:J57"/>
    <mergeCell ref="K56:K57"/>
    <mergeCell ref="M56:M57"/>
    <mergeCell ref="N56:N57"/>
    <mergeCell ref="P56:P57"/>
    <mergeCell ref="M50:M51"/>
    <mergeCell ref="N50:N51"/>
    <mergeCell ref="G50:G51"/>
    <mergeCell ref="H50:H51"/>
    <mergeCell ref="J50:J51"/>
    <mergeCell ref="K50:K51"/>
    <mergeCell ref="P54:P55"/>
    <mergeCell ref="A58:A59"/>
    <mergeCell ref="B58:B59"/>
    <mergeCell ref="D58:D59"/>
    <mergeCell ref="E58:E59"/>
    <mergeCell ref="G58:G59"/>
    <mergeCell ref="H58:H59"/>
    <mergeCell ref="J58:J59"/>
    <mergeCell ref="K58:K59"/>
    <mergeCell ref="M58:M59"/>
    <mergeCell ref="D48:D49"/>
    <mergeCell ref="E48:E49"/>
    <mergeCell ref="G48:G49"/>
    <mergeCell ref="J48:J49"/>
    <mergeCell ref="M48:M49"/>
    <mergeCell ref="H48:H49"/>
    <mergeCell ref="K48:K49"/>
    <mergeCell ref="N48:N49"/>
    <mergeCell ref="Q56:Q57"/>
    <mergeCell ref="Q54:Q55"/>
    <mergeCell ref="P48:P49"/>
    <mergeCell ref="Q48:Q49"/>
    <mergeCell ref="P50:P51"/>
    <mergeCell ref="Q50:Q5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20:N21 A18 C18:D18 F18:G18 I18:J18 L18:M18 A39 L38 A41 C40 L40 A43 A42 L42 A45 A44 L44 A47 C46 L46 A23 A22 L22:M22 A29:A35 A28 L28:M28 A53 A52 A65:D65 A54 C22:D22 C28:D28 C38 E39:F39 E41:F41 F40 E43:F43 F42 E45:F45 F44 E47:F47 F46 A36:A37 E36:F37 F38 H39:I39 H41:I41 I40 H43:I43 I42 H45:I45 I44 H47:I47 I46 H36:I37 I38 K39:L39 K41:L41 K43:L43 K45:L45 K47:L47 K36:L37 N39 N41 N43 N45 N47 N36:N37 C42 C44 C52:D52 C54:D54 F22:G22 F28:G28 F52:G52 F54:G54 I22:J22 I28:J28 I52:J52 I54:J54 L52:M52 L54:M54 A55 I55:N55 A19 I19:N19 I65:J65 A27 A26 C26:D26 F26:G26 I26:J26 L26:M26 C19:G19 A64 C64:D64 F64:G64 I64:J64 L64:M64 C39 C41 C43 C45 C47 C23:N23 C29:N29 C53:N53 C36:C37 C55:G55 C27:N27 C31:N31 C30:D30 F30:G30 C33:N35 C32:D32 F32:G32 I32:N32 F65:G65 L65:M65 L30:M30 I30:J30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5" width="18.7109375" style="13" bestFit="1" customWidth="1"/>
    <col min="6" max="6" width="18.5703125" style="13" bestFit="1" customWidth="1"/>
    <col min="7" max="16384" width="9.140625" style="13"/>
  </cols>
  <sheetData>
    <row r="1" spans="1:6" ht="14.25" customHeight="1" x14ac:dyDescent="0.25">
      <c r="A1" s="31"/>
      <c r="B1" s="200"/>
      <c r="C1" s="504" t="s">
        <v>76</v>
      </c>
      <c r="D1" s="504" t="s">
        <v>8</v>
      </c>
      <c r="E1" s="508" t="s">
        <v>19</v>
      </c>
    </row>
    <row r="2" spans="1:6" ht="14.25" customHeight="1" thickBot="1" x14ac:dyDescent="0.3">
      <c r="A2" s="32"/>
      <c r="B2" s="201"/>
      <c r="C2" s="506"/>
      <c r="D2" s="506"/>
      <c r="E2" s="509"/>
    </row>
    <row r="3" spans="1:6" ht="14.25" customHeight="1" x14ac:dyDescent="0.25">
      <c r="A3" s="526" t="s">
        <v>57</v>
      </c>
      <c r="B3" s="528" t="s">
        <v>58</v>
      </c>
      <c r="C3" s="520" t="s">
        <v>73</v>
      </c>
      <c r="D3" s="520" t="s">
        <v>8</v>
      </c>
      <c r="E3" s="509"/>
    </row>
    <row r="4" spans="1:6" ht="15" customHeight="1" thickBot="1" x14ac:dyDescent="0.3">
      <c r="A4" s="527"/>
      <c r="B4" s="529"/>
      <c r="C4" s="521"/>
      <c r="D4" s="521"/>
      <c r="E4" s="509"/>
    </row>
    <row r="5" spans="1:6" s="57" customFormat="1" ht="14.25" thickBot="1" x14ac:dyDescent="0.3">
      <c r="A5" s="33" t="s">
        <v>3</v>
      </c>
      <c r="B5" s="202">
        <v>42856</v>
      </c>
      <c r="C5" s="14"/>
      <c r="D5" s="21"/>
      <c r="E5" s="20">
        <f t="shared" ref="E5:E11" si="0">SUM(C5:D5)</f>
        <v>0</v>
      </c>
    </row>
    <row r="6" spans="1:6" s="57" customFormat="1" ht="14.25" thickBot="1" x14ac:dyDescent="0.3">
      <c r="A6" s="33" t="s">
        <v>4</v>
      </c>
      <c r="B6" s="217">
        <v>42948</v>
      </c>
      <c r="C6" s="14"/>
      <c r="D6" s="21"/>
      <c r="E6" s="20">
        <f t="shared" si="0"/>
        <v>0</v>
      </c>
    </row>
    <row r="7" spans="1:6" s="57" customFormat="1" ht="14.25" thickBot="1" x14ac:dyDescent="0.3">
      <c r="A7" s="33" t="s">
        <v>5</v>
      </c>
      <c r="B7" s="217">
        <f t="shared" ref="B7:B11" si="1">B6+1</f>
        <v>42949</v>
      </c>
      <c r="C7" s="14"/>
      <c r="D7" s="21"/>
      <c r="E7" s="20">
        <f t="shared" si="0"/>
        <v>0</v>
      </c>
    </row>
    <row r="8" spans="1:6" s="57" customFormat="1" ht="14.25" thickBot="1" x14ac:dyDescent="0.3">
      <c r="A8" s="33" t="s">
        <v>6</v>
      </c>
      <c r="B8" s="217">
        <f t="shared" si="1"/>
        <v>42950</v>
      </c>
      <c r="C8" s="14"/>
      <c r="D8" s="21"/>
      <c r="E8" s="20">
        <f t="shared" si="0"/>
        <v>0</v>
      </c>
      <c r="F8" s="178"/>
    </row>
    <row r="9" spans="1:6" s="57" customFormat="1" ht="14.25" thickBot="1" x14ac:dyDescent="0.3">
      <c r="A9" s="33" t="s">
        <v>0</v>
      </c>
      <c r="B9" s="217">
        <f t="shared" si="1"/>
        <v>42951</v>
      </c>
      <c r="C9" s="14"/>
      <c r="D9" s="21"/>
      <c r="E9" s="20">
        <f t="shared" si="0"/>
        <v>0</v>
      </c>
      <c r="F9" s="178"/>
    </row>
    <row r="10" spans="1:6" s="57" customFormat="1" ht="14.25" customHeight="1" outlineLevel="1" thickBot="1" x14ac:dyDescent="0.3">
      <c r="A10" s="33" t="s">
        <v>1</v>
      </c>
      <c r="B10" s="217">
        <f t="shared" si="1"/>
        <v>42952</v>
      </c>
      <c r="C10" s="21"/>
      <c r="D10" s="21"/>
      <c r="E10" s="20">
        <f t="shared" si="0"/>
        <v>0</v>
      </c>
      <c r="F10" s="178"/>
    </row>
    <row r="11" spans="1:6" s="57" customFormat="1" ht="15" customHeight="1" outlineLevel="1" thickBot="1" x14ac:dyDescent="0.3">
      <c r="A11" s="33" t="s">
        <v>2</v>
      </c>
      <c r="B11" s="217">
        <f t="shared" si="1"/>
        <v>42953</v>
      </c>
      <c r="C11" s="26"/>
      <c r="D11" s="26"/>
      <c r="E11" s="20">
        <f t="shared" si="0"/>
        <v>0</v>
      </c>
      <c r="F11" s="178"/>
    </row>
    <row r="12" spans="1:6" s="58" customFormat="1" ht="15" customHeight="1" outlineLevel="1" thickBot="1" x14ac:dyDescent="0.3">
      <c r="A12" s="189" t="s">
        <v>21</v>
      </c>
      <c r="B12" s="511" t="s">
        <v>24</v>
      </c>
      <c r="C12" s="133">
        <f>SUM(C5:C11)</f>
        <v>0</v>
      </c>
      <c r="D12" s="133">
        <f t="shared" ref="D12" si="2">SUM(D5:D11)</f>
        <v>0</v>
      </c>
      <c r="E12" s="137">
        <f>SUM(E5:E11)</f>
        <v>0</v>
      </c>
    </row>
    <row r="13" spans="1:6" s="58" customFormat="1" ht="15" customHeight="1" outlineLevel="1" thickBot="1" x14ac:dyDescent="0.3">
      <c r="A13" s="127" t="s">
        <v>23</v>
      </c>
      <c r="B13" s="512"/>
      <c r="C13" s="128" t="e">
        <f>AVERAGE(C5:C11)</f>
        <v>#DIV/0!</v>
      </c>
      <c r="D13" s="128" t="e">
        <f t="shared" ref="D13" si="3">AVERAGE(D5:D11)</f>
        <v>#DIV/0!</v>
      </c>
      <c r="E13" s="132">
        <f>AVERAGE(E5:E11)</f>
        <v>0</v>
      </c>
    </row>
    <row r="14" spans="1:6" s="58" customFormat="1" ht="15" customHeight="1" thickBot="1" x14ac:dyDescent="0.3">
      <c r="A14" s="34" t="s">
        <v>20</v>
      </c>
      <c r="B14" s="512"/>
      <c r="C14" s="35">
        <f>SUM(C5:C9)</f>
        <v>0</v>
      </c>
      <c r="D14" s="35">
        <f t="shared" ref="D14" si="4">SUM(D5:D9)</f>
        <v>0</v>
      </c>
      <c r="E14" s="35">
        <f>SUM(E5:E9)</f>
        <v>0</v>
      </c>
    </row>
    <row r="15" spans="1:6" s="58" customFormat="1" ht="15" customHeight="1" thickBot="1" x14ac:dyDescent="0.3">
      <c r="A15" s="34" t="s">
        <v>22</v>
      </c>
      <c r="B15" s="512"/>
      <c r="C15" s="40" t="e">
        <f>AVERAGE(C5:C9)</f>
        <v>#DIV/0!</v>
      </c>
      <c r="D15" s="40" t="e">
        <f t="shared" ref="D15" si="5">AVERAGE(D5:D9)</f>
        <v>#DIV/0!</v>
      </c>
      <c r="E15" s="40">
        <f>AVERAGE(E5:E9)</f>
        <v>0</v>
      </c>
    </row>
    <row r="16" spans="1:6" s="58" customFormat="1" ht="15" customHeight="1" thickBot="1" x14ac:dyDescent="0.3">
      <c r="A16" s="33" t="s">
        <v>3</v>
      </c>
      <c r="B16" s="202">
        <f>B11+1</f>
        <v>42954</v>
      </c>
      <c r="C16" s="14"/>
      <c r="D16" s="15"/>
      <c r="E16" s="18">
        <f t="shared" ref="E16:E22" si="6">SUM(C16:D16)</f>
        <v>0</v>
      </c>
    </row>
    <row r="17" spans="1:6" s="58" customFormat="1" ht="15" customHeight="1" thickBot="1" x14ac:dyDescent="0.3">
      <c r="A17" s="33" t="s">
        <v>4</v>
      </c>
      <c r="B17" s="203">
        <f>B16+1</f>
        <v>42955</v>
      </c>
      <c r="C17" s="14"/>
      <c r="D17" s="22"/>
      <c r="E17" s="20">
        <f t="shared" si="6"/>
        <v>0</v>
      </c>
    </row>
    <row r="18" spans="1:6" s="58" customFormat="1" ht="15" customHeight="1" thickBot="1" x14ac:dyDescent="0.3">
      <c r="A18" s="33" t="s">
        <v>5</v>
      </c>
      <c r="B18" s="203">
        <f t="shared" ref="B18:B22" si="7">B17+1</f>
        <v>42956</v>
      </c>
      <c r="C18" s="14"/>
      <c r="D18" s="22"/>
      <c r="E18" s="20">
        <f t="shared" si="6"/>
        <v>0</v>
      </c>
    </row>
    <row r="19" spans="1:6" s="58" customFormat="1" ht="15" customHeight="1" thickBot="1" x14ac:dyDescent="0.3">
      <c r="A19" s="33" t="s">
        <v>6</v>
      </c>
      <c r="B19" s="204">
        <f t="shared" si="7"/>
        <v>42957</v>
      </c>
      <c r="C19" s="14"/>
      <c r="D19" s="22"/>
      <c r="E19" s="20">
        <f t="shared" si="6"/>
        <v>0</v>
      </c>
    </row>
    <row r="20" spans="1:6" s="58" customFormat="1" ht="15" customHeight="1" thickBot="1" x14ac:dyDescent="0.3">
      <c r="A20" s="33" t="s">
        <v>0</v>
      </c>
      <c r="B20" s="204">
        <f t="shared" si="7"/>
        <v>42958</v>
      </c>
      <c r="C20" s="14"/>
      <c r="D20" s="22"/>
      <c r="E20" s="20">
        <f t="shared" si="6"/>
        <v>0</v>
      </c>
    </row>
    <row r="21" spans="1:6" s="58" customFormat="1" ht="15" customHeight="1" outlineLevel="1" thickBot="1" x14ac:dyDescent="0.3">
      <c r="A21" s="33" t="s">
        <v>1</v>
      </c>
      <c r="B21" s="217">
        <f t="shared" si="7"/>
        <v>42959</v>
      </c>
      <c r="C21" s="21"/>
      <c r="D21" s="22"/>
      <c r="E21" s="20">
        <f t="shared" si="6"/>
        <v>0</v>
      </c>
      <c r="F21" s="181"/>
    </row>
    <row r="22" spans="1:6" s="58" customFormat="1" ht="15" customHeight="1" outlineLevel="1" thickBot="1" x14ac:dyDescent="0.3">
      <c r="A22" s="33" t="s">
        <v>2</v>
      </c>
      <c r="B22" s="203">
        <f t="shared" si="7"/>
        <v>42960</v>
      </c>
      <c r="C22" s="26"/>
      <c r="D22" s="27"/>
      <c r="E22" s="78">
        <f t="shared" si="6"/>
        <v>0</v>
      </c>
    </row>
    <row r="23" spans="1:6" s="58" customFormat="1" ht="15" customHeight="1" outlineLevel="1" thickBot="1" x14ac:dyDescent="0.3">
      <c r="A23" s="189" t="s">
        <v>21</v>
      </c>
      <c r="B23" s="511" t="s">
        <v>25</v>
      </c>
      <c r="C23" s="133">
        <f>SUM(C16:C22)</f>
        <v>0</v>
      </c>
      <c r="D23" s="133">
        <f t="shared" ref="D23" si="8">SUM(D16:D22)</f>
        <v>0</v>
      </c>
      <c r="E23" s="133">
        <f t="shared" ref="E23" si="9">SUM(E16:E22)</f>
        <v>0</v>
      </c>
    </row>
    <row r="24" spans="1:6" s="58" customFormat="1" ht="15" customHeight="1" outlineLevel="1" thickBot="1" x14ac:dyDescent="0.3">
      <c r="A24" s="127" t="s">
        <v>23</v>
      </c>
      <c r="B24" s="512"/>
      <c r="C24" s="128" t="e">
        <f>AVERAGE(C16:C22)</f>
        <v>#DIV/0!</v>
      </c>
      <c r="D24" s="128" t="e">
        <f t="shared" ref="D24" si="10">AVERAGE(D16:D22)</f>
        <v>#DIV/0!</v>
      </c>
      <c r="E24" s="128">
        <f t="shared" ref="E24" si="11">AVERAGE(E16:E22)</f>
        <v>0</v>
      </c>
    </row>
    <row r="25" spans="1:6" s="58" customFormat="1" ht="15" customHeight="1" thickBot="1" x14ac:dyDescent="0.3">
      <c r="A25" s="34" t="s">
        <v>20</v>
      </c>
      <c r="B25" s="512"/>
      <c r="C25" s="35">
        <f>SUM(C16:C20)</f>
        <v>0</v>
      </c>
      <c r="D25" s="35">
        <f t="shared" ref="D25" si="12">SUM(D16:D20)</f>
        <v>0</v>
      </c>
      <c r="E25" s="35">
        <f t="shared" ref="E25" si="13">SUM(E16:E20)</f>
        <v>0</v>
      </c>
    </row>
    <row r="26" spans="1:6" s="58" customFormat="1" ht="15" customHeight="1" thickBot="1" x14ac:dyDescent="0.3">
      <c r="A26" s="34" t="s">
        <v>22</v>
      </c>
      <c r="B26" s="513"/>
      <c r="C26" s="40" t="e">
        <f>AVERAGE(C16:C20)</f>
        <v>#DIV/0!</v>
      </c>
      <c r="D26" s="40" t="e">
        <f t="shared" ref="D26" si="14">AVERAGE(D16:D20)</f>
        <v>#DIV/0!</v>
      </c>
      <c r="E26" s="40">
        <f t="shared" ref="E26" si="15">AVERAGE(E16:E20)</f>
        <v>0</v>
      </c>
    </row>
    <row r="27" spans="1:6" s="58" customFormat="1" ht="15" customHeight="1" thickBot="1" x14ac:dyDescent="0.3">
      <c r="A27" s="33" t="s">
        <v>3</v>
      </c>
      <c r="B27" s="205">
        <f>B22+1</f>
        <v>42961</v>
      </c>
      <c r="C27" s="14"/>
      <c r="D27" s="14"/>
      <c r="E27" s="18">
        <f t="shared" ref="E27:E33" si="16">SUM(C27:D27)</f>
        <v>0</v>
      </c>
    </row>
    <row r="28" spans="1:6" s="58" customFormat="1" ht="15" customHeight="1" thickBot="1" x14ac:dyDescent="0.3">
      <c r="A28" s="33" t="s">
        <v>4</v>
      </c>
      <c r="B28" s="206">
        <f>B27+1</f>
        <v>42962</v>
      </c>
      <c r="C28" s="14"/>
      <c r="D28" s="21"/>
      <c r="E28" s="20">
        <f t="shared" si="16"/>
        <v>0</v>
      </c>
    </row>
    <row r="29" spans="1:6" s="58" customFormat="1" ht="15" customHeight="1" thickBot="1" x14ac:dyDescent="0.3">
      <c r="A29" s="33" t="s">
        <v>5</v>
      </c>
      <c r="B29" s="206">
        <f t="shared" ref="B29:B33" si="17">B28+1</f>
        <v>42963</v>
      </c>
      <c r="C29" s="14"/>
      <c r="D29" s="21"/>
      <c r="E29" s="20">
        <f t="shared" si="16"/>
        <v>0</v>
      </c>
    </row>
    <row r="30" spans="1:6" s="58" customFormat="1" ht="15" customHeight="1" thickBot="1" x14ac:dyDescent="0.3">
      <c r="A30" s="33" t="s">
        <v>6</v>
      </c>
      <c r="B30" s="206">
        <f t="shared" si="17"/>
        <v>42964</v>
      </c>
      <c r="C30" s="14"/>
      <c r="D30" s="21"/>
      <c r="E30" s="20">
        <f t="shared" si="16"/>
        <v>0</v>
      </c>
    </row>
    <row r="31" spans="1:6" s="58" customFormat="1" ht="15" customHeight="1" thickBot="1" x14ac:dyDescent="0.3">
      <c r="A31" s="33" t="s">
        <v>0</v>
      </c>
      <c r="B31" s="206">
        <f t="shared" si="17"/>
        <v>42965</v>
      </c>
      <c r="C31" s="14"/>
      <c r="D31" s="21"/>
      <c r="E31" s="20">
        <f t="shared" si="16"/>
        <v>0</v>
      </c>
    </row>
    <row r="32" spans="1:6" s="58" customFormat="1" ht="15" customHeight="1" outlineLevel="1" thickBot="1" x14ac:dyDescent="0.3">
      <c r="A32" s="33" t="s">
        <v>1</v>
      </c>
      <c r="B32" s="206">
        <f t="shared" si="17"/>
        <v>42966</v>
      </c>
      <c r="C32" s="21"/>
      <c r="D32" s="21"/>
      <c r="E32" s="20">
        <f t="shared" si="16"/>
        <v>0</v>
      </c>
    </row>
    <row r="33" spans="1:6" s="58" customFormat="1" ht="15" customHeight="1" outlineLevel="1" thickBot="1" x14ac:dyDescent="0.3">
      <c r="A33" s="33" t="s">
        <v>2</v>
      </c>
      <c r="B33" s="206">
        <f t="shared" si="17"/>
        <v>42967</v>
      </c>
      <c r="C33" s="26"/>
      <c r="D33" s="26"/>
      <c r="E33" s="78">
        <f t="shared" si="16"/>
        <v>0</v>
      </c>
      <c r="F33" s="181"/>
    </row>
    <row r="34" spans="1:6" s="58" customFormat="1" ht="15" customHeight="1" outlineLevel="1" thickBot="1" x14ac:dyDescent="0.3">
      <c r="A34" s="189" t="s">
        <v>21</v>
      </c>
      <c r="B34" s="511" t="s">
        <v>26</v>
      </c>
      <c r="C34" s="133">
        <f>SUM(C27:C33)</f>
        <v>0</v>
      </c>
      <c r="D34" s="133">
        <f t="shared" ref="D34" si="18">SUM(D27:D33)</f>
        <v>0</v>
      </c>
      <c r="E34" s="133">
        <f t="shared" ref="E34" si="19">SUM(E27:E33)</f>
        <v>0</v>
      </c>
    </row>
    <row r="35" spans="1:6" s="58" customFormat="1" ht="15" customHeight="1" outlineLevel="1" thickBot="1" x14ac:dyDescent="0.3">
      <c r="A35" s="127" t="s">
        <v>23</v>
      </c>
      <c r="B35" s="512"/>
      <c r="C35" s="128" t="e">
        <f>AVERAGE(C27:C33)</f>
        <v>#DIV/0!</v>
      </c>
      <c r="D35" s="128" t="e">
        <f t="shared" ref="D35" si="20">AVERAGE(D27:D33)</f>
        <v>#DIV/0!</v>
      </c>
      <c r="E35" s="128">
        <f t="shared" ref="E35" si="21">AVERAGE(E27:E33)</f>
        <v>0</v>
      </c>
    </row>
    <row r="36" spans="1:6" s="58" customFormat="1" ht="15" customHeight="1" thickBot="1" x14ac:dyDescent="0.3">
      <c r="A36" s="34" t="s">
        <v>20</v>
      </c>
      <c r="B36" s="512"/>
      <c r="C36" s="35">
        <f>SUM(C27:C31)</f>
        <v>0</v>
      </c>
      <c r="D36" s="35">
        <f t="shared" ref="D36" si="22">SUM(D27:D31)</f>
        <v>0</v>
      </c>
      <c r="E36" s="35">
        <f t="shared" ref="E36" si="23">SUM(E27:E31)</f>
        <v>0</v>
      </c>
    </row>
    <row r="37" spans="1:6" s="58" customFormat="1" ht="15" customHeight="1" thickBot="1" x14ac:dyDescent="0.3">
      <c r="A37" s="34" t="s">
        <v>22</v>
      </c>
      <c r="B37" s="513"/>
      <c r="C37" s="40" t="e">
        <f>AVERAGE(C27:C31)</f>
        <v>#DIV/0!</v>
      </c>
      <c r="D37" s="40" t="e">
        <f t="shared" ref="D37" si="24">AVERAGE(D27:D31)</f>
        <v>#DIV/0!</v>
      </c>
      <c r="E37" s="40">
        <f t="shared" ref="E37" si="25">AVERAGE(E27:E31)</f>
        <v>0</v>
      </c>
    </row>
    <row r="38" spans="1:6" s="58" customFormat="1" ht="15" customHeight="1" thickBot="1" x14ac:dyDescent="0.3">
      <c r="A38" s="33" t="s">
        <v>3</v>
      </c>
      <c r="B38" s="207">
        <f>B33+1</f>
        <v>42968</v>
      </c>
      <c r="C38" s="14"/>
      <c r="D38" s="14"/>
      <c r="E38" s="18">
        <f t="shared" ref="E38:E44" si="26">SUM(C38:D38)</f>
        <v>0</v>
      </c>
      <c r="F38" s="181"/>
    </row>
    <row r="39" spans="1:6" s="58" customFormat="1" ht="15" customHeight="1" thickBot="1" x14ac:dyDescent="0.3">
      <c r="A39" s="33" t="s">
        <v>4</v>
      </c>
      <c r="B39" s="208">
        <f>B38+1</f>
        <v>42969</v>
      </c>
      <c r="C39" s="14"/>
      <c r="D39" s="21"/>
      <c r="E39" s="20">
        <f t="shared" si="26"/>
        <v>0</v>
      </c>
      <c r="F39" s="181"/>
    </row>
    <row r="40" spans="1:6" s="58" customFormat="1" ht="15" customHeight="1" thickBot="1" x14ac:dyDescent="0.3">
      <c r="A40" s="33" t="s">
        <v>5</v>
      </c>
      <c r="B40" s="208">
        <f t="shared" ref="B40:B44" si="27">B39+1</f>
        <v>42970</v>
      </c>
      <c r="C40" s="14"/>
      <c r="D40" s="21"/>
      <c r="E40" s="20">
        <f t="shared" si="26"/>
        <v>0</v>
      </c>
      <c r="F40" s="181"/>
    </row>
    <row r="41" spans="1:6" s="58" customFormat="1" ht="15" customHeight="1" thickBot="1" x14ac:dyDescent="0.3">
      <c r="A41" s="33" t="s">
        <v>6</v>
      </c>
      <c r="B41" s="208">
        <f t="shared" si="27"/>
        <v>42971</v>
      </c>
      <c r="C41" s="14"/>
      <c r="D41" s="21"/>
      <c r="E41" s="20">
        <f t="shared" si="26"/>
        <v>0</v>
      </c>
      <c r="F41" s="181"/>
    </row>
    <row r="42" spans="1:6" s="58" customFormat="1" ht="15" customHeight="1" thickBot="1" x14ac:dyDescent="0.3">
      <c r="A42" s="33" t="s">
        <v>0</v>
      </c>
      <c r="B42" s="208">
        <f t="shared" si="27"/>
        <v>42972</v>
      </c>
      <c r="C42" s="14"/>
      <c r="D42" s="21"/>
      <c r="E42" s="20">
        <f t="shared" si="26"/>
        <v>0</v>
      </c>
      <c r="F42" s="181"/>
    </row>
    <row r="43" spans="1:6" s="58" customFormat="1" ht="15" customHeight="1" outlineLevel="1" thickBot="1" x14ac:dyDescent="0.3">
      <c r="A43" s="33" t="s">
        <v>1</v>
      </c>
      <c r="B43" s="208">
        <f t="shared" si="27"/>
        <v>42973</v>
      </c>
      <c r="C43" s="21"/>
      <c r="D43" s="21"/>
      <c r="E43" s="20">
        <f t="shared" si="26"/>
        <v>0</v>
      </c>
      <c r="F43" s="181"/>
    </row>
    <row r="44" spans="1:6" s="58" customFormat="1" ht="15" customHeight="1" outlineLevel="1" thickBot="1" x14ac:dyDescent="0.3">
      <c r="A44" s="33" t="s">
        <v>2</v>
      </c>
      <c r="B44" s="208">
        <f t="shared" si="27"/>
        <v>42974</v>
      </c>
      <c r="C44" s="26"/>
      <c r="D44" s="26"/>
      <c r="E44" s="78">
        <f t="shared" si="26"/>
        <v>0</v>
      </c>
      <c r="F44" s="181"/>
    </row>
    <row r="45" spans="1:6" s="58" customFormat="1" ht="15" customHeight="1" outlineLevel="1" thickBot="1" x14ac:dyDescent="0.3">
      <c r="A45" s="189" t="s">
        <v>21</v>
      </c>
      <c r="B45" s="511" t="s">
        <v>27</v>
      </c>
      <c r="C45" s="133">
        <f>SUM(C38:C44)</f>
        <v>0</v>
      </c>
      <c r="D45" s="133">
        <f t="shared" ref="D45:E45" si="28">SUM(D38:D44)</f>
        <v>0</v>
      </c>
      <c r="E45" s="133">
        <f t="shared" si="28"/>
        <v>0</v>
      </c>
    </row>
    <row r="46" spans="1:6" s="58" customFormat="1" ht="15" customHeight="1" outlineLevel="1" thickBot="1" x14ac:dyDescent="0.3">
      <c r="A46" s="127" t="s">
        <v>23</v>
      </c>
      <c r="B46" s="512"/>
      <c r="C46" s="128" t="e">
        <f>AVERAGE(C38:C44)</f>
        <v>#DIV/0!</v>
      </c>
      <c r="D46" s="128" t="e">
        <f t="shared" ref="D46:E46" si="29">AVERAGE(D38:D44)</f>
        <v>#DIV/0!</v>
      </c>
      <c r="E46" s="128">
        <f t="shared" si="29"/>
        <v>0</v>
      </c>
    </row>
    <row r="47" spans="1:6" s="58" customFormat="1" ht="15" customHeight="1" thickBot="1" x14ac:dyDescent="0.3">
      <c r="A47" s="34" t="s">
        <v>20</v>
      </c>
      <c r="B47" s="512"/>
      <c r="C47" s="35">
        <f>SUM(C38:C42)</f>
        <v>0</v>
      </c>
      <c r="D47" s="35">
        <f t="shared" ref="D47:E47" si="30">SUM(D38:D42)</f>
        <v>0</v>
      </c>
      <c r="E47" s="35">
        <f t="shared" si="30"/>
        <v>0</v>
      </c>
    </row>
    <row r="48" spans="1:6" s="58" customFormat="1" ht="15" customHeight="1" thickBot="1" x14ac:dyDescent="0.3">
      <c r="A48" s="34" t="s">
        <v>22</v>
      </c>
      <c r="B48" s="513"/>
      <c r="C48" s="40" t="e">
        <f>AVERAGE(C38:C42)</f>
        <v>#DIV/0!</v>
      </c>
      <c r="D48" s="40" t="e">
        <f t="shared" ref="D48:E48" si="31">AVERAGE(D38:D42)</f>
        <v>#DIV/0!</v>
      </c>
      <c r="E48" s="40">
        <f t="shared" si="31"/>
        <v>0</v>
      </c>
    </row>
    <row r="49" spans="1:6" s="58" customFormat="1" ht="15" customHeight="1" thickBot="1" x14ac:dyDescent="0.3">
      <c r="A49" s="33" t="s">
        <v>3</v>
      </c>
      <c r="B49" s="207">
        <f>B44+1</f>
        <v>42975</v>
      </c>
      <c r="C49" s="62"/>
      <c r="D49" s="65"/>
      <c r="E49" s="20">
        <f t="shared" ref="E49:E55" si="32">SUM(C49:D49)</f>
        <v>0</v>
      </c>
      <c r="F49" s="181"/>
    </row>
    <row r="50" spans="1:6" s="58" customFormat="1" ht="15" customHeight="1" thickBot="1" x14ac:dyDescent="0.3">
      <c r="A50" s="177" t="s">
        <v>4</v>
      </c>
      <c r="B50" s="208">
        <f>B49+1</f>
        <v>42976</v>
      </c>
      <c r="C50" s="14"/>
      <c r="D50" s="17"/>
      <c r="E50" s="20">
        <f t="shared" si="32"/>
        <v>0</v>
      </c>
      <c r="F50" s="181"/>
    </row>
    <row r="51" spans="1:6" s="58" customFormat="1" ht="13.5" customHeight="1" thickBot="1" x14ac:dyDescent="0.3">
      <c r="A51" s="177" t="s">
        <v>5</v>
      </c>
      <c r="B51" s="208">
        <f t="shared" ref="B51:B55" si="33">B50+1</f>
        <v>42977</v>
      </c>
      <c r="C51" s="14"/>
      <c r="D51" s="17"/>
      <c r="E51" s="20">
        <f t="shared" si="32"/>
        <v>0</v>
      </c>
      <c r="F51" s="181"/>
    </row>
    <row r="52" spans="1:6" s="58" customFormat="1" ht="15" customHeight="1" thickBot="1" x14ac:dyDescent="0.3">
      <c r="A52" s="177" t="s">
        <v>6</v>
      </c>
      <c r="B52" s="208">
        <f t="shared" si="33"/>
        <v>42978</v>
      </c>
      <c r="C52" s="14"/>
      <c r="D52" s="17"/>
      <c r="E52" s="20">
        <f t="shared" si="32"/>
        <v>0</v>
      </c>
      <c r="F52" s="181"/>
    </row>
    <row r="53" spans="1:6" s="58" customFormat="1" ht="14.25" thickBot="1" x14ac:dyDescent="0.3">
      <c r="A53" s="33" t="s">
        <v>0</v>
      </c>
      <c r="B53" s="210">
        <f t="shared" si="33"/>
        <v>42979</v>
      </c>
      <c r="C53" s="14"/>
      <c r="D53" s="17"/>
      <c r="E53" s="20">
        <f t="shared" si="32"/>
        <v>0</v>
      </c>
      <c r="F53" s="181"/>
    </row>
    <row r="54" spans="1:6" s="58" customFormat="1" ht="14.25" outlineLevel="1" thickBot="1" x14ac:dyDescent="0.3">
      <c r="A54" s="33" t="s">
        <v>1</v>
      </c>
      <c r="B54" s="210">
        <f t="shared" si="33"/>
        <v>42980</v>
      </c>
      <c r="C54" s="21"/>
      <c r="D54" s="21"/>
      <c r="E54" s="20">
        <f t="shared" si="32"/>
        <v>0</v>
      </c>
      <c r="F54" s="181"/>
    </row>
    <row r="55" spans="1:6" s="58" customFormat="1" ht="14.25" outlineLevel="1" thickBot="1" x14ac:dyDescent="0.3">
      <c r="A55" s="177" t="s">
        <v>2</v>
      </c>
      <c r="B55" s="210">
        <f t="shared" si="33"/>
        <v>42981</v>
      </c>
      <c r="C55" s="26"/>
      <c r="D55" s="26"/>
      <c r="E55" s="20">
        <f t="shared" si="32"/>
        <v>0</v>
      </c>
    </row>
    <row r="56" spans="1:6" s="58" customFormat="1" ht="15" customHeight="1" outlineLevel="1" thickBot="1" x14ac:dyDescent="0.3">
      <c r="A56" s="189" t="s">
        <v>21</v>
      </c>
      <c r="B56" s="511" t="s">
        <v>28</v>
      </c>
      <c r="C56" s="133">
        <f>SUM(C49:C55)</f>
        <v>0</v>
      </c>
      <c r="D56" s="133">
        <f>SUM(D49:D55)</f>
        <v>0</v>
      </c>
      <c r="E56" s="137">
        <f>SUM(E49:E55)</f>
        <v>0</v>
      </c>
    </row>
    <row r="57" spans="1:6" s="58" customFormat="1" ht="15" customHeight="1" outlineLevel="1" thickBot="1" x14ac:dyDescent="0.3">
      <c r="A57" s="127" t="s">
        <v>23</v>
      </c>
      <c r="B57" s="512"/>
      <c r="C57" s="128" t="e">
        <f>AVERAGE(C49:C55)</f>
        <v>#DIV/0!</v>
      </c>
      <c r="D57" s="128" t="e">
        <f>AVERAGE(D49:D55)</f>
        <v>#DIV/0!</v>
      </c>
      <c r="E57" s="132">
        <f>AVERAGE(E49:E55)</f>
        <v>0</v>
      </c>
    </row>
    <row r="58" spans="1:6" s="58" customFormat="1" ht="15" customHeight="1" thickBot="1" x14ac:dyDescent="0.3">
      <c r="A58" s="34" t="s">
        <v>20</v>
      </c>
      <c r="B58" s="512"/>
      <c r="C58" s="35">
        <f>SUM(C49:C53)</f>
        <v>0</v>
      </c>
      <c r="D58" s="35">
        <f>SUM(D49:D53)</f>
        <v>0</v>
      </c>
      <c r="E58" s="35">
        <f>SUM(E49:E53)</f>
        <v>0</v>
      </c>
    </row>
    <row r="59" spans="1:6" s="58" customFormat="1" ht="14.25" thickBot="1" x14ac:dyDescent="0.3">
      <c r="A59" s="34" t="s">
        <v>22</v>
      </c>
      <c r="B59" s="513"/>
      <c r="C59" s="40" t="e">
        <f>AVERAGE(C49:C53)</f>
        <v>#DIV/0!</v>
      </c>
      <c r="D59" s="40" t="e">
        <f>AVERAGE(D49:D53)</f>
        <v>#DIV/0!</v>
      </c>
      <c r="E59" s="40">
        <f>AVERAGE(E49:E53)</f>
        <v>0</v>
      </c>
    </row>
    <row r="60" spans="1:6" s="58" customFormat="1" ht="14.25" thickBot="1" x14ac:dyDescent="0.3">
      <c r="A60" s="177" t="s">
        <v>3</v>
      </c>
      <c r="B60" s="207">
        <f>B55+1</f>
        <v>42982</v>
      </c>
      <c r="C60" s="14"/>
      <c r="D60" s="14"/>
      <c r="E60" s="20">
        <f>SUM(C60:D60)</f>
        <v>0</v>
      </c>
    </row>
    <row r="61" spans="1:6" s="58" customFormat="1" ht="14.25" thickBot="1" x14ac:dyDescent="0.3">
      <c r="A61" s="177" t="s">
        <v>4</v>
      </c>
      <c r="B61" s="208">
        <f>B60+1</f>
        <v>42983</v>
      </c>
      <c r="C61" s="14"/>
      <c r="D61" s="21"/>
      <c r="E61" s="20"/>
    </row>
    <row r="62" spans="1:6" s="58" customFormat="1" ht="14.25" thickBot="1" x14ac:dyDescent="0.3">
      <c r="A62" s="177"/>
      <c r="B62" s="209"/>
      <c r="C62" s="14"/>
      <c r="D62" s="21"/>
      <c r="E62" s="20"/>
    </row>
    <row r="63" spans="1:6" s="58" customFormat="1" ht="14.25" thickBot="1" x14ac:dyDescent="0.3">
      <c r="A63" s="177"/>
      <c r="B63" s="209"/>
      <c r="C63" s="14"/>
      <c r="D63" s="21"/>
      <c r="E63" s="20"/>
    </row>
    <row r="64" spans="1:6" s="58" customFormat="1" ht="14.25" thickBot="1" x14ac:dyDescent="0.3">
      <c r="A64" s="33"/>
      <c r="B64" s="209"/>
      <c r="C64" s="14"/>
      <c r="D64" s="21"/>
      <c r="E64" s="20"/>
    </row>
    <row r="65" spans="1:6" s="58" customFormat="1" ht="14.25" thickBot="1" x14ac:dyDescent="0.3">
      <c r="A65" s="33"/>
      <c r="B65" s="209"/>
      <c r="C65" s="21"/>
      <c r="D65" s="21"/>
      <c r="E65" s="20"/>
    </row>
    <row r="66" spans="1:6" s="58" customFormat="1" ht="14.25" thickBot="1" x14ac:dyDescent="0.3">
      <c r="A66" s="33"/>
      <c r="B66" s="211"/>
      <c r="C66" s="26"/>
      <c r="D66" s="26"/>
      <c r="E66" s="78"/>
    </row>
    <row r="67" spans="1:6" s="58" customFormat="1" ht="14.25" thickBot="1" x14ac:dyDescent="0.3">
      <c r="A67" s="189" t="s">
        <v>21</v>
      </c>
      <c r="B67" s="511" t="s">
        <v>33</v>
      </c>
      <c r="C67" s="133">
        <f>SUM(C60:C66)</f>
        <v>0</v>
      </c>
      <c r="D67" s="133">
        <f t="shared" ref="D67:E67" si="34">SUM(D60:D66)</f>
        <v>0</v>
      </c>
      <c r="E67" s="133">
        <f t="shared" si="34"/>
        <v>0</v>
      </c>
    </row>
    <row r="68" spans="1:6" s="58" customFormat="1" ht="14.25" thickBot="1" x14ac:dyDescent="0.3">
      <c r="A68" s="127" t="s">
        <v>23</v>
      </c>
      <c r="B68" s="512"/>
      <c r="C68" s="128" t="e">
        <f>AVERAGE(C60:C66)</f>
        <v>#DIV/0!</v>
      </c>
      <c r="D68" s="128" t="e">
        <f t="shared" ref="D68:E68" si="35">AVERAGE(D60:D66)</f>
        <v>#DIV/0!</v>
      </c>
      <c r="E68" s="128">
        <f t="shared" si="35"/>
        <v>0</v>
      </c>
    </row>
    <row r="69" spans="1:6" s="58" customFormat="1" ht="14.25" thickBot="1" x14ac:dyDescent="0.3">
      <c r="A69" s="34" t="s">
        <v>20</v>
      </c>
      <c r="B69" s="512"/>
      <c r="C69" s="35">
        <f>SUM(C60:C64)</f>
        <v>0</v>
      </c>
      <c r="D69" s="35">
        <f t="shared" ref="D69:E69" si="36">SUM(D60:D64)</f>
        <v>0</v>
      </c>
      <c r="E69" s="35">
        <f t="shared" si="36"/>
        <v>0</v>
      </c>
    </row>
    <row r="70" spans="1:6" s="58" customFormat="1" ht="14.25" thickBot="1" x14ac:dyDescent="0.3">
      <c r="A70" s="34" t="s">
        <v>22</v>
      </c>
      <c r="B70" s="513"/>
      <c r="C70" s="40" t="e">
        <f>AVERAGE(C60:C64)</f>
        <v>#DIV/0!</v>
      </c>
      <c r="D70" s="40" t="e">
        <f t="shared" ref="D70:E70" si="37">AVERAGE(D60:D64)</f>
        <v>#DIV/0!</v>
      </c>
      <c r="E70" s="40">
        <f t="shared" si="37"/>
        <v>0</v>
      </c>
    </row>
    <row r="71" spans="1:6" s="58" customFormat="1" x14ac:dyDescent="0.25">
      <c r="A71" s="4"/>
      <c r="B71" s="155"/>
      <c r="C71" s="61"/>
      <c r="D71" s="61"/>
      <c r="E71" s="61"/>
    </row>
    <row r="72" spans="1:6" s="58" customFormat="1" x14ac:dyDescent="0.25">
      <c r="B72" s="221"/>
      <c r="C72" s="48" t="s">
        <v>75</v>
      </c>
      <c r="D72" s="48" t="s">
        <v>8</v>
      </c>
      <c r="E72" s="532" t="s">
        <v>83</v>
      </c>
      <c r="F72" s="534"/>
    </row>
    <row r="73" spans="1:6" ht="25.5" x14ac:dyDescent="0.25">
      <c r="A73" s="13"/>
      <c r="B73" s="53" t="s">
        <v>30</v>
      </c>
      <c r="C73" s="224">
        <f>SUM(C58:C58, C47:C47, C36:C36, C25:C25, C14:C14, C69:C69)</f>
        <v>0</v>
      </c>
      <c r="D73" s="46">
        <f>SUM(D69:D69, D58:D58, D47:D47, D36:D36, D25:D25, D14:D14)</f>
        <v>0</v>
      </c>
      <c r="E73" s="297" t="s">
        <v>30</v>
      </c>
      <c r="F73" s="119">
        <f>SUM(E14, E25, E36, E47, E58, E69)</f>
        <v>0</v>
      </c>
    </row>
    <row r="74" spans="1:6" ht="25.5" x14ac:dyDescent="0.25">
      <c r="A74" s="13"/>
      <c r="B74" s="53" t="s">
        <v>29</v>
      </c>
      <c r="C74" s="224">
        <f>SUM(C56:C56, C45:C45, C34:C34, C23:C23, C12:C12, C67:C67)</f>
        <v>0</v>
      </c>
      <c r="D74" s="46">
        <f>SUM(D67:D67, D56:D56, D45:D45, D34:D34, D23:D23, D12:D12)</f>
        <v>0</v>
      </c>
      <c r="E74" s="297" t="s">
        <v>29</v>
      </c>
      <c r="F74" s="120">
        <f>SUM(E56, E45, E34, E23, E12, E67)</f>
        <v>0</v>
      </c>
    </row>
    <row r="75" spans="1:6" x14ac:dyDescent="0.25">
      <c r="C75" s="156"/>
      <c r="E75" s="297" t="s">
        <v>22</v>
      </c>
      <c r="F75" s="120">
        <f>AVERAGE(E14, E25, E36, E47, E58, E69)</f>
        <v>0</v>
      </c>
    </row>
    <row r="76" spans="1:6" x14ac:dyDescent="0.25">
      <c r="C76" s="156"/>
      <c r="E76" s="297" t="s">
        <v>68</v>
      </c>
      <c r="F76" s="119">
        <f>AVERAGE(E56, E45, E34, E23, E12, E67)</f>
        <v>0</v>
      </c>
    </row>
    <row r="78" spans="1:6" x14ac:dyDescent="0.25">
      <c r="C78" s="179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9" bestFit="1" customWidth="1"/>
    <col min="2" max="2" width="10.140625" style="79" bestFit="1" customWidth="1"/>
    <col min="3" max="7" width="15.7109375" style="79" customWidth="1"/>
    <col min="8" max="8" width="16.28515625" style="79" bestFit="1" customWidth="1"/>
    <col min="9" max="16384" width="9.140625" style="79"/>
  </cols>
  <sheetData>
    <row r="1" spans="1:7" ht="15" customHeight="1" x14ac:dyDescent="0.25">
      <c r="B1" s="157"/>
      <c r="C1" s="504" t="s">
        <v>52</v>
      </c>
      <c r="D1" s="505"/>
      <c r="E1" s="504"/>
      <c r="F1" s="516"/>
      <c r="G1" s="508" t="s">
        <v>19</v>
      </c>
    </row>
    <row r="2" spans="1:7" ht="15" customHeight="1" thickBot="1" x14ac:dyDescent="0.3">
      <c r="B2" s="157"/>
      <c r="C2" s="506"/>
      <c r="D2" s="507"/>
      <c r="E2" s="506"/>
      <c r="F2" s="517"/>
      <c r="G2" s="509"/>
    </row>
    <row r="3" spans="1:7" x14ac:dyDescent="0.25">
      <c r="A3" s="578" t="s">
        <v>57</v>
      </c>
      <c r="B3" s="579" t="s">
        <v>58</v>
      </c>
      <c r="C3" s="520" t="s">
        <v>55</v>
      </c>
      <c r="D3" s="518" t="s">
        <v>56</v>
      </c>
      <c r="E3" s="520"/>
      <c r="F3" s="518"/>
      <c r="G3" s="509"/>
    </row>
    <row r="4" spans="1:7" ht="14.25" customHeight="1" thickBot="1" x14ac:dyDescent="0.3">
      <c r="A4" s="521"/>
      <c r="B4" s="580"/>
      <c r="C4" s="521"/>
      <c r="D4" s="519"/>
      <c r="E4" s="521"/>
      <c r="F4" s="519"/>
      <c r="G4" s="509"/>
    </row>
    <row r="5" spans="1:7" s="85" customFormat="1" ht="12.75" customHeight="1" thickBot="1" x14ac:dyDescent="0.3">
      <c r="A5" s="174"/>
      <c r="B5" s="154"/>
      <c r="C5" s="80"/>
      <c r="D5" s="81"/>
      <c r="E5" s="82"/>
      <c r="F5" s="83"/>
      <c r="G5" s="84"/>
    </row>
    <row r="6" spans="1:7" s="85" customFormat="1" ht="12.75" customHeight="1" thickBot="1" x14ac:dyDescent="0.3">
      <c r="A6" s="174"/>
      <c r="B6" s="147"/>
      <c r="C6" s="80"/>
      <c r="D6" s="81"/>
      <c r="E6" s="82"/>
      <c r="F6" s="83"/>
      <c r="G6" s="84"/>
    </row>
    <row r="7" spans="1:7" s="85" customFormat="1" ht="12.75" customHeight="1" thickBot="1" x14ac:dyDescent="0.3">
      <c r="A7" s="174"/>
      <c r="B7" s="147"/>
      <c r="C7" s="80"/>
      <c r="D7" s="81"/>
      <c r="E7" s="82"/>
      <c r="F7" s="83"/>
      <c r="G7" s="84"/>
    </row>
    <row r="8" spans="1:7" s="85" customFormat="1" ht="12.75" customHeight="1" thickBot="1" x14ac:dyDescent="0.3">
      <c r="A8" s="180"/>
      <c r="B8" s="147"/>
      <c r="C8" s="80"/>
      <c r="D8" s="81"/>
      <c r="E8" s="82"/>
      <c r="F8" s="83"/>
      <c r="G8" s="84"/>
    </row>
    <row r="9" spans="1:7" s="85" customFormat="1" ht="12.75" customHeight="1" thickBot="1" x14ac:dyDescent="0.3">
      <c r="A9" s="180"/>
      <c r="B9" s="147"/>
      <c r="C9" s="80"/>
      <c r="D9" s="81"/>
      <c r="E9" s="82"/>
      <c r="F9" s="83"/>
      <c r="G9" s="84"/>
    </row>
    <row r="10" spans="1:7" s="85" customFormat="1" ht="12.75" customHeight="1" outlineLevel="1" thickBot="1" x14ac:dyDescent="0.3">
      <c r="A10" s="180"/>
      <c r="B10" s="187"/>
      <c r="C10" s="82"/>
      <c r="D10" s="86"/>
      <c r="E10" s="82"/>
      <c r="F10" s="83"/>
      <c r="G10" s="84">
        <f t="shared" ref="G10:G11" si="0">SUM(C10:F10)</f>
        <v>0</v>
      </c>
    </row>
    <row r="11" spans="1:7" s="85" customFormat="1" ht="14.25" outlineLevel="1" thickBot="1" x14ac:dyDescent="0.3">
      <c r="A11" s="180"/>
      <c r="B11" s="147"/>
      <c r="C11" s="87"/>
      <c r="D11" s="88"/>
      <c r="E11" s="87"/>
      <c r="F11" s="89"/>
      <c r="G11" s="84">
        <f t="shared" si="0"/>
        <v>0</v>
      </c>
    </row>
    <row r="12" spans="1:7" s="91" customFormat="1" ht="14.25" customHeight="1" outlineLevel="1" thickBot="1" x14ac:dyDescent="0.3">
      <c r="A12" s="126" t="s">
        <v>21</v>
      </c>
      <c r="B12" s="511" t="s">
        <v>24</v>
      </c>
      <c r="C12" s="142">
        <f>SUM(C5:C11)</f>
        <v>0</v>
      </c>
      <c r="D12" s="142">
        <f t="shared" ref="D12:G12" si="1">SUM(D5:D11)</f>
        <v>0</v>
      </c>
      <c r="E12" s="142">
        <f t="shared" si="1"/>
        <v>0</v>
      </c>
      <c r="F12" s="142">
        <f t="shared" si="1"/>
        <v>0</v>
      </c>
      <c r="G12" s="142">
        <f t="shared" si="1"/>
        <v>0</v>
      </c>
    </row>
    <row r="13" spans="1:7" s="91" customFormat="1" ht="14.25" customHeight="1" outlineLevel="1" thickBot="1" x14ac:dyDescent="0.3">
      <c r="A13" s="127" t="s">
        <v>23</v>
      </c>
      <c r="B13" s="512"/>
      <c r="C13" s="143" t="e">
        <f>AVERAGE(C5:C11)</f>
        <v>#DIV/0!</v>
      </c>
      <c r="D13" s="143" t="e">
        <f t="shared" ref="D13:G13" si="2">AVERAGE(D5:D11)</f>
        <v>#DIV/0!</v>
      </c>
      <c r="E13" s="143" t="e">
        <f t="shared" si="2"/>
        <v>#DIV/0!</v>
      </c>
      <c r="F13" s="143" t="e">
        <f t="shared" si="2"/>
        <v>#DIV/0!</v>
      </c>
      <c r="G13" s="143">
        <f t="shared" si="2"/>
        <v>0</v>
      </c>
    </row>
    <row r="14" spans="1:7" s="91" customFormat="1" ht="14.25" customHeight="1" thickBot="1" x14ac:dyDescent="0.3">
      <c r="A14" s="34" t="s">
        <v>20</v>
      </c>
      <c r="B14" s="512"/>
      <c r="C14" s="98">
        <f>SUM(C5:C9)</f>
        <v>0</v>
      </c>
      <c r="D14" s="98">
        <f t="shared" ref="D14:G14" si="3">SUM(D5:D9)</f>
        <v>0</v>
      </c>
      <c r="E14" s="98">
        <f t="shared" si="3"/>
        <v>0</v>
      </c>
      <c r="F14" s="98">
        <f t="shared" si="3"/>
        <v>0</v>
      </c>
      <c r="G14" s="98">
        <f t="shared" si="3"/>
        <v>0</v>
      </c>
    </row>
    <row r="15" spans="1:7" s="91" customFormat="1" ht="14.25" customHeight="1" thickBot="1" x14ac:dyDescent="0.3">
      <c r="A15" s="34" t="s">
        <v>22</v>
      </c>
      <c r="B15" s="513"/>
      <c r="C15" s="99" t="e">
        <f>AVERAGE(C5:C9)</f>
        <v>#DIV/0!</v>
      </c>
      <c r="D15" s="99" t="e">
        <f t="shared" ref="D15:G15" si="4">AVERAGE(D5:D9)</f>
        <v>#DIV/0!</v>
      </c>
      <c r="E15" s="99" t="e">
        <f t="shared" si="4"/>
        <v>#DIV/0!</v>
      </c>
      <c r="F15" s="99" t="e">
        <f t="shared" si="4"/>
        <v>#DIV/0!</v>
      </c>
      <c r="G15" s="99" t="e">
        <f t="shared" si="4"/>
        <v>#DIV/0!</v>
      </c>
    </row>
    <row r="16" spans="1:7" s="91" customFormat="1" ht="13.5" customHeight="1" thickBot="1" x14ac:dyDescent="0.3">
      <c r="A16" s="33"/>
      <c r="B16" s="148"/>
      <c r="C16" s="80"/>
      <c r="D16" s="81"/>
      <c r="E16" s="80"/>
      <c r="F16" s="92"/>
      <c r="G16" s="183"/>
    </row>
    <row r="17" spans="1:7" s="91" customFormat="1" ht="13.5" customHeight="1" thickBot="1" x14ac:dyDescent="0.3">
      <c r="A17" s="33"/>
      <c r="B17" s="149"/>
      <c r="C17" s="80"/>
      <c r="D17" s="81"/>
      <c r="E17" s="82"/>
      <c r="F17" s="83"/>
      <c r="G17" s="183"/>
    </row>
    <row r="18" spans="1:7" s="91" customFormat="1" ht="15" customHeight="1" thickBot="1" x14ac:dyDescent="0.3">
      <c r="A18" s="33"/>
      <c r="B18" s="149"/>
      <c r="C18" s="80"/>
      <c r="D18" s="81"/>
      <c r="E18" s="82"/>
      <c r="F18" s="83"/>
      <c r="G18" s="183"/>
    </row>
    <row r="19" spans="1:7" s="91" customFormat="1" ht="14.25" customHeight="1" thickBot="1" x14ac:dyDescent="0.3">
      <c r="A19" s="33"/>
      <c r="B19" s="149"/>
      <c r="C19" s="80"/>
      <c r="D19" s="81"/>
      <c r="E19" s="82"/>
      <c r="F19" s="83"/>
      <c r="G19" s="183"/>
    </row>
    <row r="20" spans="1:7" s="91" customFormat="1" ht="14.25" customHeight="1" thickBot="1" x14ac:dyDescent="0.3">
      <c r="A20" s="33"/>
      <c r="B20" s="149"/>
      <c r="C20" s="80"/>
      <c r="D20" s="81"/>
      <c r="E20" s="82"/>
      <c r="F20" s="83"/>
      <c r="G20" s="183"/>
    </row>
    <row r="21" spans="1:7" s="91" customFormat="1" ht="14.25" customHeight="1" outlineLevel="1" thickBot="1" x14ac:dyDescent="0.3">
      <c r="A21" s="177"/>
      <c r="B21" s="149"/>
      <c r="C21" s="82"/>
      <c r="D21" s="86"/>
      <c r="E21" s="82"/>
      <c r="F21" s="83"/>
      <c r="G21" s="183">
        <f>SUM(C21:F21)</f>
        <v>0</v>
      </c>
    </row>
    <row r="22" spans="1:7" s="91" customFormat="1" ht="14.25" customHeight="1" outlineLevel="1" thickBot="1" x14ac:dyDescent="0.3">
      <c r="A22" s="177"/>
      <c r="B22" s="149"/>
      <c r="C22" s="87"/>
      <c r="D22" s="88"/>
      <c r="E22" s="87"/>
      <c r="F22" s="89"/>
      <c r="G22" s="183">
        <f t="shared" ref="G22" si="5">SUM(C22:F22)</f>
        <v>0</v>
      </c>
    </row>
    <row r="23" spans="1:7" s="91" customFormat="1" ht="14.25" customHeight="1" outlineLevel="1" thickBot="1" x14ac:dyDescent="0.3">
      <c r="A23" s="126" t="s">
        <v>21</v>
      </c>
      <c r="B23" s="511" t="s">
        <v>25</v>
      </c>
      <c r="C23" s="142">
        <f>SUM(C16:C22)</f>
        <v>0</v>
      </c>
      <c r="D23" s="142">
        <f t="shared" ref="D23:G23" si="6">SUM(D16:D22)</f>
        <v>0</v>
      </c>
      <c r="E23" s="142">
        <f t="shared" si="6"/>
        <v>0</v>
      </c>
      <c r="F23" s="142">
        <f t="shared" si="6"/>
        <v>0</v>
      </c>
      <c r="G23" s="142">
        <f t="shared" si="6"/>
        <v>0</v>
      </c>
    </row>
    <row r="24" spans="1:7" s="91" customFormat="1" ht="14.25" customHeight="1" outlineLevel="1" thickBot="1" x14ac:dyDescent="0.3">
      <c r="A24" s="127" t="s">
        <v>23</v>
      </c>
      <c r="B24" s="512"/>
      <c r="C24" s="143" t="e">
        <f>AVERAGE(C16:C22)</f>
        <v>#DIV/0!</v>
      </c>
      <c r="D24" s="143" t="e">
        <f t="shared" ref="D24:G24" si="7">AVERAGE(D16:D22)</f>
        <v>#DIV/0!</v>
      </c>
      <c r="E24" s="143" t="e">
        <f t="shared" si="7"/>
        <v>#DIV/0!</v>
      </c>
      <c r="F24" s="143" t="e">
        <f t="shared" si="7"/>
        <v>#DIV/0!</v>
      </c>
      <c r="G24" s="143">
        <f t="shared" si="7"/>
        <v>0</v>
      </c>
    </row>
    <row r="25" spans="1:7" s="91" customFormat="1" ht="14.25" customHeight="1" thickBot="1" x14ac:dyDescent="0.3">
      <c r="A25" s="34" t="s">
        <v>20</v>
      </c>
      <c r="B25" s="512"/>
      <c r="C25" s="98">
        <f>SUM(C16:C20)</f>
        <v>0</v>
      </c>
      <c r="D25" s="98">
        <f t="shared" ref="D25:G25" si="8">SUM(D16:D20)</f>
        <v>0</v>
      </c>
      <c r="E25" s="98">
        <f t="shared" si="8"/>
        <v>0</v>
      </c>
      <c r="F25" s="98">
        <f t="shared" si="8"/>
        <v>0</v>
      </c>
      <c r="G25" s="98">
        <f t="shared" si="8"/>
        <v>0</v>
      </c>
    </row>
    <row r="26" spans="1:7" s="91" customFormat="1" ht="14.25" customHeight="1" thickBot="1" x14ac:dyDescent="0.3">
      <c r="A26" s="34" t="s">
        <v>22</v>
      </c>
      <c r="B26" s="513"/>
      <c r="C26" s="99" t="e">
        <f>AVERAGE(C16:C20)</f>
        <v>#DIV/0!</v>
      </c>
      <c r="D26" s="99" t="e">
        <f t="shared" ref="D26:G26" si="9">AVERAGE(D16:D20)</f>
        <v>#DIV/0!</v>
      </c>
      <c r="E26" s="99" t="e">
        <f t="shared" si="9"/>
        <v>#DIV/0!</v>
      </c>
      <c r="F26" s="99" t="e">
        <f t="shared" si="9"/>
        <v>#DIV/0!</v>
      </c>
      <c r="G26" s="99" t="e">
        <f t="shared" si="9"/>
        <v>#DIV/0!</v>
      </c>
    </row>
    <row r="27" spans="1:7" s="91" customFormat="1" ht="14.25" customHeight="1" thickBot="1" x14ac:dyDescent="0.3">
      <c r="A27" s="33"/>
      <c r="B27" s="176"/>
      <c r="C27" s="80"/>
      <c r="D27" s="81"/>
      <c r="E27" s="80"/>
      <c r="F27" s="92"/>
      <c r="G27" s="183"/>
    </row>
    <row r="28" spans="1:7" s="91" customFormat="1" ht="15.75" customHeight="1" thickBot="1" x14ac:dyDescent="0.3">
      <c r="A28" s="33"/>
      <c r="B28" s="151"/>
      <c r="C28" s="80"/>
      <c r="D28" s="81"/>
      <c r="E28" s="82"/>
      <c r="F28" s="83"/>
      <c r="G28" s="183"/>
    </row>
    <row r="29" spans="1:7" s="91" customFormat="1" ht="13.5" customHeight="1" thickBot="1" x14ac:dyDescent="0.3">
      <c r="A29" s="33"/>
      <c r="B29" s="151"/>
      <c r="C29" s="80"/>
      <c r="D29" s="81"/>
      <c r="E29" s="82"/>
      <c r="F29" s="83"/>
      <c r="G29" s="183"/>
    </row>
    <row r="30" spans="1:7" s="91" customFormat="1" ht="12.75" customHeight="1" thickBot="1" x14ac:dyDescent="0.3">
      <c r="A30" s="33"/>
      <c r="B30" s="151"/>
      <c r="C30" s="80"/>
      <c r="D30" s="81"/>
      <c r="E30" s="82"/>
      <c r="F30" s="83"/>
      <c r="G30" s="183"/>
    </row>
    <row r="31" spans="1:7" s="91" customFormat="1" ht="14.25" thickBot="1" x14ac:dyDescent="0.3">
      <c r="A31" s="33"/>
      <c r="B31" s="151"/>
      <c r="C31" s="80"/>
      <c r="D31" s="81"/>
      <c r="E31" s="82"/>
      <c r="F31" s="83"/>
      <c r="G31" s="183"/>
    </row>
    <row r="32" spans="1:7" s="91" customFormat="1" ht="14.25" customHeight="1" outlineLevel="1" thickBot="1" x14ac:dyDescent="0.3">
      <c r="A32" s="177"/>
      <c r="B32" s="149"/>
      <c r="C32" s="82"/>
      <c r="D32" s="86"/>
      <c r="E32" s="82"/>
      <c r="F32" s="83"/>
      <c r="G32" s="183">
        <f>SUM(C32:F32)</f>
        <v>0</v>
      </c>
    </row>
    <row r="33" spans="1:8" s="91" customFormat="1" ht="14.25" customHeight="1" outlineLevel="1" thickBot="1" x14ac:dyDescent="0.3">
      <c r="A33" s="177"/>
      <c r="B33" s="149"/>
      <c r="C33" s="87"/>
      <c r="D33" s="88"/>
      <c r="E33" s="87"/>
      <c r="F33" s="89"/>
      <c r="G33" s="183">
        <f>SUM(C33:F33)</f>
        <v>0</v>
      </c>
    </row>
    <row r="34" spans="1:8" s="91" customFormat="1" ht="14.25" customHeight="1" outlineLevel="1" thickBot="1" x14ac:dyDescent="0.3">
      <c r="A34" s="126" t="s">
        <v>21</v>
      </c>
      <c r="B34" s="511" t="s">
        <v>26</v>
      </c>
      <c r="C34" s="142">
        <f>SUM(C27:C33)</f>
        <v>0</v>
      </c>
      <c r="D34" s="142">
        <f t="shared" ref="D34:G34" si="10">SUM(D27:D33)</f>
        <v>0</v>
      </c>
      <c r="E34" s="142">
        <f t="shared" si="10"/>
        <v>0</v>
      </c>
      <c r="F34" s="142">
        <f t="shared" si="10"/>
        <v>0</v>
      </c>
      <c r="G34" s="142">
        <f t="shared" si="10"/>
        <v>0</v>
      </c>
    </row>
    <row r="35" spans="1:8" s="91" customFormat="1" ht="14.25" customHeight="1" outlineLevel="1" thickBot="1" x14ac:dyDescent="0.3">
      <c r="A35" s="127" t="s">
        <v>23</v>
      </c>
      <c r="B35" s="512"/>
      <c r="C35" s="143" t="e">
        <f>AVERAGE(C27:C33)</f>
        <v>#DIV/0!</v>
      </c>
      <c r="D35" s="143" t="e">
        <f t="shared" ref="D35:G35" si="11">AVERAGE(D27:D33)</f>
        <v>#DIV/0!</v>
      </c>
      <c r="E35" s="143" t="e">
        <f t="shared" si="11"/>
        <v>#DIV/0!</v>
      </c>
      <c r="F35" s="143" t="e">
        <f t="shared" si="11"/>
        <v>#DIV/0!</v>
      </c>
      <c r="G35" s="143">
        <f t="shared" si="11"/>
        <v>0</v>
      </c>
    </row>
    <row r="36" spans="1:8" s="91" customFormat="1" ht="14.25" customHeight="1" thickBot="1" x14ac:dyDescent="0.3">
      <c r="A36" s="34" t="s">
        <v>20</v>
      </c>
      <c r="B36" s="512"/>
      <c r="C36" s="98">
        <f>SUM(C27:C31)</f>
        <v>0</v>
      </c>
      <c r="D36" s="98">
        <f t="shared" ref="D36:G36" si="12">SUM(D27:D31)</f>
        <v>0</v>
      </c>
      <c r="E36" s="98">
        <f t="shared" si="12"/>
        <v>0</v>
      </c>
      <c r="F36" s="98">
        <f t="shared" si="12"/>
        <v>0</v>
      </c>
      <c r="G36" s="98">
        <f t="shared" si="12"/>
        <v>0</v>
      </c>
    </row>
    <row r="37" spans="1:8" s="91" customFormat="1" ht="15.75" customHeight="1" thickBot="1" x14ac:dyDescent="0.3">
      <c r="A37" s="34" t="s">
        <v>22</v>
      </c>
      <c r="B37" s="513"/>
      <c r="C37" s="99" t="e">
        <f>AVERAGE(C27:C31)</f>
        <v>#DIV/0!</v>
      </c>
      <c r="D37" s="99" t="e">
        <f t="shared" ref="D37:G37" si="13">AVERAGE(D27:D31)</f>
        <v>#DIV/0!</v>
      </c>
      <c r="E37" s="99" t="e">
        <f t="shared" si="13"/>
        <v>#DIV/0!</v>
      </c>
      <c r="F37" s="99" t="e">
        <f t="shared" si="13"/>
        <v>#DIV/0!</v>
      </c>
      <c r="G37" s="99" t="e">
        <f t="shared" si="13"/>
        <v>#DIV/0!</v>
      </c>
    </row>
    <row r="38" spans="1:8" s="91" customFormat="1" ht="12.75" customHeight="1" thickBot="1" x14ac:dyDescent="0.3">
      <c r="A38" s="33"/>
      <c r="B38" s="176"/>
      <c r="C38" s="80"/>
      <c r="D38" s="81"/>
      <c r="E38" s="80"/>
      <c r="F38" s="92"/>
      <c r="G38" s="93"/>
    </row>
    <row r="39" spans="1:8" s="91" customFormat="1" ht="15.75" customHeight="1" thickBot="1" x14ac:dyDescent="0.3">
      <c r="A39" s="33"/>
      <c r="B39" s="151"/>
      <c r="C39" s="80"/>
      <c r="D39" s="81"/>
      <c r="E39" s="82"/>
      <c r="F39" s="83"/>
      <c r="G39" s="84"/>
    </row>
    <row r="40" spans="1:8" s="91" customFormat="1" ht="17.25" customHeight="1" thickBot="1" x14ac:dyDescent="0.3">
      <c r="A40" s="33"/>
      <c r="B40" s="151"/>
      <c r="C40" s="80"/>
      <c r="D40" s="81"/>
      <c r="E40" s="82"/>
      <c r="F40" s="83"/>
      <c r="G40" s="84"/>
    </row>
    <row r="41" spans="1:8" s="91" customFormat="1" ht="14.25" customHeight="1" thickBot="1" x14ac:dyDescent="0.3">
      <c r="A41" s="33"/>
      <c r="B41" s="151"/>
      <c r="C41" s="80"/>
      <c r="D41" s="81"/>
      <c r="E41" s="82"/>
      <c r="F41" s="83"/>
      <c r="G41" s="84"/>
    </row>
    <row r="42" spans="1:8" s="91" customFormat="1" ht="17.25" customHeight="1" thickBot="1" x14ac:dyDescent="0.3">
      <c r="A42" s="33"/>
      <c r="B42" s="151"/>
      <c r="C42" s="80"/>
      <c r="D42" s="81"/>
      <c r="E42" s="82"/>
      <c r="F42" s="83"/>
      <c r="G42" s="84"/>
    </row>
    <row r="43" spans="1:8" s="91" customFormat="1" ht="14.25" customHeight="1" outlineLevel="1" thickBot="1" x14ac:dyDescent="0.3">
      <c r="A43" s="177"/>
      <c r="B43" s="149"/>
      <c r="C43" s="82"/>
      <c r="D43" s="86"/>
      <c r="E43" s="82"/>
      <c r="F43" s="83"/>
      <c r="G43" s="84">
        <f t="shared" ref="G43:G44" si="14">SUM(C43:F43)</f>
        <v>0</v>
      </c>
      <c r="H43" s="145"/>
    </row>
    <row r="44" spans="1:8" s="91" customFormat="1" ht="14.25" customHeight="1" outlineLevel="1" thickBot="1" x14ac:dyDescent="0.3">
      <c r="A44" s="177"/>
      <c r="B44" s="149"/>
      <c r="C44" s="87"/>
      <c r="D44" s="88"/>
      <c r="E44" s="87"/>
      <c r="F44" s="89"/>
      <c r="G44" s="90">
        <f t="shared" si="14"/>
        <v>0</v>
      </c>
      <c r="H44" s="145"/>
    </row>
    <row r="45" spans="1:8" s="91" customFormat="1" ht="14.25" customHeight="1" outlineLevel="1" thickBot="1" x14ac:dyDescent="0.3">
      <c r="A45" s="126" t="s">
        <v>21</v>
      </c>
      <c r="B45" s="511" t="s">
        <v>27</v>
      </c>
      <c r="C45" s="142">
        <f>SUM(C38:C44)</f>
        <v>0</v>
      </c>
      <c r="D45" s="142">
        <f t="shared" ref="D45:G45" si="15">SUM(D38:D44)</f>
        <v>0</v>
      </c>
      <c r="E45" s="142">
        <f t="shared" si="15"/>
        <v>0</v>
      </c>
      <c r="F45" s="142">
        <f t="shared" si="15"/>
        <v>0</v>
      </c>
      <c r="G45" s="142">
        <f t="shared" si="15"/>
        <v>0</v>
      </c>
    </row>
    <row r="46" spans="1:8" s="91" customFormat="1" ht="14.25" customHeight="1" outlineLevel="1" thickBot="1" x14ac:dyDescent="0.3">
      <c r="A46" s="127" t="s">
        <v>23</v>
      </c>
      <c r="B46" s="512"/>
      <c r="C46" s="143" t="e">
        <f>AVERAGE(C38:C44)</f>
        <v>#DIV/0!</v>
      </c>
      <c r="D46" s="143" t="e">
        <f t="shared" ref="D46:G46" si="16">AVERAGE(D38:D44)</f>
        <v>#DIV/0!</v>
      </c>
      <c r="E46" s="143" t="e">
        <f t="shared" si="16"/>
        <v>#DIV/0!</v>
      </c>
      <c r="F46" s="143" t="e">
        <f t="shared" si="16"/>
        <v>#DIV/0!</v>
      </c>
      <c r="G46" s="143">
        <f t="shared" si="16"/>
        <v>0</v>
      </c>
    </row>
    <row r="47" spans="1:8" s="91" customFormat="1" ht="14.25" customHeight="1" thickBot="1" x14ac:dyDescent="0.3">
      <c r="A47" s="34" t="s">
        <v>20</v>
      </c>
      <c r="B47" s="512"/>
      <c r="C47" s="98">
        <f>SUM(C38:C42)</f>
        <v>0</v>
      </c>
      <c r="D47" s="98">
        <f t="shared" ref="D47:G47" si="17">SUM(D38:D42)</f>
        <v>0</v>
      </c>
      <c r="E47" s="98">
        <f t="shared" si="17"/>
        <v>0</v>
      </c>
      <c r="F47" s="98">
        <f t="shared" si="17"/>
        <v>0</v>
      </c>
      <c r="G47" s="98">
        <f t="shared" si="17"/>
        <v>0</v>
      </c>
    </row>
    <row r="48" spans="1:8" s="91" customFormat="1" ht="13.5" customHeight="1" thickBot="1" x14ac:dyDescent="0.3">
      <c r="A48" s="34" t="s">
        <v>22</v>
      </c>
      <c r="B48" s="513"/>
      <c r="C48" s="99" t="e">
        <f>AVERAGE(C38:C42)</f>
        <v>#DIV/0!</v>
      </c>
      <c r="D48" s="99" t="e">
        <f t="shared" ref="D48:G48" si="18">AVERAGE(D38:D42)</f>
        <v>#DIV/0!</v>
      </c>
      <c r="E48" s="99" t="e">
        <f t="shared" si="18"/>
        <v>#DIV/0!</v>
      </c>
      <c r="F48" s="99" t="e">
        <f t="shared" si="18"/>
        <v>#DIV/0!</v>
      </c>
      <c r="G48" s="99" t="e">
        <f t="shared" si="18"/>
        <v>#DIV/0!</v>
      </c>
    </row>
    <row r="49" spans="1:7" s="91" customFormat="1" ht="13.5" customHeight="1" thickBot="1" x14ac:dyDescent="0.3">
      <c r="A49" s="33"/>
      <c r="B49" s="150"/>
      <c r="C49" s="170"/>
      <c r="D49" s="171"/>
      <c r="E49" s="80"/>
      <c r="F49" s="92"/>
      <c r="G49" s="93"/>
    </row>
    <row r="50" spans="1:7" s="91" customFormat="1" ht="14.25" customHeight="1" thickBot="1" x14ac:dyDescent="0.3">
      <c r="A50" s="33"/>
      <c r="B50" s="169"/>
      <c r="C50" s="172"/>
      <c r="D50" s="173"/>
      <c r="E50" s="82"/>
      <c r="F50" s="83"/>
      <c r="G50" s="84"/>
    </row>
    <row r="51" spans="1:7" s="91" customFormat="1" ht="13.5" customHeight="1" thickBot="1" x14ac:dyDescent="0.3">
      <c r="A51" s="33"/>
      <c r="B51" s="169"/>
      <c r="C51" s="80"/>
      <c r="D51" s="92"/>
      <c r="E51" s="82"/>
      <c r="F51" s="83"/>
      <c r="G51" s="84"/>
    </row>
    <row r="52" spans="1:7" s="91" customFormat="1" ht="13.5" customHeight="1" thickBot="1" x14ac:dyDescent="0.3">
      <c r="A52" s="177"/>
      <c r="B52" s="169"/>
      <c r="C52" s="80"/>
      <c r="D52" s="92"/>
      <c r="E52" s="82"/>
      <c r="F52" s="83"/>
      <c r="G52" s="84"/>
    </row>
    <row r="53" spans="1:7" s="91" customFormat="1" ht="12" customHeight="1" x14ac:dyDescent="0.25">
      <c r="A53" s="177"/>
      <c r="B53" s="169"/>
      <c r="C53" s="170"/>
      <c r="D53" s="212"/>
      <c r="E53" s="87"/>
      <c r="F53" s="89"/>
      <c r="G53" s="90"/>
    </row>
    <row r="54" spans="1:7" s="91" customFormat="1" ht="14.25" customHeight="1" outlineLevel="1" thickBot="1" x14ac:dyDescent="0.3">
      <c r="A54" s="215"/>
      <c r="B54" s="230"/>
      <c r="C54" s="82"/>
      <c r="D54" s="83"/>
      <c r="E54" s="82"/>
      <c r="F54" s="83"/>
      <c r="G54" s="82">
        <f>SUM(C54:F54)</f>
        <v>0</v>
      </c>
    </row>
    <row r="55" spans="1:7" s="91" customFormat="1" ht="16.5" hidden="1" customHeight="1" outlineLevel="1" thickBot="1" x14ac:dyDescent="0.3">
      <c r="A55" s="177" t="s">
        <v>2</v>
      </c>
      <c r="B55" s="149">
        <f>B54+1</f>
        <v>1</v>
      </c>
      <c r="C55" s="213"/>
      <c r="D55" s="214"/>
      <c r="E55" s="170"/>
      <c r="F55" s="212"/>
      <c r="G55" s="82">
        <f>SUM(C55:F55)</f>
        <v>0</v>
      </c>
    </row>
    <row r="56" spans="1:7" s="91" customFormat="1" ht="16.5" customHeight="1" outlineLevel="1" thickBot="1" x14ac:dyDescent="0.3">
      <c r="A56" s="126" t="s">
        <v>21</v>
      </c>
      <c r="B56" s="511" t="s">
        <v>28</v>
      </c>
      <c r="C56" s="142">
        <f>SUM(C49:C55)</f>
        <v>0</v>
      </c>
      <c r="D56" s="142">
        <f t="shared" ref="D56:G56" si="19">SUM(D49:D55)</f>
        <v>0</v>
      </c>
      <c r="E56" s="142">
        <f t="shared" si="19"/>
        <v>0</v>
      </c>
      <c r="F56" s="142">
        <f t="shared" si="19"/>
        <v>0</v>
      </c>
      <c r="G56" s="142">
        <f t="shared" si="19"/>
        <v>0</v>
      </c>
    </row>
    <row r="57" spans="1:7" s="91" customFormat="1" ht="14.25" customHeight="1" outlineLevel="1" thickBot="1" x14ac:dyDescent="0.3">
      <c r="A57" s="127" t="s">
        <v>23</v>
      </c>
      <c r="B57" s="512"/>
      <c r="C57" s="143" t="e">
        <f>AVERAGE(C49:C55)</f>
        <v>#DIV/0!</v>
      </c>
      <c r="D57" s="143" t="e">
        <f t="shared" ref="D57:G57" si="20">AVERAGE(D49:D55)</f>
        <v>#DIV/0!</v>
      </c>
      <c r="E57" s="143" t="e">
        <f t="shared" si="20"/>
        <v>#DIV/0!</v>
      </c>
      <c r="F57" s="143" t="e">
        <f t="shared" si="20"/>
        <v>#DIV/0!</v>
      </c>
      <c r="G57" s="143">
        <f t="shared" si="20"/>
        <v>0</v>
      </c>
    </row>
    <row r="58" spans="1:7" s="91" customFormat="1" ht="15.75" customHeight="1" thickBot="1" x14ac:dyDescent="0.3">
      <c r="A58" s="34" t="s">
        <v>20</v>
      </c>
      <c r="B58" s="512"/>
      <c r="C58" s="98">
        <f>SUM(C49:C53)</f>
        <v>0</v>
      </c>
      <c r="D58" s="98">
        <f t="shared" ref="D58:G58" si="21">SUM(D49:D53)</f>
        <v>0</v>
      </c>
      <c r="E58" s="98">
        <f t="shared" si="21"/>
        <v>0</v>
      </c>
      <c r="F58" s="98">
        <f t="shared" si="21"/>
        <v>0</v>
      </c>
      <c r="G58" s="98">
        <f t="shared" si="21"/>
        <v>0</v>
      </c>
    </row>
    <row r="59" spans="1:7" s="91" customFormat="1" ht="14.25" customHeight="1" thickBot="1" x14ac:dyDescent="0.3">
      <c r="A59" s="34" t="s">
        <v>22</v>
      </c>
      <c r="B59" s="513"/>
      <c r="C59" s="99" t="e">
        <f>AVERAGE(C49:C53)</f>
        <v>#DIV/0!</v>
      </c>
      <c r="D59" s="99" t="e">
        <f t="shared" ref="D59:G59" si="22">AVERAGE(D49:D53)</f>
        <v>#DIV/0!</v>
      </c>
      <c r="E59" s="99" t="e">
        <f t="shared" si="22"/>
        <v>#DIV/0!</v>
      </c>
      <c r="F59" s="99" t="e">
        <f t="shared" si="22"/>
        <v>#DIV/0!</v>
      </c>
      <c r="G59" s="99" t="e">
        <f t="shared" si="22"/>
        <v>#DIV/0!</v>
      </c>
    </row>
    <row r="60" spans="1:7" s="91" customFormat="1" ht="1.5" hidden="1" customHeight="1" x14ac:dyDescent="0.25">
      <c r="A60" s="165"/>
      <c r="B60" s="153"/>
      <c r="C60" s="80"/>
      <c r="D60" s="81"/>
      <c r="E60" s="80"/>
      <c r="F60" s="92"/>
      <c r="G60" s="93"/>
    </row>
    <row r="61" spans="1:7" s="91" customFormat="1" ht="17.25" hidden="1" customHeight="1" x14ac:dyDescent="0.25">
      <c r="A61" s="166"/>
      <c r="B61" s="151"/>
      <c r="C61" s="80"/>
      <c r="D61" s="81"/>
      <c r="E61" s="82"/>
      <c r="F61" s="83"/>
      <c r="G61" s="84"/>
    </row>
    <row r="62" spans="1:7" s="91" customFormat="1" ht="18" hidden="1" customHeight="1" x14ac:dyDescent="0.25">
      <c r="A62" s="158"/>
      <c r="B62" s="151"/>
      <c r="C62" s="80"/>
      <c r="D62" s="81"/>
      <c r="E62" s="82"/>
      <c r="F62" s="83"/>
      <c r="G62" s="84"/>
    </row>
    <row r="63" spans="1:7" s="91" customFormat="1" ht="16.5" hidden="1" customHeight="1" x14ac:dyDescent="0.25">
      <c r="A63" s="158"/>
      <c r="B63" s="151"/>
      <c r="C63" s="80"/>
      <c r="D63" s="81"/>
      <c r="E63" s="82"/>
      <c r="F63" s="83"/>
      <c r="G63" s="84"/>
    </row>
    <row r="64" spans="1:7" s="91" customFormat="1" ht="15" hidden="1" customHeight="1" x14ac:dyDescent="0.25">
      <c r="A64" s="158"/>
      <c r="B64" s="151"/>
      <c r="C64" s="80"/>
      <c r="D64" s="81"/>
      <c r="E64" s="82"/>
      <c r="F64" s="83"/>
      <c r="G64" s="84"/>
    </row>
    <row r="65" spans="1:7" s="91" customFormat="1" ht="17.25" hidden="1" customHeight="1" outlineLevel="1" x14ac:dyDescent="0.25">
      <c r="A65" s="158"/>
      <c r="B65" s="151"/>
      <c r="C65" s="82"/>
      <c r="D65" s="86"/>
      <c r="E65" s="82"/>
      <c r="F65" s="83"/>
      <c r="G65" s="84"/>
    </row>
    <row r="66" spans="1:7" s="91" customFormat="1" ht="12" hidden="1" customHeight="1" outlineLevel="1" thickBot="1" x14ac:dyDescent="0.3">
      <c r="A66" s="158"/>
      <c r="B66" s="152"/>
      <c r="C66" s="87"/>
      <c r="D66" s="88"/>
      <c r="E66" s="87"/>
      <c r="F66" s="89"/>
      <c r="G66" s="90"/>
    </row>
    <row r="67" spans="1:7" s="91" customFormat="1" ht="15" hidden="1" customHeight="1" outlineLevel="1" thickBot="1" x14ac:dyDescent="0.3">
      <c r="A67" s="126" t="s">
        <v>21</v>
      </c>
      <c r="B67" s="511" t="s">
        <v>33</v>
      </c>
      <c r="C67" s="142">
        <f>SUM(C60:C66)</f>
        <v>0</v>
      </c>
      <c r="D67" s="142">
        <f t="shared" ref="D67:G67" si="23">SUM(D60:D66)</f>
        <v>0</v>
      </c>
      <c r="E67" s="142">
        <f t="shared" si="23"/>
        <v>0</v>
      </c>
      <c r="F67" s="142">
        <f t="shared" si="23"/>
        <v>0</v>
      </c>
      <c r="G67" s="142">
        <f t="shared" si="23"/>
        <v>0</v>
      </c>
    </row>
    <row r="68" spans="1:7" s="91" customFormat="1" ht="14.25" hidden="1" customHeight="1" outlineLevel="1" thickBot="1" x14ac:dyDescent="0.3">
      <c r="A68" s="127" t="s">
        <v>23</v>
      </c>
      <c r="B68" s="512"/>
      <c r="C68" s="143" t="e">
        <f>AVERAGE(C60:C66)</f>
        <v>#DIV/0!</v>
      </c>
      <c r="D68" s="143" t="e">
        <f t="shared" ref="D68:G68" si="24">AVERAGE(D60:D66)</f>
        <v>#DIV/0!</v>
      </c>
      <c r="E68" s="143" t="e">
        <f t="shared" si="24"/>
        <v>#DIV/0!</v>
      </c>
      <c r="F68" s="143" t="e">
        <f t="shared" si="24"/>
        <v>#DIV/0!</v>
      </c>
      <c r="G68" s="143" t="e">
        <f t="shared" si="24"/>
        <v>#DIV/0!</v>
      </c>
    </row>
    <row r="69" spans="1:7" s="91" customFormat="1" ht="15.75" hidden="1" customHeight="1" thickBot="1" x14ac:dyDescent="0.3">
      <c r="A69" s="34" t="s">
        <v>20</v>
      </c>
      <c r="B69" s="512"/>
      <c r="C69" s="98">
        <f>SUM(C60:C64)</f>
        <v>0</v>
      </c>
      <c r="D69" s="98">
        <f t="shared" ref="D69:G69" si="25">SUM(D60:D64)</f>
        <v>0</v>
      </c>
      <c r="E69" s="98">
        <f t="shared" si="25"/>
        <v>0</v>
      </c>
      <c r="F69" s="98">
        <f t="shared" si="25"/>
        <v>0</v>
      </c>
      <c r="G69" s="98">
        <f t="shared" si="25"/>
        <v>0</v>
      </c>
    </row>
    <row r="70" spans="1:7" s="91" customFormat="1" ht="17.25" hidden="1" customHeight="1" thickBot="1" x14ac:dyDescent="0.3">
      <c r="A70" s="34" t="s">
        <v>22</v>
      </c>
      <c r="B70" s="513"/>
      <c r="C70" s="99" t="e">
        <f>AVERAGE(C60:C64)</f>
        <v>#DIV/0!</v>
      </c>
      <c r="D70" s="99" t="e">
        <f t="shared" ref="D70:G70" si="26">AVERAGE(D60:D64)</f>
        <v>#DIV/0!</v>
      </c>
      <c r="E70" s="99" t="e">
        <f t="shared" si="26"/>
        <v>#DIV/0!</v>
      </c>
      <c r="F70" s="99" t="e">
        <f t="shared" si="26"/>
        <v>#DIV/0!</v>
      </c>
      <c r="G70" s="99" t="e">
        <f t="shared" si="26"/>
        <v>#DIV/0!</v>
      </c>
    </row>
    <row r="71" spans="1:7" s="91" customFormat="1" ht="14.25" customHeight="1" x14ac:dyDescent="0.25">
      <c r="A71" s="59"/>
      <c r="B71" s="60"/>
      <c r="C71" s="94"/>
      <c r="D71" s="94"/>
      <c r="E71" s="94"/>
      <c r="F71" s="94"/>
      <c r="G71" s="94"/>
    </row>
    <row r="72" spans="1:7" s="91" customFormat="1" ht="30" customHeight="1" x14ac:dyDescent="0.25">
      <c r="B72" s="95"/>
      <c r="C72" s="48" t="s">
        <v>55</v>
      </c>
      <c r="D72" s="48" t="s">
        <v>56</v>
      </c>
      <c r="E72" s="532" t="s">
        <v>67</v>
      </c>
      <c r="F72" s="533"/>
      <c r="G72" s="534"/>
    </row>
    <row r="73" spans="1:7" ht="30" customHeight="1" x14ac:dyDescent="0.25">
      <c r="B73" s="53" t="s">
        <v>29</v>
      </c>
      <c r="C73" s="96">
        <f>SUM(C56:D56, C45:D45, C34:D34, C23:D23, C12:D12, C67:D67)</f>
        <v>0</v>
      </c>
      <c r="D73" s="96">
        <f>SUM(E67:F67, E56:F56, E45:F45, E34:F34, E23:F23, E12:F12)</f>
        <v>0</v>
      </c>
      <c r="E73" s="524" t="s">
        <v>29</v>
      </c>
      <c r="F73" s="525"/>
      <c r="G73" s="119">
        <f>SUM(G12, G23, G34, G45, G56, G67)</f>
        <v>0</v>
      </c>
    </row>
    <row r="74" spans="1:7" ht="30" customHeight="1" x14ac:dyDescent="0.25">
      <c r="B74" s="53" t="s">
        <v>30</v>
      </c>
      <c r="C74" s="96">
        <f>SUM(C58:D58, C47:D47, C36:D36, C25:D25, C14:D14, C69:D69)</f>
        <v>0</v>
      </c>
      <c r="D74" s="96">
        <f>SUM(E69:F69, E58:F58, E47:F47, E36:F36, E25:F25, E14:F14)</f>
        <v>0</v>
      </c>
      <c r="E74" s="581" t="s">
        <v>30</v>
      </c>
      <c r="F74" s="581"/>
      <c r="G74" s="120">
        <f>SUM(G58, G47, G36, G25, G14, G69)</f>
        <v>0</v>
      </c>
    </row>
    <row r="75" spans="1:7" ht="30" customHeight="1" x14ac:dyDescent="0.25">
      <c r="E75" s="524" t="s">
        <v>68</v>
      </c>
      <c r="F75" s="525"/>
      <c r="G75" s="120">
        <f>AVERAGE(G12, G23, G34, G45, G56, G67)</f>
        <v>0</v>
      </c>
    </row>
    <row r="76" spans="1:7" ht="30" customHeight="1" x14ac:dyDescent="0.25">
      <c r="E76" s="581" t="s">
        <v>22</v>
      </c>
      <c r="F76" s="581"/>
      <c r="G76" s="119">
        <f>AVERAGE(G58, G47, G36, G25, G14, G69)</f>
        <v>0</v>
      </c>
    </row>
    <row r="86" spans="2:2" x14ac:dyDescent="0.25">
      <c r="B86" s="97"/>
    </row>
    <row r="87" spans="2:2" x14ac:dyDescent="0.25">
      <c r="B87" s="97"/>
    </row>
    <row r="88" spans="2:2" x14ac:dyDescent="0.25">
      <c r="B88" s="97"/>
    </row>
    <row r="89" spans="2:2" x14ac:dyDescent="0.25">
      <c r="B89" s="97"/>
    </row>
    <row r="90" spans="2:2" x14ac:dyDescent="0.25">
      <c r="B90" s="97"/>
    </row>
    <row r="91" spans="2:2" x14ac:dyDescent="0.25">
      <c r="B91" s="97"/>
    </row>
    <row r="92" spans="2:2" x14ac:dyDescent="0.25">
      <c r="B92" s="97"/>
    </row>
    <row r="97" spans="2:2" x14ac:dyDescent="0.25">
      <c r="B97" s="97"/>
    </row>
    <row r="98" spans="2:2" x14ac:dyDescent="0.25">
      <c r="B98" s="97"/>
    </row>
    <row r="99" spans="2:2" x14ac:dyDescent="0.25">
      <c r="B99" s="97"/>
    </row>
    <row r="100" spans="2:2" x14ac:dyDescent="0.25">
      <c r="B100" s="97"/>
    </row>
    <row r="101" spans="2:2" x14ac:dyDescent="0.25">
      <c r="B101" s="97"/>
    </row>
    <row r="102" spans="2:2" x14ac:dyDescent="0.25">
      <c r="B102" s="97"/>
    </row>
    <row r="103" spans="2:2" x14ac:dyDescent="0.25">
      <c r="B103" s="97"/>
    </row>
    <row r="104" spans="2:2" x14ac:dyDescent="0.25">
      <c r="B104" s="97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1"/>
  <sheetViews>
    <sheetView tabSelected="1" zoomScaleNormal="100" workbookViewId="0">
      <selection activeCell="C1" sqref="C1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500" t="s">
        <v>99</v>
      </c>
      <c r="B1" s="501"/>
    </row>
    <row r="2" spans="1:2" ht="15.75" thickBot="1" x14ac:dyDescent="0.3">
      <c r="A2" s="502"/>
      <c r="B2" s="503"/>
    </row>
    <row r="3" spans="1:2" ht="15.75" thickBot="1" x14ac:dyDescent="0.3">
      <c r="A3" s="470" t="s">
        <v>49</v>
      </c>
      <c r="B3" s="498"/>
    </row>
    <row r="4" spans="1:2" ht="12.75" customHeight="1" x14ac:dyDescent="0.25">
      <c r="A4" s="461" t="s">
        <v>50</v>
      </c>
      <c r="B4" s="457">
        <f>SUM('NY Waterway'!H74)</f>
        <v>413639</v>
      </c>
    </row>
    <row r="5" spans="1:2" ht="13.5" customHeight="1" thickBot="1" x14ac:dyDescent="0.3">
      <c r="A5" s="472"/>
      <c r="B5" s="479"/>
    </row>
    <row r="6" spans="1:2" ht="12.75" customHeight="1" x14ac:dyDescent="0.25">
      <c r="A6" s="451" t="s">
        <v>51</v>
      </c>
      <c r="B6" s="448">
        <f>SUM('Billy Bey'!F77)</f>
        <v>329026</v>
      </c>
    </row>
    <row r="7" spans="1:2" ht="13.5" customHeight="1" thickBot="1" x14ac:dyDescent="0.3">
      <c r="A7" s="494"/>
      <c r="B7" s="466"/>
    </row>
    <row r="8" spans="1:2" ht="12.75" customHeight="1" x14ac:dyDescent="0.25">
      <c r="A8" s="461" t="s">
        <v>52</v>
      </c>
      <c r="B8" s="457">
        <f>SUM(SeaStreak!G74)</f>
        <v>127365</v>
      </c>
    </row>
    <row r="9" spans="1:2" ht="13.5" customHeight="1" thickBot="1" x14ac:dyDescent="0.3">
      <c r="A9" s="496"/>
      <c r="B9" s="479"/>
    </row>
    <row r="10" spans="1:2" ht="12.75" customHeight="1" x14ac:dyDescent="0.25">
      <c r="A10" s="451" t="s">
        <v>53</v>
      </c>
      <c r="B10" s="448">
        <f>SUM('New York Water Taxi'!K74)</f>
        <v>48283</v>
      </c>
    </row>
    <row r="11" spans="1:2" ht="13.5" customHeight="1" thickBot="1" x14ac:dyDescent="0.3">
      <c r="A11" s="491"/>
      <c r="B11" s="466"/>
    </row>
    <row r="12" spans="1:2" ht="12.75" customHeight="1" x14ac:dyDescent="0.25">
      <c r="A12" s="446" t="s">
        <v>34</v>
      </c>
      <c r="B12" s="448">
        <f>SUM('Liberty Landing Ferry'!F74)</f>
        <v>49493</v>
      </c>
    </row>
    <row r="13" spans="1:2" ht="13.5" customHeight="1" thickBot="1" x14ac:dyDescent="0.3">
      <c r="A13" s="499"/>
      <c r="B13" s="466"/>
    </row>
    <row r="14" spans="1:2" ht="13.5" customHeight="1" x14ac:dyDescent="0.25">
      <c r="A14" s="446" t="s">
        <v>80</v>
      </c>
      <c r="B14" s="448">
        <f>'NYC Ferry'!F78</f>
        <v>682684</v>
      </c>
    </row>
    <row r="15" spans="1:2" ht="13.5" customHeight="1" thickBot="1" x14ac:dyDescent="0.3">
      <c r="A15" s="499"/>
      <c r="B15" s="466"/>
    </row>
    <row r="16" spans="1:2" ht="13.5" hidden="1" customHeight="1" x14ac:dyDescent="0.25">
      <c r="A16" s="446" t="s">
        <v>74</v>
      </c>
      <c r="B16" s="448">
        <f>'Water Tours'!F74</f>
        <v>0</v>
      </c>
    </row>
    <row r="17" spans="1:2" ht="13.5" hidden="1" customHeight="1" thickBot="1" x14ac:dyDescent="0.3">
      <c r="A17" s="499"/>
      <c r="B17" s="466"/>
    </row>
    <row r="18" spans="1:2" x14ac:dyDescent="0.25">
      <c r="A18" s="467" t="s">
        <v>19</v>
      </c>
      <c r="B18" s="455">
        <f>SUM(B4:B17)</f>
        <v>1650490</v>
      </c>
    </row>
    <row r="19" spans="1:2" ht="15.75" thickBot="1" x14ac:dyDescent="0.3">
      <c r="A19" s="497"/>
      <c r="B19" s="488"/>
    </row>
    <row r="20" spans="1:2" ht="15.75" thickBot="1" x14ac:dyDescent="0.3">
      <c r="A20" s="54"/>
      <c r="B20" s="55"/>
    </row>
    <row r="21" spans="1:2" ht="15.75" thickBot="1" x14ac:dyDescent="0.3">
      <c r="A21" s="470" t="s">
        <v>54</v>
      </c>
      <c r="B21" s="498"/>
    </row>
    <row r="22" spans="1:2" x14ac:dyDescent="0.25">
      <c r="A22" s="461" t="s">
        <v>10</v>
      </c>
      <c r="B22" s="457">
        <f>SUM('Billy Bey'!G73, 'New York Water Taxi'!E74, 'NY Waterway'!D74, SeaStreak!B74,'NYC Ferry'!C73)</f>
        <v>458863</v>
      </c>
    </row>
    <row r="23" spans="1:2" ht="15.75" thickBot="1" x14ac:dyDescent="0.3">
      <c r="A23" s="472"/>
      <c r="B23" s="458"/>
    </row>
    <row r="24" spans="1:2" x14ac:dyDescent="0.25">
      <c r="A24" s="461" t="s">
        <v>75</v>
      </c>
      <c r="B24" s="457">
        <f>'Water Tours'!C74</f>
        <v>0</v>
      </c>
    </row>
    <row r="25" spans="1:2" ht="15.75" thickBot="1" x14ac:dyDescent="0.3">
      <c r="A25" s="472"/>
      <c r="B25" s="458"/>
    </row>
    <row r="26" spans="1:2" x14ac:dyDescent="0.25">
      <c r="A26" s="451" t="s">
        <v>8</v>
      </c>
      <c r="B26" s="448">
        <f>SUM('Billy Bey'!D73, 'NY Waterway'!B74, 'New York Water Taxi'!D74,'Water Tours'!D74)</f>
        <v>338094</v>
      </c>
    </row>
    <row r="27" spans="1:2" ht="15.75" thickBot="1" x14ac:dyDescent="0.3">
      <c r="A27" s="494"/>
      <c r="B27" s="495"/>
    </row>
    <row r="28" spans="1:2" x14ac:dyDescent="0.25">
      <c r="A28" s="461" t="s">
        <v>14</v>
      </c>
      <c r="B28" s="457">
        <f>SUM(SeaStreak!C74,'NYC Ferry'!D73)</f>
        <v>135541</v>
      </c>
    </row>
    <row r="29" spans="1:2" ht="15.75" thickBot="1" x14ac:dyDescent="0.3">
      <c r="A29" s="496"/>
      <c r="B29" s="492"/>
    </row>
    <row r="30" spans="1:2" ht="12.75" customHeight="1" x14ac:dyDescent="0.25">
      <c r="A30" s="451" t="s">
        <v>9</v>
      </c>
      <c r="B30" s="457">
        <f>SUM('Billy Bey'!F73, 'Liberty Landing Ferry'!B74, 'NY Waterway'!C74)</f>
        <v>275145</v>
      </c>
    </row>
    <row r="31" spans="1:2" ht="15.75" thickBot="1" x14ac:dyDescent="0.3">
      <c r="A31" s="491"/>
      <c r="B31" s="492"/>
    </row>
    <row r="32" spans="1:2" x14ac:dyDescent="0.25">
      <c r="A32" s="451" t="s">
        <v>7</v>
      </c>
      <c r="B32" s="442">
        <f>SUM('New York Water Taxi'!B74)</f>
        <v>14164</v>
      </c>
    </row>
    <row r="33" spans="1:6" ht="15.75" thickBot="1" x14ac:dyDescent="0.3">
      <c r="A33" s="491"/>
      <c r="B33" s="464"/>
    </row>
    <row r="34" spans="1:6" x14ac:dyDescent="0.25">
      <c r="A34" s="451" t="s">
        <v>35</v>
      </c>
      <c r="B34" s="442">
        <f>SUM('New York Water Taxi'!C74)</f>
        <v>0</v>
      </c>
    </row>
    <row r="35" spans="1:6" ht="15.75" thickBot="1" x14ac:dyDescent="0.3">
      <c r="A35" s="491"/>
      <c r="B35" s="493"/>
    </row>
    <row r="36" spans="1:6" ht="13.5" customHeight="1" x14ac:dyDescent="0.25">
      <c r="A36" s="440" t="s">
        <v>70</v>
      </c>
      <c r="B36" s="442">
        <f>SUM('NYC Ferry'!E73)</f>
        <v>81864</v>
      </c>
    </row>
    <row r="37" spans="1:6" ht="14.25" customHeight="1" thickBot="1" x14ac:dyDescent="0.3">
      <c r="A37" s="441"/>
      <c r="B37" s="443"/>
    </row>
    <row r="38" spans="1:6" ht="14.25" customHeight="1" x14ac:dyDescent="0.25">
      <c r="A38" s="440" t="s">
        <v>69</v>
      </c>
      <c r="B38" s="442">
        <f>SUM('New York Water Taxi'!F74)</f>
        <v>0</v>
      </c>
    </row>
    <row r="39" spans="1:6" ht="14.25" customHeight="1" thickBot="1" x14ac:dyDescent="0.3">
      <c r="A39" s="441"/>
      <c r="B39" s="450"/>
    </row>
    <row r="40" spans="1:6" ht="13.5" customHeight="1" x14ac:dyDescent="0.25">
      <c r="A40" s="440" t="s">
        <v>71</v>
      </c>
      <c r="B40" s="442">
        <f>SUM('NYC Ferry'!F73)</f>
        <v>19235</v>
      </c>
    </row>
    <row r="41" spans="1:6" ht="14.25" customHeight="1" thickBot="1" x14ac:dyDescent="0.3">
      <c r="A41" s="441"/>
      <c r="B41" s="443"/>
    </row>
    <row r="42" spans="1:6" ht="13.5" customHeight="1" x14ac:dyDescent="0.25">
      <c r="A42" s="440" t="s">
        <v>11</v>
      </c>
      <c r="B42" s="444">
        <f>SUM('NYC Ferry'!G73)</f>
        <v>54316</v>
      </c>
    </row>
    <row r="43" spans="1:6" ht="14.25" customHeight="1" thickBot="1" x14ac:dyDescent="0.3">
      <c r="A43" s="441"/>
      <c r="B43" s="444"/>
    </row>
    <row r="44" spans="1:6" ht="13.5" customHeight="1" x14ac:dyDescent="0.25">
      <c r="A44" s="440" t="s">
        <v>12</v>
      </c>
      <c r="B44" s="442">
        <f>SUM('NYC Ferry'!H73)</f>
        <v>22637</v>
      </c>
    </row>
    <row r="45" spans="1:6" ht="14.25" customHeight="1" thickBot="1" x14ac:dyDescent="0.3">
      <c r="A45" s="441"/>
      <c r="B45" s="443"/>
    </row>
    <row r="46" spans="1:6" ht="13.5" customHeight="1" x14ac:dyDescent="0.25">
      <c r="A46" s="440" t="s">
        <v>31</v>
      </c>
      <c r="B46" s="444">
        <f>SUM('NYC Ferry'!I73)</f>
        <v>54202</v>
      </c>
    </row>
    <row r="47" spans="1:6" ht="14.25" customHeight="1" thickBot="1" x14ac:dyDescent="0.3">
      <c r="A47" s="441"/>
      <c r="B47" s="443"/>
    </row>
    <row r="48" spans="1:6" ht="14.25" customHeight="1" x14ac:dyDescent="0.25">
      <c r="A48" s="440" t="s">
        <v>32</v>
      </c>
      <c r="B48" s="444">
        <f>SUM('NYC Ferry'!J73)</f>
        <v>25750</v>
      </c>
      <c r="F48" s="6"/>
    </row>
    <row r="49" spans="1:2" ht="14.25" customHeight="1" thickBot="1" x14ac:dyDescent="0.3">
      <c r="A49" s="441"/>
      <c r="B49" s="443"/>
    </row>
    <row r="50" spans="1:2" ht="14.25" customHeight="1" x14ac:dyDescent="0.25">
      <c r="A50" s="440" t="s">
        <v>86</v>
      </c>
      <c r="B50" s="444">
        <f>SUM('NYC Ferry'!N73)</f>
        <v>10501</v>
      </c>
    </row>
    <row r="51" spans="1:2" ht="14.25" customHeight="1" thickBot="1" x14ac:dyDescent="0.3">
      <c r="A51" s="441"/>
      <c r="B51" s="443"/>
    </row>
    <row r="52" spans="1:2" ht="14.25" customHeight="1" x14ac:dyDescent="0.25">
      <c r="A52" s="440" t="s">
        <v>85</v>
      </c>
      <c r="B52" s="444">
        <f>'NYC Ferry'!M73</f>
        <v>20032</v>
      </c>
    </row>
    <row r="53" spans="1:2" ht="14.25" customHeight="1" thickBot="1" x14ac:dyDescent="0.3">
      <c r="A53" s="441"/>
      <c r="B53" s="443"/>
    </row>
    <row r="54" spans="1:2" ht="14.25" customHeight="1" x14ac:dyDescent="0.25">
      <c r="A54" s="489" t="s">
        <v>88</v>
      </c>
      <c r="B54" s="444">
        <f>SUM('NYC Ferry'!O73)</f>
        <v>12705</v>
      </c>
    </row>
    <row r="55" spans="1:2" ht="14.25" customHeight="1" thickBot="1" x14ac:dyDescent="0.3">
      <c r="A55" s="490"/>
      <c r="B55" s="443"/>
    </row>
    <row r="56" spans="1:2" ht="14.25" customHeight="1" x14ac:dyDescent="0.25">
      <c r="A56" s="440" t="s">
        <v>79</v>
      </c>
      <c r="B56" s="444">
        <f>SUM('NYC Ferry'!L73)</f>
        <v>18868</v>
      </c>
    </row>
    <row r="57" spans="1:2" ht="14.25" customHeight="1" thickBot="1" x14ac:dyDescent="0.3">
      <c r="A57" s="441"/>
      <c r="B57" s="443"/>
    </row>
    <row r="58" spans="1:2" ht="14.25" customHeight="1" x14ac:dyDescent="0.25">
      <c r="A58" s="440" t="s">
        <v>78</v>
      </c>
      <c r="B58" s="444">
        <f>SUM('NYC Ferry'!K73)</f>
        <v>62954</v>
      </c>
    </row>
    <row r="59" spans="1:2" ht="14.25" customHeight="1" thickBot="1" x14ac:dyDescent="0.3">
      <c r="A59" s="441"/>
      <c r="B59" s="443"/>
    </row>
    <row r="60" spans="1:2" ht="14.25" customHeight="1" x14ac:dyDescent="0.25">
      <c r="A60" s="440" t="s">
        <v>89</v>
      </c>
      <c r="B60" s="444">
        <f>SUM('NYC Ferry'!P73)</f>
        <v>26808</v>
      </c>
    </row>
    <row r="61" spans="1:2" ht="14.25" customHeight="1" thickBot="1" x14ac:dyDescent="0.3">
      <c r="A61" s="441"/>
      <c r="B61" s="443"/>
    </row>
    <row r="62" spans="1:2" ht="14.25" customHeight="1" x14ac:dyDescent="0.25">
      <c r="A62" s="440" t="s">
        <v>90</v>
      </c>
      <c r="B62" s="444">
        <f>SUM('NYC Ferry'!Q73)</f>
        <v>18811</v>
      </c>
    </row>
    <row r="63" spans="1:2" ht="14.25" customHeight="1" thickBot="1" x14ac:dyDescent="0.3">
      <c r="A63" s="441"/>
      <c r="B63" s="443"/>
    </row>
    <row r="64" spans="1:2" x14ac:dyDescent="0.25">
      <c r="A64" s="483" t="s">
        <v>19</v>
      </c>
      <c r="B64" s="455">
        <f>SUM(B22:B63)</f>
        <v>1650490</v>
      </c>
    </row>
    <row r="65" spans="1:10" ht="15.75" thickBot="1" x14ac:dyDescent="0.3">
      <c r="A65" s="487"/>
      <c r="B65" s="488"/>
    </row>
    <row r="69" spans="1:10" x14ac:dyDescent="0.25">
      <c r="I69" s="6"/>
      <c r="J69" s="6"/>
    </row>
    <row r="70" spans="1:10" x14ac:dyDescent="0.25">
      <c r="I70" s="6"/>
      <c r="J70" s="6"/>
    </row>
    <row r="71" spans="1:10" x14ac:dyDescent="0.25">
      <c r="I71" s="6"/>
      <c r="J71" s="6"/>
    </row>
    <row r="72" spans="1:10" x14ac:dyDescent="0.25">
      <c r="I72" s="6"/>
      <c r="J72" s="6"/>
    </row>
    <row r="73" spans="1:10" x14ac:dyDescent="0.25">
      <c r="I73" s="6"/>
      <c r="J73" s="6"/>
    </row>
    <row r="74" spans="1:10" x14ac:dyDescent="0.25">
      <c r="I74" s="6"/>
      <c r="J74" s="6"/>
    </row>
    <row r="75" spans="1:10" x14ac:dyDescent="0.25">
      <c r="I75" s="6"/>
      <c r="J75" s="6"/>
    </row>
    <row r="76" spans="1:10" x14ac:dyDescent="0.25">
      <c r="I76" s="6"/>
      <c r="J76" s="6"/>
    </row>
    <row r="77" spans="1:10" x14ac:dyDescent="0.25">
      <c r="I77" s="6"/>
      <c r="J77" s="6"/>
    </row>
    <row r="78" spans="1:10" x14ac:dyDescent="0.25">
      <c r="I78" s="6"/>
      <c r="J78" s="6"/>
    </row>
    <row r="79" spans="1:10" x14ac:dyDescent="0.25">
      <c r="I79" s="6"/>
      <c r="J79" s="6"/>
    </row>
    <row r="80" spans="1:10" x14ac:dyDescent="0.25">
      <c r="J80" s="6"/>
    </row>
    <row r="81" spans="9:10" x14ac:dyDescent="0.25"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I94" s="6"/>
      <c r="J94" s="6"/>
    </row>
    <row r="95" spans="9:10" x14ac:dyDescent="0.25">
      <c r="I95" s="6"/>
    </row>
    <row r="96" spans="9:10" x14ac:dyDescent="0.25">
      <c r="I96" s="6"/>
      <c r="J96" s="6"/>
    </row>
    <row r="97" spans="9:10" x14ac:dyDescent="0.25">
      <c r="I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</sheetData>
  <mergeCells count="64">
    <mergeCell ref="A60:A61"/>
    <mergeCell ref="B60:B61"/>
    <mergeCell ref="A62:A63"/>
    <mergeCell ref="B62:B63"/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8:A19"/>
    <mergeCell ref="B18:B19"/>
    <mergeCell ref="A21:B21"/>
    <mergeCell ref="A14:A15"/>
    <mergeCell ref="B14:B15"/>
    <mergeCell ref="A16:A17"/>
    <mergeCell ref="B16:B17"/>
    <mergeCell ref="A22:A23"/>
    <mergeCell ref="B22:B23"/>
    <mergeCell ref="A26:A27"/>
    <mergeCell ref="B26:B27"/>
    <mergeCell ref="A28:A29"/>
    <mergeCell ref="B28:B29"/>
    <mergeCell ref="A24:A25"/>
    <mergeCell ref="B24:B25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64:A65"/>
    <mergeCell ref="B64:B65"/>
    <mergeCell ref="A46:A47"/>
    <mergeCell ref="B46:B47"/>
    <mergeCell ref="A48:A49"/>
    <mergeCell ref="B48:B49"/>
    <mergeCell ref="A56:A57"/>
    <mergeCell ref="B56:B57"/>
    <mergeCell ref="A58:A59"/>
    <mergeCell ref="B58:B59"/>
    <mergeCell ref="A54:A55"/>
    <mergeCell ref="B54:B55"/>
    <mergeCell ref="A52:A53"/>
    <mergeCell ref="B52:B53"/>
    <mergeCell ref="A50:A51"/>
    <mergeCell ref="B50:B51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80"/>
  <sheetViews>
    <sheetView zoomScaleNormal="100" workbookViewId="0">
      <pane xSplit="2" ySplit="4" topLeftCell="C53" activePane="bottomRight" state="frozen"/>
      <selection pane="topRight" activeCell="C1" sqref="C1"/>
      <selection pane="bottomLeft" activeCell="A5" sqref="A5"/>
      <selection pane="bottomRight" activeCell="D60" sqref="D60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1" width="10.7109375" style="1" customWidth="1"/>
    <col min="12" max="12" width="13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14" ht="15" customHeight="1" x14ac:dyDescent="0.25">
      <c r="A1" s="31"/>
      <c r="B1" s="200"/>
      <c r="C1" s="504" t="s">
        <v>8</v>
      </c>
      <c r="D1" s="505"/>
      <c r="E1" s="516"/>
      <c r="F1" s="504" t="s">
        <v>91</v>
      </c>
      <c r="G1" s="505"/>
      <c r="H1" s="516"/>
      <c r="I1" s="504" t="s">
        <v>10</v>
      </c>
      <c r="J1" s="505"/>
      <c r="K1" s="505"/>
      <c r="L1" s="505"/>
      <c r="M1" s="508" t="s">
        <v>19</v>
      </c>
    </row>
    <row r="2" spans="1:14" ht="15" customHeight="1" thickBot="1" x14ac:dyDescent="0.3">
      <c r="A2" s="32"/>
      <c r="B2" s="201"/>
      <c r="C2" s="506"/>
      <c r="D2" s="507"/>
      <c r="E2" s="517"/>
      <c r="F2" s="506"/>
      <c r="G2" s="507"/>
      <c r="H2" s="517"/>
      <c r="I2" s="506"/>
      <c r="J2" s="507"/>
      <c r="K2" s="507"/>
      <c r="L2" s="507"/>
      <c r="M2" s="509"/>
    </row>
    <row r="3" spans="1:14" ht="15" customHeight="1" x14ac:dyDescent="0.25">
      <c r="A3" s="526" t="s">
        <v>57</v>
      </c>
      <c r="B3" s="528" t="s">
        <v>58</v>
      </c>
      <c r="C3" s="530" t="s">
        <v>15</v>
      </c>
      <c r="D3" s="518" t="s">
        <v>16</v>
      </c>
      <c r="E3" s="522" t="s">
        <v>93</v>
      </c>
      <c r="F3" s="520" t="s">
        <v>15</v>
      </c>
      <c r="G3" s="518" t="s">
        <v>16</v>
      </c>
      <c r="H3" s="522" t="s">
        <v>93</v>
      </c>
      <c r="I3" s="520" t="s">
        <v>15</v>
      </c>
      <c r="J3" s="514" t="s">
        <v>17</v>
      </c>
      <c r="K3" s="514" t="s">
        <v>18</v>
      </c>
      <c r="L3" s="514" t="s">
        <v>16</v>
      </c>
      <c r="M3" s="509"/>
    </row>
    <row r="4" spans="1:14" ht="15.75" thickBot="1" x14ac:dyDescent="0.3">
      <c r="A4" s="527"/>
      <c r="B4" s="529"/>
      <c r="C4" s="531"/>
      <c r="D4" s="519"/>
      <c r="E4" s="523"/>
      <c r="F4" s="521"/>
      <c r="G4" s="519"/>
      <c r="H4" s="523"/>
      <c r="I4" s="521"/>
      <c r="J4" s="515"/>
      <c r="K4" s="515"/>
      <c r="L4" s="515"/>
      <c r="M4" s="510"/>
    </row>
    <row r="5" spans="1:14" s="2" customFormat="1" ht="15.75" hidden="1" thickBot="1" x14ac:dyDescent="0.3">
      <c r="A5" s="33" t="s">
        <v>3</v>
      </c>
      <c r="B5" s="202">
        <v>43276</v>
      </c>
      <c r="C5" s="167"/>
      <c r="D5" s="75"/>
      <c r="E5" s="15"/>
      <c r="F5" s="14"/>
      <c r="G5" s="75"/>
      <c r="H5" s="15"/>
      <c r="I5" s="14"/>
      <c r="J5" s="16"/>
      <c r="K5" s="16"/>
      <c r="L5" s="16"/>
      <c r="M5" s="20">
        <f t="shared" ref="M5:M11" si="0">SUM(C5:L5)</f>
        <v>0</v>
      </c>
    </row>
    <row r="6" spans="1:14" s="2" customFormat="1" ht="15.75" hidden="1" thickBot="1" x14ac:dyDescent="0.3">
      <c r="A6" s="33" t="s">
        <v>4</v>
      </c>
      <c r="B6" s="202">
        <f>B5+1</f>
        <v>43277</v>
      </c>
      <c r="C6" s="168"/>
      <c r="D6" s="75"/>
      <c r="E6" s="15"/>
      <c r="F6" s="14"/>
      <c r="G6" s="75"/>
      <c r="H6" s="15"/>
      <c r="I6" s="14"/>
      <c r="J6" s="16"/>
      <c r="K6" s="16"/>
      <c r="L6" s="16"/>
      <c r="M6" s="20">
        <f t="shared" si="0"/>
        <v>0</v>
      </c>
    </row>
    <row r="7" spans="1:14" s="2" customFormat="1" ht="15.75" hidden="1" outlineLevel="1" thickBot="1" x14ac:dyDescent="0.3">
      <c r="A7" s="33" t="s">
        <v>5</v>
      </c>
      <c r="B7" s="202">
        <f>B6+1</f>
        <v>43278</v>
      </c>
      <c r="C7" s="168"/>
      <c r="D7" s="76"/>
      <c r="E7" s="22"/>
      <c r="F7" s="21"/>
      <c r="G7" s="76"/>
      <c r="H7" s="22"/>
      <c r="I7" s="21"/>
      <c r="J7" s="23"/>
      <c r="K7" s="23"/>
      <c r="L7" s="76"/>
      <c r="M7" s="20">
        <f t="shared" si="0"/>
        <v>0</v>
      </c>
    </row>
    <row r="8" spans="1:14" s="2" customFormat="1" ht="15.75" hidden="1" outlineLevel="1" thickBot="1" x14ac:dyDescent="0.3">
      <c r="A8" s="33" t="s">
        <v>6</v>
      </c>
      <c r="B8" s="202">
        <f t="shared" ref="B8:B10" si="1">B7+1</f>
        <v>43279</v>
      </c>
      <c r="C8" s="175"/>
      <c r="D8" s="77"/>
      <c r="E8" s="27"/>
      <c r="F8" s="26"/>
      <c r="G8" s="77"/>
      <c r="H8" s="27"/>
      <c r="I8" s="26"/>
      <c r="J8" s="28"/>
      <c r="K8" s="28"/>
      <c r="L8" s="77"/>
      <c r="M8" s="20">
        <f t="shared" si="0"/>
        <v>0</v>
      </c>
      <c r="N8" s="178"/>
    </row>
    <row r="9" spans="1:14" s="2" customFormat="1" ht="15.75" hidden="1" outlineLevel="1" thickBot="1" x14ac:dyDescent="0.3">
      <c r="A9" s="33" t="s">
        <v>0</v>
      </c>
      <c r="B9" s="202">
        <f t="shared" si="1"/>
        <v>43280</v>
      </c>
      <c r="C9" s="175"/>
      <c r="D9" s="77"/>
      <c r="E9" s="27"/>
      <c r="F9" s="26"/>
      <c r="G9" s="77"/>
      <c r="H9" s="27"/>
      <c r="I9" s="26"/>
      <c r="J9" s="28"/>
      <c r="K9" s="28"/>
      <c r="L9" s="77"/>
      <c r="M9" s="20">
        <f>SUM(C9:L9)</f>
        <v>0</v>
      </c>
      <c r="N9" s="178"/>
    </row>
    <row r="10" spans="1:14" s="2" customFormat="1" ht="15.75" hidden="1" outlineLevel="1" thickBot="1" x14ac:dyDescent="0.3">
      <c r="A10" s="33" t="s">
        <v>1</v>
      </c>
      <c r="B10" s="202">
        <f t="shared" si="1"/>
        <v>43281</v>
      </c>
      <c r="C10" s="175"/>
      <c r="D10" s="77"/>
      <c r="E10" s="27"/>
      <c r="F10" s="26"/>
      <c r="G10" s="77"/>
      <c r="H10" s="27"/>
      <c r="I10" s="26"/>
      <c r="J10" s="28"/>
      <c r="K10" s="28"/>
      <c r="L10" s="77"/>
      <c r="M10" s="20">
        <f t="shared" si="0"/>
        <v>0</v>
      </c>
      <c r="N10" s="178"/>
    </row>
    <row r="11" spans="1:14" s="2" customFormat="1" ht="15" customHeight="1" outlineLevel="1" thickBot="1" x14ac:dyDescent="0.3">
      <c r="A11" s="33" t="s">
        <v>2</v>
      </c>
      <c r="B11" s="202">
        <f>B10+1</f>
        <v>43282</v>
      </c>
      <c r="C11" s="175">
        <v>323</v>
      </c>
      <c r="D11" s="77">
        <v>325</v>
      </c>
      <c r="E11" s="27">
        <v>143</v>
      </c>
      <c r="F11" s="26">
        <v>1379</v>
      </c>
      <c r="G11" s="77">
        <v>383</v>
      </c>
      <c r="H11" s="27">
        <v>614</v>
      </c>
      <c r="I11" s="26"/>
      <c r="J11" s="28"/>
      <c r="K11" s="28"/>
      <c r="L11" s="77"/>
      <c r="M11" s="20">
        <f t="shared" si="0"/>
        <v>3167</v>
      </c>
      <c r="N11" s="178"/>
    </row>
    <row r="12" spans="1:14" s="3" customFormat="1" ht="15" customHeight="1" outlineLevel="1" thickBot="1" x14ac:dyDescent="0.3">
      <c r="A12" s="189" t="s">
        <v>21</v>
      </c>
      <c r="B12" s="511" t="s">
        <v>24</v>
      </c>
      <c r="C12" s="190">
        <f t="shared" ref="C12:M12" si="2">SUM(C5:C11)</f>
        <v>323</v>
      </c>
      <c r="D12" s="303">
        <f t="shared" si="2"/>
        <v>325</v>
      </c>
      <c r="E12" s="303">
        <f t="shared" ref="E12" si="3">SUM(E5:E11)</f>
        <v>143</v>
      </c>
      <c r="F12" s="122">
        <f t="shared" si="2"/>
        <v>1379</v>
      </c>
      <c r="G12" s="303">
        <f t="shared" si="2"/>
        <v>383</v>
      </c>
      <c r="H12" s="303">
        <f t="shared" ref="H12" si="4">SUM(H5:H11)</f>
        <v>614</v>
      </c>
      <c r="I12" s="122">
        <f t="shared" si="2"/>
        <v>0</v>
      </c>
      <c r="J12" s="122">
        <f>SUM(J5:J11)</f>
        <v>0</v>
      </c>
      <c r="K12" s="122">
        <f t="shared" si="2"/>
        <v>0</v>
      </c>
      <c r="L12" s="122">
        <f t="shared" si="2"/>
        <v>0</v>
      </c>
      <c r="M12" s="188">
        <f t="shared" si="2"/>
        <v>3167</v>
      </c>
    </row>
    <row r="13" spans="1:14" s="3" customFormat="1" ht="15" customHeight="1" outlineLevel="1" thickBot="1" x14ac:dyDescent="0.3">
      <c r="A13" s="127" t="s">
        <v>23</v>
      </c>
      <c r="B13" s="512"/>
      <c r="C13" s="191">
        <f t="shared" ref="C13:M13" si="5">AVERAGE(C5:C11)</f>
        <v>323</v>
      </c>
      <c r="D13" s="304">
        <f t="shared" si="5"/>
        <v>325</v>
      </c>
      <c r="E13" s="304">
        <f t="shared" ref="E13" si="6">AVERAGE(E5:E11)</f>
        <v>143</v>
      </c>
      <c r="F13" s="124">
        <f t="shared" si="5"/>
        <v>1379</v>
      </c>
      <c r="G13" s="304">
        <f t="shared" si="5"/>
        <v>383</v>
      </c>
      <c r="H13" s="304">
        <f t="shared" ref="H13" si="7">AVERAGE(H5:H11)</f>
        <v>614</v>
      </c>
      <c r="I13" s="124" t="e">
        <f t="shared" si="5"/>
        <v>#DIV/0!</v>
      </c>
      <c r="J13" s="124" t="e">
        <f t="shared" si="5"/>
        <v>#DIV/0!</v>
      </c>
      <c r="K13" s="124" t="e">
        <f t="shared" si="5"/>
        <v>#DIV/0!</v>
      </c>
      <c r="L13" s="124" t="e">
        <f t="shared" si="5"/>
        <v>#DIV/0!</v>
      </c>
      <c r="M13" s="124">
        <f t="shared" si="5"/>
        <v>452.42857142857144</v>
      </c>
    </row>
    <row r="14" spans="1:14" s="3" customFormat="1" ht="15" customHeight="1" thickBot="1" x14ac:dyDescent="0.3">
      <c r="A14" s="34" t="s">
        <v>20</v>
      </c>
      <c r="B14" s="512"/>
      <c r="C14" s="192">
        <f t="shared" ref="C14:H14" si="8">SUM(C5:C9)</f>
        <v>0</v>
      </c>
      <c r="D14" s="305">
        <f t="shared" si="8"/>
        <v>0</v>
      </c>
      <c r="E14" s="305">
        <f t="shared" si="8"/>
        <v>0</v>
      </c>
      <c r="F14" s="49">
        <f t="shared" si="8"/>
        <v>0</v>
      </c>
      <c r="G14" s="305">
        <f t="shared" si="8"/>
        <v>0</v>
      </c>
      <c r="H14" s="305">
        <f t="shared" si="8"/>
        <v>0</v>
      </c>
      <c r="I14" s="49">
        <f t="shared" ref="I14:K14" si="9">SUM(I5:I9)</f>
        <v>0</v>
      </c>
      <c r="J14" s="49">
        <f>SUM(J5:J9)</f>
        <v>0</v>
      </c>
      <c r="K14" s="49">
        <f t="shared" si="9"/>
        <v>0</v>
      </c>
      <c r="L14" s="49">
        <f>SUM(L5:L9)</f>
        <v>0</v>
      </c>
      <c r="M14" s="49">
        <f>SUM(M5:M9)</f>
        <v>0</v>
      </c>
    </row>
    <row r="15" spans="1:14" s="3" customFormat="1" ht="15" customHeight="1" thickBot="1" x14ac:dyDescent="0.3">
      <c r="A15" s="34" t="s">
        <v>22</v>
      </c>
      <c r="B15" s="512"/>
      <c r="C15" s="193" t="e">
        <f>AVERAGE(C5:C9)</f>
        <v>#DIV/0!</v>
      </c>
      <c r="D15" s="306" t="e">
        <f t="shared" ref="D15:M15" si="10">AVERAGE(D5:D9)</f>
        <v>#DIV/0!</v>
      </c>
      <c r="E15" s="306" t="e">
        <f t="shared" ref="E15" si="11">AVERAGE(E5:E9)</f>
        <v>#DIV/0!</v>
      </c>
      <c r="F15" s="51" t="e">
        <f>AVERAGE(F5:F9)</f>
        <v>#DIV/0!</v>
      </c>
      <c r="G15" s="306" t="e">
        <f t="shared" si="10"/>
        <v>#DIV/0!</v>
      </c>
      <c r="H15" s="306" t="e">
        <f t="shared" ref="H15" si="12">AVERAGE(H5:H9)</f>
        <v>#DIV/0!</v>
      </c>
      <c r="I15" s="51" t="e">
        <f t="shared" si="10"/>
        <v>#DIV/0!</v>
      </c>
      <c r="J15" s="51" t="e">
        <f t="shared" si="10"/>
        <v>#DIV/0!</v>
      </c>
      <c r="K15" s="51" t="e">
        <f t="shared" si="10"/>
        <v>#DIV/0!</v>
      </c>
      <c r="L15" s="51" t="e">
        <f t="shared" si="10"/>
        <v>#DIV/0!</v>
      </c>
      <c r="M15" s="275">
        <f t="shared" si="10"/>
        <v>0</v>
      </c>
    </row>
    <row r="16" spans="1:14" s="3" customFormat="1" ht="15" customHeight="1" x14ac:dyDescent="0.25">
      <c r="A16" s="33" t="s">
        <v>3</v>
      </c>
      <c r="B16" s="202">
        <f>B11+1</f>
        <v>43283</v>
      </c>
      <c r="C16" s="167">
        <v>467</v>
      </c>
      <c r="D16" s="75">
        <v>268</v>
      </c>
      <c r="E16" s="15">
        <v>331</v>
      </c>
      <c r="F16" s="14">
        <v>3237</v>
      </c>
      <c r="G16" s="75">
        <v>2878</v>
      </c>
      <c r="H16" s="15">
        <v>549</v>
      </c>
      <c r="I16" s="14">
        <v>1283</v>
      </c>
      <c r="J16" s="16">
        <v>586</v>
      </c>
      <c r="K16" s="16">
        <v>256</v>
      </c>
      <c r="L16" s="75">
        <v>2109</v>
      </c>
      <c r="M16" s="20">
        <f t="shared" ref="M16:M21" si="13">SUM(C16:L16)</f>
        <v>11964</v>
      </c>
    </row>
    <row r="17" spans="1:13" s="3" customFormat="1" ht="15" customHeight="1" x14ac:dyDescent="0.25">
      <c r="A17" s="33" t="s">
        <v>4</v>
      </c>
      <c r="B17" s="203">
        <f>B16+1</f>
        <v>43284</v>
      </c>
      <c r="C17" s="167">
        <v>391</v>
      </c>
      <c r="D17" s="75">
        <v>232</v>
      </c>
      <c r="E17" s="15">
        <v>299</v>
      </c>
      <c r="F17" s="14">
        <v>3331</v>
      </c>
      <c r="G17" s="75">
        <v>2672</v>
      </c>
      <c r="H17" s="15">
        <v>504</v>
      </c>
      <c r="I17" s="14">
        <v>1231</v>
      </c>
      <c r="J17" s="16">
        <v>351</v>
      </c>
      <c r="K17" s="16">
        <v>178</v>
      </c>
      <c r="L17" s="75">
        <v>2060</v>
      </c>
      <c r="M17" s="25">
        <f t="shared" si="13"/>
        <v>11249</v>
      </c>
    </row>
    <row r="18" spans="1:13" s="3" customFormat="1" ht="15" customHeight="1" x14ac:dyDescent="0.25">
      <c r="A18" s="33" t="s">
        <v>5</v>
      </c>
      <c r="B18" s="203">
        <f t="shared" ref="B18:B22" si="14">B17+1</f>
        <v>43285</v>
      </c>
      <c r="C18" s="167">
        <v>102</v>
      </c>
      <c r="D18" s="75">
        <v>96</v>
      </c>
      <c r="E18" s="15">
        <v>75</v>
      </c>
      <c r="F18" s="14">
        <v>1211</v>
      </c>
      <c r="G18" s="75">
        <v>144</v>
      </c>
      <c r="H18" s="15">
        <v>559</v>
      </c>
      <c r="I18" s="14"/>
      <c r="J18" s="16"/>
      <c r="K18" s="16"/>
      <c r="L18" s="75"/>
      <c r="M18" s="25">
        <f t="shared" si="13"/>
        <v>2187</v>
      </c>
    </row>
    <row r="19" spans="1:13" s="3" customFormat="1" ht="15" customHeight="1" x14ac:dyDescent="0.25">
      <c r="A19" s="33" t="s">
        <v>6</v>
      </c>
      <c r="B19" s="204">
        <f t="shared" si="14"/>
        <v>43286</v>
      </c>
      <c r="C19" s="167">
        <v>390</v>
      </c>
      <c r="D19" s="75">
        <v>206</v>
      </c>
      <c r="E19" s="15">
        <v>272</v>
      </c>
      <c r="F19" s="14">
        <v>3361</v>
      </c>
      <c r="G19" s="75">
        <v>2098</v>
      </c>
      <c r="H19" s="15">
        <v>463</v>
      </c>
      <c r="I19" s="14">
        <v>917</v>
      </c>
      <c r="J19" s="16">
        <v>435</v>
      </c>
      <c r="K19" s="16">
        <v>232</v>
      </c>
      <c r="L19" s="75">
        <v>2038</v>
      </c>
      <c r="M19" s="25">
        <f t="shared" si="13"/>
        <v>10412</v>
      </c>
    </row>
    <row r="20" spans="1:13" s="3" customFormat="1" ht="15" customHeight="1" x14ac:dyDescent="0.25">
      <c r="A20" s="33" t="s">
        <v>0</v>
      </c>
      <c r="B20" s="204">
        <f t="shared" si="14"/>
        <v>43287</v>
      </c>
      <c r="C20" s="168">
        <v>291</v>
      </c>
      <c r="D20" s="75">
        <v>179</v>
      </c>
      <c r="E20" s="15">
        <v>227</v>
      </c>
      <c r="F20" s="14">
        <v>2603</v>
      </c>
      <c r="G20" s="75">
        <v>1384</v>
      </c>
      <c r="H20" s="15">
        <v>480</v>
      </c>
      <c r="I20" s="14">
        <v>1058</v>
      </c>
      <c r="J20" s="16">
        <v>348</v>
      </c>
      <c r="K20" s="16">
        <v>277</v>
      </c>
      <c r="L20" s="75">
        <v>1784</v>
      </c>
      <c r="M20" s="25">
        <f t="shared" si="13"/>
        <v>8631</v>
      </c>
    </row>
    <row r="21" spans="1:13" s="3" customFormat="1" ht="15" customHeight="1" outlineLevel="1" x14ac:dyDescent="0.25">
      <c r="A21" s="33" t="s">
        <v>1</v>
      </c>
      <c r="B21" s="217">
        <f t="shared" si="14"/>
        <v>43288</v>
      </c>
      <c r="C21" s="168">
        <v>449</v>
      </c>
      <c r="D21" s="76">
        <v>404</v>
      </c>
      <c r="E21" s="22">
        <v>391</v>
      </c>
      <c r="F21" s="21">
        <v>4645</v>
      </c>
      <c r="G21" s="76">
        <v>814</v>
      </c>
      <c r="H21" s="22">
        <v>1606</v>
      </c>
      <c r="I21" s="21"/>
      <c r="J21" s="23"/>
      <c r="K21" s="23"/>
      <c r="L21" s="76"/>
      <c r="M21" s="25">
        <f t="shared" si="13"/>
        <v>8309</v>
      </c>
    </row>
    <row r="22" spans="1:13" s="3" customFormat="1" ht="15" customHeight="1" outlineLevel="1" thickBot="1" x14ac:dyDescent="0.3">
      <c r="A22" s="33" t="s">
        <v>2</v>
      </c>
      <c r="B22" s="203">
        <f t="shared" si="14"/>
        <v>43289</v>
      </c>
      <c r="C22" s="175">
        <v>312</v>
      </c>
      <c r="D22" s="77">
        <v>416</v>
      </c>
      <c r="E22" s="27">
        <v>268</v>
      </c>
      <c r="F22" s="26">
        <v>2227</v>
      </c>
      <c r="G22" s="77">
        <v>537</v>
      </c>
      <c r="H22" s="27">
        <v>726</v>
      </c>
      <c r="I22" s="26"/>
      <c r="J22" s="28"/>
      <c r="K22" s="28"/>
      <c r="L22" s="77"/>
      <c r="M22" s="70">
        <f t="shared" ref="M22" si="15">SUM(C22:L22)</f>
        <v>4486</v>
      </c>
    </row>
    <row r="23" spans="1:13" s="3" customFormat="1" ht="15" customHeight="1" outlineLevel="1" thickBot="1" x14ac:dyDescent="0.3">
      <c r="A23" s="189" t="s">
        <v>21</v>
      </c>
      <c r="B23" s="511" t="s">
        <v>25</v>
      </c>
      <c r="C23" s="190">
        <f>SUM(C16:C22)</f>
        <v>2402</v>
      </c>
      <c r="D23" s="303">
        <f t="shared" ref="D23:M23" si="16">SUM(D16:D22)</f>
        <v>1801</v>
      </c>
      <c r="E23" s="303">
        <f t="shared" ref="E23" si="17">SUM(E16:E22)</f>
        <v>1863</v>
      </c>
      <c r="F23" s="122">
        <f t="shared" si="16"/>
        <v>20615</v>
      </c>
      <c r="G23" s="303">
        <f t="shared" si="16"/>
        <v>10527</v>
      </c>
      <c r="H23" s="303">
        <f t="shared" ref="H23" si="18">SUM(H16:H22)</f>
        <v>4887</v>
      </c>
      <c r="I23" s="122">
        <f t="shared" si="16"/>
        <v>4489</v>
      </c>
      <c r="J23" s="122">
        <f t="shared" si="16"/>
        <v>1720</v>
      </c>
      <c r="K23" s="122">
        <f t="shared" si="16"/>
        <v>943</v>
      </c>
      <c r="L23" s="122">
        <f t="shared" si="16"/>
        <v>7991</v>
      </c>
      <c r="M23" s="188">
        <f t="shared" si="16"/>
        <v>57238</v>
      </c>
    </row>
    <row r="24" spans="1:13" s="3" customFormat="1" ht="15" customHeight="1" outlineLevel="1" thickBot="1" x14ac:dyDescent="0.3">
      <c r="A24" s="127" t="s">
        <v>23</v>
      </c>
      <c r="B24" s="512"/>
      <c r="C24" s="191">
        <f>AVERAGE(C16:C22)</f>
        <v>343.14285714285717</v>
      </c>
      <c r="D24" s="304">
        <f t="shared" ref="D24:M24" si="19">AVERAGE(D16:D22)</f>
        <v>257.28571428571428</v>
      </c>
      <c r="E24" s="304">
        <f t="shared" ref="E24" si="20">AVERAGE(E16:E22)</f>
        <v>266.14285714285717</v>
      </c>
      <c r="F24" s="124">
        <f t="shared" si="19"/>
        <v>2945</v>
      </c>
      <c r="G24" s="304">
        <f t="shared" si="19"/>
        <v>1503.8571428571429</v>
      </c>
      <c r="H24" s="304">
        <f t="shared" ref="H24" si="21">AVERAGE(H16:H22)</f>
        <v>698.14285714285711</v>
      </c>
      <c r="I24" s="124">
        <f t="shared" si="19"/>
        <v>1122.25</v>
      </c>
      <c r="J24" s="124">
        <f t="shared" si="19"/>
        <v>430</v>
      </c>
      <c r="K24" s="124">
        <f t="shared" si="19"/>
        <v>235.75</v>
      </c>
      <c r="L24" s="124">
        <f t="shared" si="19"/>
        <v>1997.75</v>
      </c>
      <c r="M24" s="124">
        <f t="shared" si="19"/>
        <v>8176.8571428571431</v>
      </c>
    </row>
    <row r="25" spans="1:13" s="3" customFormat="1" ht="15" customHeight="1" thickBot="1" x14ac:dyDescent="0.3">
      <c r="A25" s="34" t="s">
        <v>20</v>
      </c>
      <c r="B25" s="512"/>
      <c r="C25" s="192">
        <f>SUM(C16:C20)</f>
        <v>1641</v>
      </c>
      <c r="D25" s="305">
        <f t="shared" ref="D25:L25" si="22">SUM(D16:D20)</f>
        <v>981</v>
      </c>
      <c r="E25" s="305">
        <f t="shared" ref="E25" si="23">SUM(E16:E20)</f>
        <v>1204</v>
      </c>
      <c r="F25" s="49">
        <f t="shared" si="22"/>
        <v>13743</v>
      </c>
      <c r="G25" s="305">
        <f t="shared" si="22"/>
        <v>9176</v>
      </c>
      <c r="H25" s="305">
        <f t="shared" ref="H25" si="24">SUM(H16:H20)</f>
        <v>2555</v>
      </c>
      <c r="I25" s="49">
        <f t="shared" si="22"/>
        <v>4489</v>
      </c>
      <c r="J25" s="49">
        <f t="shared" si="22"/>
        <v>1720</v>
      </c>
      <c r="K25" s="49">
        <f>SUM(K16:K20)</f>
        <v>943</v>
      </c>
      <c r="L25" s="49">
        <f t="shared" si="22"/>
        <v>7991</v>
      </c>
      <c r="M25" s="49">
        <f>SUM(M16:M20)</f>
        <v>44443</v>
      </c>
    </row>
    <row r="26" spans="1:13" s="3" customFormat="1" ht="15" customHeight="1" thickBot="1" x14ac:dyDescent="0.3">
      <c r="A26" s="34" t="s">
        <v>22</v>
      </c>
      <c r="B26" s="513"/>
      <c r="C26" s="193">
        <f>AVERAGE(C16:C20)</f>
        <v>328.2</v>
      </c>
      <c r="D26" s="306">
        <f t="shared" ref="D26:M26" si="25">AVERAGE(D16:D20)</f>
        <v>196.2</v>
      </c>
      <c r="E26" s="306">
        <f t="shared" ref="E26" si="26">AVERAGE(E16:E20)</f>
        <v>240.8</v>
      </c>
      <c r="F26" s="51">
        <f t="shared" si="25"/>
        <v>2748.6</v>
      </c>
      <c r="G26" s="306">
        <f t="shared" si="25"/>
        <v>1835.2</v>
      </c>
      <c r="H26" s="306">
        <f t="shared" ref="H26" si="27">AVERAGE(H16:H20)</f>
        <v>511</v>
      </c>
      <c r="I26" s="51">
        <f t="shared" si="25"/>
        <v>1122.25</v>
      </c>
      <c r="J26" s="51">
        <f t="shared" si="25"/>
        <v>430</v>
      </c>
      <c r="K26" s="51">
        <f t="shared" si="25"/>
        <v>235.75</v>
      </c>
      <c r="L26" s="51">
        <f t="shared" si="25"/>
        <v>1997.75</v>
      </c>
      <c r="M26" s="275">
        <f t="shared" si="25"/>
        <v>8888.6</v>
      </c>
    </row>
    <row r="27" spans="1:13" s="3" customFormat="1" ht="15" customHeight="1" x14ac:dyDescent="0.25">
      <c r="A27" s="33" t="s">
        <v>3</v>
      </c>
      <c r="B27" s="205">
        <f>B22+1</f>
        <v>43290</v>
      </c>
      <c r="C27" s="167">
        <v>515</v>
      </c>
      <c r="D27" s="75">
        <v>333</v>
      </c>
      <c r="E27" s="15">
        <v>385</v>
      </c>
      <c r="F27" s="14">
        <v>3976</v>
      </c>
      <c r="G27" s="75">
        <v>2889</v>
      </c>
      <c r="H27" s="15">
        <v>549</v>
      </c>
      <c r="I27" s="14">
        <v>1383</v>
      </c>
      <c r="J27" s="16">
        <v>697</v>
      </c>
      <c r="K27" s="16">
        <v>348</v>
      </c>
      <c r="L27" s="75">
        <v>2902</v>
      </c>
      <c r="M27" s="20">
        <f t="shared" ref="M27:M33" si="28">SUM(C27:L27)</f>
        <v>13977</v>
      </c>
    </row>
    <row r="28" spans="1:13" s="3" customFormat="1" ht="15" customHeight="1" x14ac:dyDescent="0.25">
      <c r="A28" s="33" t="s">
        <v>4</v>
      </c>
      <c r="B28" s="431">
        <f>B27+1</f>
        <v>43291</v>
      </c>
      <c r="C28" s="434">
        <v>541</v>
      </c>
      <c r="D28" s="75">
        <v>412</v>
      </c>
      <c r="E28" s="15">
        <v>375</v>
      </c>
      <c r="F28" s="14">
        <v>5140</v>
      </c>
      <c r="G28" s="75">
        <v>3089</v>
      </c>
      <c r="H28" s="15">
        <v>521</v>
      </c>
      <c r="I28" s="14">
        <v>1395</v>
      </c>
      <c r="J28" s="16">
        <v>676</v>
      </c>
      <c r="K28" s="16">
        <v>322</v>
      </c>
      <c r="L28" s="75">
        <v>2616</v>
      </c>
      <c r="M28" s="25">
        <f t="shared" si="28"/>
        <v>15087</v>
      </c>
    </row>
    <row r="29" spans="1:13" s="3" customFormat="1" ht="15" customHeight="1" x14ac:dyDescent="0.25">
      <c r="A29" s="33" t="s">
        <v>5</v>
      </c>
      <c r="B29" s="431">
        <f t="shared" ref="B29:B33" si="29">B28+1</f>
        <v>43292</v>
      </c>
      <c r="C29" s="434">
        <v>515</v>
      </c>
      <c r="D29" s="75">
        <v>343</v>
      </c>
      <c r="E29" s="15">
        <v>376</v>
      </c>
      <c r="F29" s="14">
        <v>4490</v>
      </c>
      <c r="G29" s="75">
        <v>3364</v>
      </c>
      <c r="H29" s="15">
        <v>519</v>
      </c>
      <c r="I29" s="14">
        <v>1552</v>
      </c>
      <c r="J29" s="16">
        <v>686</v>
      </c>
      <c r="K29" s="16">
        <v>315</v>
      </c>
      <c r="L29" s="75">
        <v>2603</v>
      </c>
      <c r="M29" s="25">
        <f t="shared" si="28"/>
        <v>14763</v>
      </c>
    </row>
    <row r="30" spans="1:13" s="3" customFormat="1" ht="15" customHeight="1" x14ac:dyDescent="0.25">
      <c r="A30" s="33" t="s">
        <v>6</v>
      </c>
      <c r="B30" s="431">
        <f t="shared" si="29"/>
        <v>43293</v>
      </c>
      <c r="C30" s="434">
        <v>495</v>
      </c>
      <c r="D30" s="75">
        <v>341</v>
      </c>
      <c r="E30" s="15">
        <v>370</v>
      </c>
      <c r="F30" s="14">
        <v>5185</v>
      </c>
      <c r="G30" s="75">
        <v>3593</v>
      </c>
      <c r="H30" s="15">
        <v>568</v>
      </c>
      <c r="I30" s="14">
        <v>1464</v>
      </c>
      <c r="J30" s="16">
        <v>721</v>
      </c>
      <c r="K30" s="16">
        <v>333</v>
      </c>
      <c r="L30" s="75">
        <v>2870</v>
      </c>
      <c r="M30" s="25">
        <f t="shared" si="28"/>
        <v>15940</v>
      </c>
    </row>
    <row r="31" spans="1:13" s="3" customFormat="1" ht="15" customHeight="1" x14ac:dyDescent="0.25">
      <c r="A31" s="33" t="s">
        <v>0</v>
      </c>
      <c r="B31" s="431">
        <f t="shared" si="29"/>
        <v>43294</v>
      </c>
      <c r="C31" s="434">
        <v>506</v>
      </c>
      <c r="D31" s="75">
        <v>313</v>
      </c>
      <c r="E31" s="15">
        <v>379</v>
      </c>
      <c r="F31" s="14">
        <v>4721</v>
      </c>
      <c r="G31" s="75">
        <v>2248</v>
      </c>
      <c r="H31" s="15">
        <v>597</v>
      </c>
      <c r="I31" s="14">
        <v>1389</v>
      </c>
      <c r="J31" s="16">
        <v>542</v>
      </c>
      <c r="K31" s="16">
        <v>241</v>
      </c>
      <c r="L31" s="75">
        <v>2512</v>
      </c>
      <c r="M31" s="25">
        <f t="shared" si="28"/>
        <v>13448</v>
      </c>
    </row>
    <row r="32" spans="1:13" s="3" customFormat="1" ht="15" customHeight="1" outlineLevel="1" x14ac:dyDescent="0.25">
      <c r="A32" s="33" t="s">
        <v>1</v>
      </c>
      <c r="B32" s="206">
        <f t="shared" si="29"/>
        <v>43295</v>
      </c>
      <c r="C32" s="432">
        <v>327</v>
      </c>
      <c r="D32" s="76">
        <v>477</v>
      </c>
      <c r="E32" s="22">
        <v>342</v>
      </c>
      <c r="F32" s="21">
        <v>1969</v>
      </c>
      <c r="G32" s="76">
        <v>793</v>
      </c>
      <c r="H32" s="22">
        <v>863</v>
      </c>
      <c r="I32" s="21"/>
      <c r="J32" s="23"/>
      <c r="K32" s="23"/>
      <c r="L32" s="76"/>
      <c r="M32" s="25">
        <f t="shared" si="28"/>
        <v>4771</v>
      </c>
    </row>
    <row r="33" spans="1:14" s="3" customFormat="1" ht="15" customHeight="1" outlineLevel="1" thickBot="1" x14ac:dyDescent="0.3">
      <c r="A33" s="33" t="s">
        <v>2</v>
      </c>
      <c r="B33" s="206">
        <f t="shared" si="29"/>
        <v>43296</v>
      </c>
      <c r="C33" s="433">
        <v>208</v>
      </c>
      <c r="D33" s="77">
        <v>428</v>
      </c>
      <c r="E33" s="27">
        <v>179</v>
      </c>
      <c r="F33" s="21">
        <v>1931</v>
      </c>
      <c r="G33" s="77">
        <v>495</v>
      </c>
      <c r="H33" s="27">
        <v>741</v>
      </c>
      <c r="I33" s="26"/>
      <c r="J33" s="28"/>
      <c r="K33" s="28"/>
      <c r="L33" s="77"/>
      <c r="M33" s="70">
        <f t="shared" si="28"/>
        <v>3982</v>
      </c>
    </row>
    <row r="34" spans="1:14" s="3" customFormat="1" ht="15" customHeight="1" outlineLevel="1" thickBot="1" x14ac:dyDescent="0.3">
      <c r="A34" s="189" t="s">
        <v>21</v>
      </c>
      <c r="B34" s="511" t="s">
        <v>26</v>
      </c>
      <c r="C34" s="190">
        <f>SUM(C27:C33)</f>
        <v>3107</v>
      </c>
      <c r="D34" s="303">
        <f t="shared" ref="D34:M34" si="30">SUM(D27:D33)</f>
        <v>2647</v>
      </c>
      <c r="E34" s="303">
        <f t="shared" ref="E34" si="31">SUM(E27:E33)</f>
        <v>2406</v>
      </c>
      <c r="F34" s="188">
        <f>SUM(F27:F33)</f>
        <v>27412</v>
      </c>
      <c r="G34" s="303">
        <f t="shared" si="30"/>
        <v>16471</v>
      </c>
      <c r="H34" s="303">
        <f t="shared" ref="H34" si="32">SUM(H27:H33)</f>
        <v>4358</v>
      </c>
      <c r="I34" s="122">
        <f t="shared" si="30"/>
        <v>7183</v>
      </c>
      <c r="J34" s="122">
        <f t="shared" si="30"/>
        <v>3322</v>
      </c>
      <c r="K34" s="122">
        <f t="shared" si="30"/>
        <v>1559</v>
      </c>
      <c r="L34" s="122">
        <f t="shared" si="30"/>
        <v>13503</v>
      </c>
      <c r="M34" s="276">
        <f t="shared" si="30"/>
        <v>81968</v>
      </c>
    </row>
    <row r="35" spans="1:14" s="3" customFormat="1" ht="15" customHeight="1" outlineLevel="1" thickBot="1" x14ac:dyDescent="0.3">
      <c r="A35" s="127" t="s">
        <v>23</v>
      </c>
      <c r="B35" s="512"/>
      <c r="C35" s="191">
        <f>AVERAGE(C27:C33)</f>
        <v>443.85714285714283</v>
      </c>
      <c r="D35" s="304">
        <f t="shared" ref="D35:M35" si="33">AVERAGE(D27:D33)</f>
        <v>378.14285714285717</v>
      </c>
      <c r="E35" s="304">
        <f t="shared" ref="E35" si="34">AVERAGE(E27:E33)</f>
        <v>343.71428571428572</v>
      </c>
      <c r="F35" s="124">
        <f>AVERAGE(F27:F33)</f>
        <v>3916</v>
      </c>
      <c r="G35" s="304">
        <f t="shared" si="33"/>
        <v>2353</v>
      </c>
      <c r="H35" s="304">
        <f t="shared" ref="H35" si="35">AVERAGE(H27:H33)</f>
        <v>622.57142857142856</v>
      </c>
      <c r="I35" s="124">
        <f t="shared" si="33"/>
        <v>1436.6</v>
      </c>
      <c r="J35" s="124">
        <f t="shared" si="33"/>
        <v>664.4</v>
      </c>
      <c r="K35" s="124">
        <f t="shared" si="33"/>
        <v>311.8</v>
      </c>
      <c r="L35" s="124">
        <f t="shared" si="33"/>
        <v>2700.6</v>
      </c>
      <c r="M35" s="125">
        <f t="shared" si="33"/>
        <v>11709.714285714286</v>
      </c>
    </row>
    <row r="36" spans="1:14" s="3" customFormat="1" ht="15" customHeight="1" thickBot="1" x14ac:dyDescent="0.3">
      <c r="A36" s="34" t="s">
        <v>20</v>
      </c>
      <c r="B36" s="512"/>
      <c r="C36" s="192">
        <f>SUM(C27:C31)</f>
        <v>2572</v>
      </c>
      <c r="D36" s="305">
        <f t="shared" ref="D36:M36" si="36">SUM(D27:D31)</f>
        <v>1742</v>
      </c>
      <c r="E36" s="305">
        <f t="shared" ref="E36" si="37">SUM(E27:E31)</f>
        <v>1885</v>
      </c>
      <c r="F36" s="49">
        <f>SUM(F27:F31)</f>
        <v>23512</v>
      </c>
      <c r="G36" s="305">
        <f t="shared" si="36"/>
        <v>15183</v>
      </c>
      <c r="H36" s="305">
        <f t="shared" ref="H36" si="38">SUM(H27:H31)</f>
        <v>2754</v>
      </c>
      <c r="I36" s="49">
        <f t="shared" si="36"/>
        <v>7183</v>
      </c>
      <c r="J36" s="49">
        <f t="shared" si="36"/>
        <v>3322</v>
      </c>
      <c r="K36" s="49">
        <f t="shared" si="36"/>
        <v>1559</v>
      </c>
      <c r="L36" s="49">
        <f t="shared" si="36"/>
        <v>13503</v>
      </c>
      <c r="M36" s="50">
        <f t="shared" si="36"/>
        <v>73215</v>
      </c>
      <c r="N36" s="266"/>
    </row>
    <row r="37" spans="1:14" s="3" customFormat="1" ht="15" customHeight="1" thickBot="1" x14ac:dyDescent="0.3">
      <c r="A37" s="34" t="s">
        <v>22</v>
      </c>
      <c r="B37" s="513"/>
      <c r="C37" s="193">
        <f>AVERAGE(C27:C31)</f>
        <v>514.4</v>
      </c>
      <c r="D37" s="306">
        <f t="shared" ref="D37:M37" si="39">AVERAGE(D27:D31)</f>
        <v>348.4</v>
      </c>
      <c r="E37" s="306">
        <f t="shared" ref="E37" si="40">AVERAGE(E27:E31)</f>
        <v>377</v>
      </c>
      <c r="F37" s="51">
        <f>AVERAGE(F27:F31)</f>
        <v>4702.3999999999996</v>
      </c>
      <c r="G37" s="306">
        <f t="shared" si="39"/>
        <v>3036.6</v>
      </c>
      <c r="H37" s="306">
        <f t="shared" ref="H37" si="41">AVERAGE(H27:H31)</f>
        <v>550.79999999999995</v>
      </c>
      <c r="I37" s="51">
        <f t="shared" si="39"/>
        <v>1436.6</v>
      </c>
      <c r="J37" s="51">
        <f t="shared" si="39"/>
        <v>664.4</v>
      </c>
      <c r="K37" s="51">
        <f t="shared" si="39"/>
        <v>311.8</v>
      </c>
      <c r="L37" s="51">
        <f t="shared" si="39"/>
        <v>2700.6</v>
      </c>
      <c r="M37" s="277">
        <f t="shared" si="39"/>
        <v>14643</v>
      </c>
    </row>
    <row r="38" spans="1:14" s="3" customFormat="1" ht="15" customHeight="1" x14ac:dyDescent="0.25">
      <c r="A38" s="33" t="s">
        <v>3</v>
      </c>
      <c r="B38" s="207">
        <f>B33+1</f>
        <v>43297</v>
      </c>
      <c r="C38" s="167">
        <v>467</v>
      </c>
      <c r="D38" s="75">
        <v>349</v>
      </c>
      <c r="E38" s="15">
        <v>323</v>
      </c>
      <c r="F38" s="14">
        <v>4094</v>
      </c>
      <c r="G38" s="75">
        <v>2830</v>
      </c>
      <c r="H38" s="15">
        <v>489</v>
      </c>
      <c r="I38" s="14">
        <v>1404</v>
      </c>
      <c r="J38" s="16">
        <v>616</v>
      </c>
      <c r="K38" s="16">
        <v>334</v>
      </c>
      <c r="L38" s="75">
        <v>2525</v>
      </c>
      <c r="M38" s="20">
        <f t="shared" ref="M38:M44" si="42">SUM(C38:L38)</f>
        <v>13431</v>
      </c>
    </row>
    <row r="39" spans="1:14" s="3" customFormat="1" ht="15" customHeight="1" x14ac:dyDescent="0.25">
      <c r="A39" s="33" t="s">
        <v>4</v>
      </c>
      <c r="B39" s="208">
        <f>B38+1</f>
        <v>43298</v>
      </c>
      <c r="C39" s="167">
        <v>534</v>
      </c>
      <c r="D39" s="75">
        <v>347</v>
      </c>
      <c r="E39" s="15">
        <v>404</v>
      </c>
      <c r="F39" s="14">
        <v>3854</v>
      </c>
      <c r="G39" s="75">
        <v>3051</v>
      </c>
      <c r="H39" s="15">
        <v>448</v>
      </c>
      <c r="I39" s="14">
        <v>1436</v>
      </c>
      <c r="J39" s="16">
        <v>613</v>
      </c>
      <c r="K39" s="16">
        <v>288</v>
      </c>
      <c r="L39" s="75">
        <v>2836</v>
      </c>
      <c r="M39" s="25">
        <f t="shared" si="42"/>
        <v>13811</v>
      </c>
    </row>
    <row r="40" spans="1:14" s="3" customFormat="1" ht="15" customHeight="1" x14ac:dyDescent="0.25">
      <c r="A40" s="33" t="s">
        <v>5</v>
      </c>
      <c r="B40" s="208">
        <f t="shared" ref="B40:B44" si="43">B39+1</f>
        <v>43299</v>
      </c>
      <c r="C40" s="167">
        <v>536</v>
      </c>
      <c r="D40" s="75">
        <v>322</v>
      </c>
      <c r="E40" s="15">
        <v>388</v>
      </c>
      <c r="F40" s="14">
        <v>5423</v>
      </c>
      <c r="G40" s="75">
        <v>3011</v>
      </c>
      <c r="H40" s="15">
        <v>496</v>
      </c>
      <c r="I40" s="14">
        <v>1550</v>
      </c>
      <c r="J40" s="16">
        <v>656</v>
      </c>
      <c r="K40" s="16">
        <v>297</v>
      </c>
      <c r="L40" s="75">
        <v>2842</v>
      </c>
      <c r="M40" s="25">
        <f t="shared" si="42"/>
        <v>15521</v>
      </c>
    </row>
    <row r="41" spans="1:14" s="3" customFormat="1" ht="15" customHeight="1" x14ac:dyDescent="0.25">
      <c r="A41" s="33" t="s">
        <v>6</v>
      </c>
      <c r="B41" s="208">
        <f t="shared" si="43"/>
        <v>43300</v>
      </c>
      <c r="C41" s="167">
        <v>521</v>
      </c>
      <c r="D41" s="75">
        <v>375</v>
      </c>
      <c r="E41" s="15">
        <v>418</v>
      </c>
      <c r="F41" s="14">
        <v>5693</v>
      </c>
      <c r="G41" s="75">
        <v>3297</v>
      </c>
      <c r="H41" s="15">
        <v>633</v>
      </c>
      <c r="I41" s="14">
        <v>1617</v>
      </c>
      <c r="J41" s="16">
        <v>654</v>
      </c>
      <c r="K41" s="16">
        <v>302</v>
      </c>
      <c r="L41" s="75">
        <v>2930</v>
      </c>
      <c r="M41" s="25">
        <f t="shared" si="42"/>
        <v>16440</v>
      </c>
    </row>
    <row r="42" spans="1:14" s="3" customFormat="1" ht="15" customHeight="1" x14ac:dyDescent="0.25">
      <c r="A42" s="33" t="s">
        <v>0</v>
      </c>
      <c r="B42" s="208">
        <f t="shared" si="43"/>
        <v>43301</v>
      </c>
      <c r="C42" s="168">
        <v>433</v>
      </c>
      <c r="D42" s="75">
        <v>350</v>
      </c>
      <c r="E42" s="15">
        <v>387</v>
      </c>
      <c r="F42" s="14">
        <v>5188</v>
      </c>
      <c r="G42" s="75">
        <v>2811</v>
      </c>
      <c r="H42" s="15">
        <v>706</v>
      </c>
      <c r="I42" s="14">
        <v>1173</v>
      </c>
      <c r="J42" s="16">
        <v>596</v>
      </c>
      <c r="K42" s="16">
        <v>323</v>
      </c>
      <c r="L42" s="75">
        <v>2375</v>
      </c>
      <c r="M42" s="25">
        <f t="shared" si="42"/>
        <v>14342</v>
      </c>
    </row>
    <row r="43" spans="1:14" s="3" customFormat="1" ht="15" customHeight="1" outlineLevel="1" x14ac:dyDescent="0.25">
      <c r="A43" s="33" t="s">
        <v>1</v>
      </c>
      <c r="B43" s="208">
        <f t="shared" si="43"/>
        <v>43302</v>
      </c>
      <c r="C43" s="168">
        <v>440</v>
      </c>
      <c r="D43" s="76">
        <v>539</v>
      </c>
      <c r="E43" s="22">
        <v>257</v>
      </c>
      <c r="F43" s="21">
        <v>1132</v>
      </c>
      <c r="G43" s="76">
        <v>585</v>
      </c>
      <c r="H43" s="22">
        <v>915</v>
      </c>
      <c r="I43" s="21"/>
      <c r="J43" s="23"/>
      <c r="K43" s="23"/>
      <c r="L43" s="76"/>
      <c r="M43" s="25">
        <f t="shared" si="42"/>
        <v>3868</v>
      </c>
      <c r="N43" s="145"/>
    </row>
    <row r="44" spans="1:14" s="3" customFormat="1" ht="15" customHeight="1" outlineLevel="1" thickBot="1" x14ac:dyDescent="0.3">
      <c r="A44" s="33" t="s">
        <v>2</v>
      </c>
      <c r="B44" s="208">
        <f t="shared" si="43"/>
        <v>43303</v>
      </c>
      <c r="C44" s="175">
        <v>295</v>
      </c>
      <c r="D44" s="77">
        <v>451</v>
      </c>
      <c r="E44" s="27">
        <v>303</v>
      </c>
      <c r="F44" s="26">
        <v>1508</v>
      </c>
      <c r="G44" s="77">
        <v>571</v>
      </c>
      <c r="H44" s="27">
        <v>659</v>
      </c>
      <c r="I44" s="26"/>
      <c r="J44" s="28"/>
      <c r="K44" s="28"/>
      <c r="L44" s="77"/>
      <c r="M44" s="70">
        <f t="shared" si="42"/>
        <v>3787</v>
      </c>
      <c r="N44" s="145"/>
    </row>
    <row r="45" spans="1:14" s="3" customFormat="1" ht="15" customHeight="1" outlineLevel="1" thickBot="1" x14ac:dyDescent="0.3">
      <c r="A45" s="189" t="s">
        <v>21</v>
      </c>
      <c r="B45" s="511" t="s">
        <v>27</v>
      </c>
      <c r="C45" s="190">
        <f t="shared" ref="C45:M45" si="44">SUM(C38:C44)</f>
        <v>3226</v>
      </c>
      <c r="D45" s="303">
        <f t="shared" si="44"/>
        <v>2733</v>
      </c>
      <c r="E45" s="303">
        <f t="shared" ref="E45" si="45">SUM(E38:E44)</f>
        <v>2480</v>
      </c>
      <c r="F45" s="122">
        <f>SUM(F38:F44)</f>
        <v>26892</v>
      </c>
      <c r="G45" s="303">
        <f t="shared" si="44"/>
        <v>16156</v>
      </c>
      <c r="H45" s="303">
        <f t="shared" ref="H45" si="46">SUM(H38:H44)</f>
        <v>4346</v>
      </c>
      <c r="I45" s="122">
        <f t="shared" si="44"/>
        <v>7180</v>
      </c>
      <c r="J45" s="122">
        <f t="shared" si="44"/>
        <v>3135</v>
      </c>
      <c r="K45" s="122">
        <f t="shared" si="44"/>
        <v>1544</v>
      </c>
      <c r="L45" s="122">
        <f t="shared" si="44"/>
        <v>13508</v>
      </c>
      <c r="M45" s="276">
        <f t="shared" si="44"/>
        <v>81200</v>
      </c>
    </row>
    <row r="46" spans="1:14" s="3" customFormat="1" ht="15" customHeight="1" outlineLevel="1" thickBot="1" x14ac:dyDescent="0.3">
      <c r="A46" s="127" t="s">
        <v>23</v>
      </c>
      <c r="B46" s="512"/>
      <c r="C46" s="191">
        <f t="shared" ref="C46:M46" si="47">AVERAGE(C38:C44)</f>
        <v>460.85714285714283</v>
      </c>
      <c r="D46" s="304">
        <f t="shared" si="47"/>
        <v>390.42857142857144</v>
      </c>
      <c r="E46" s="304">
        <f t="shared" ref="E46" si="48">AVERAGE(E38:E44)</f>
        <v>354.28571428571428</v>
      </c>
      <c r="F46" s="124">
        <f t="shared" si="47"/>
        <v>3841.7142857142858</v>
      </c>
      <c r="G46" s="304">
        <f t="shared" si="47"/>
        <v>2308</v>
      </c>
      <c r="H46" s="304">
        <f t="shared" ref="H46" si="49">AVERAGE(H38:H44)</f>
        <v>620.85714285714289</v>
      </c>
      <c r="I46" s="124">
        <f t="shared" si="47"/>
        <v>1436</v>
      </c>
      <c r="J46" s="124">
        <f t="shared" si="47"/>
        <v>627</v>
      </c>
      <c r="K46" s="124">
        <f t="shared" si="47"/>
        <v>308.8</v>
      </c>
      <c r="L46" s="124">
        <f t="shared" si="47"/>
        <v>2701.6</v>
      </c>
      <c r="M46" s="125">
        <f t="shared" si="47"/>
        <v>11600</v>
      </c>
    </row>
    <row r="47" spans="1:14" s="3" customFormat="1" ht="15" customHeight="1" thickBot="1" x14ac:dyDescent="0.3">
      <c r="A47" s="34" t="s">
        <v>20</v>
      </c>
      <c r="B47" s="512"/>
      <c r="C47" s="192">
        <f t="shared" ref="C47:M47" si="50">SUM(C38:C42)</f>
        <v>2491</v>
      </c>
      <c r="D47" s="305">
        <f t="shared" si="50"/>
        <v>1743</v>
      </c>
      <c r="E47" s="305">
        <f t="shared" ref="E47" si="51">SUM(E38:E42)</f>
        <v>1920</v>
      </c>
      <c r="F47" s="49">
        <f t="shared" si="50"/>
        <v>24252</v>
      </c>
      <c r="G47" s="305">
        <f t="shared" si="50"/>
        <v>15000</v>
      </c>
      <c r="H47" s="305">
        <f t="shared" ref="H47" si="52">SUM(H38:H42)</f>
        <v>2772</v>
      </c>
      <c r="I47" s="49">
        <f t="shared" si="50"/>
        <v>7180</v>
      </c>
      <c r="J47" s="49">
        <f t="shared" si="50"/>
        <v>3135</v>
      </c>
      <c r="K47" s="49">
        <f t="shared" si="50"/>
        <v>1544</v>
      </c>
      <c r="L47" s="49">
        <f t="shared" si="50"/>
        <v>13508</v>
      </c>
      <c r="M47" s="50">
        <f t="shared" si="50"/>
        <v>73545</v>
      </c>
    </row>
    <row r="48" spans="1:14" s="3" customFormat="1" ht="15" customHeight="1" thickBot="1" x14ac:dyDescent="0.3">
      <c r="A48" s="34" t="s">
        <v>22</v>
      </c>
      <c r="B48" s="513"/>
      <c r="C48" s="193">
        <f t="shared" ref="C48:M48" si="53">AVERAGE(C38:C42)</f>
        <v>498.2</v>
      </c>
      <c r="D48" s="306">
        <f t="shared" si="53"/>
        <v>348.6</v>
      </c>
      <c r="E48" s="306">
        <f t="shared" ref="E48" si="54">AVERAGE(E38:E42)</f>
        <v>384</v>
      </c>
      <c r="F48" s="51">
        <f t="shared" si="53"/>
        <v>4850.3999999999996</v>
      </c>
      <c r="G48" s="306">
        <f t="shared" si="53"/>
        <v>3000</v>
      </c>
      <c r="H48" s="306">
        <f t="shared" ref="H48" si="55">AVERAGE(H38:H42)</f>
        <v>554.4</v>
      </c>
      <c r="I48" s="51">
        <f t="shared" si="53"/>
        <v>1436</v>
      </c>
      <c r="J48" s="51">
        <f t="shared" si="53"/>
        <v>627</v>
      </c>
      <c r="K48" s="51">
        <f t="shared" si="53"/>
        <v>308.8</v>
      </c>
      <c r="L48" s="51">
        <f t="shared" si="53"/>
        <v>2701.6</v>
      </c>
      <c r="M48" s="277">
        <f t="shared" si="53"/>
        <v>14709</v>
      </c>
    </row>
    <row r="49" spans="1:13" s="3" customFormat="1" ht="15" customHeight="1" x14ac:dyDescent="0.25">
      <c r="A49" s="33" t="s">
        <v>3</v>
      </c>
      <c r="B49" s="207">
        <f>B44+1</f>
        <v>43304</v>
      </c>
      <c r="C49" s="194">
        <v>402</v>
      </c>
      <c r="D49" s="144">
        <v>287</v>
      </c>
      <c r="E49" s="63">
        <v>297</v>
      </c>
      <c r="F49" s="62">
        <v>3917</v>
      </c>
      <c r="G49" s="144">
        <v>2908</v>
      </c>
      <c r="H49" s="63">
        <v>443</v>
      </c>
      <c r="I49" s="62">
        <v>1377</v>
      </c>
      <c r="J49" s="64">
        <v>692</v>
      </c>
      <c r="K49" s="64">
        <v>301</v>
      </c>
      <c r="L49" s="144">
        <v>2551</v>
      </c>
      <c r="M49" s="20">
        <f t="shared" ref="M49:M55" si="56">SUM(C49:L49)</f>
        <v>13175</v>
      </c>
    </row>
    <row r="50" spans="1:13" s="3" customFormat="1" ht="15" customHeight="1" x14ac:dyDescent="0.25">
      <c r="A50" s="177" t="s">
        <v>4</v>
      </c>
      <c r="B50" s="208">
        <f>B49+1</f>
        <v>43305</v>
      </c>
      <c r="C50" s="168">
        <v>494</v>
      </c>
      <c r="D50" s="76">
        <v>320</v>
      </c>
      <c r="E50" s="22">
        <v>318</v>
      </c>
      <c r="F50" s="21">
        <v>4241</v>
      </c>
      <c r="G50" s="76">
        <v>2972</v>
      </c>
      <c r="H50" s="22">
        <v>513</v>
      </c>
      <c r="I50" s="21">
        <v>1511</v>
      </c>
      <c r="J50" s="23">
        <v>705</v>
      </c>
      <c r="K50" s="23">
        <v>323</v>
      </c>
      <c r="L50" s="76">
        <v>2765</v>
      </c>
      <c r="M50" s="25">
        <f t="shared" si="56"/>
        <v>14162</v>
      </c>
    </row>
    <row r="51" spans="1:13" s="3" customFormat="1" x14ac:dyDescent="0.25">
      <c r="A51" s="177" t="s">
        <v>5</v>
      </c>
      <c r="B51" s="208">
        <f t="shared" ref="B51:B55" si="57">B50+1</f>
        <v>43306</v>
      </c>
      <c r="C51" s="167">
        <v>416</v>
      </c>
      <c r="D51" s="75">
        <v>281</v>
      </c>
      <c r="E51" s="15">
        <v>317</v>
      </c>
      <c r="F51" s="14">
        <v>3955</v>
      </c>
      <c r="G51" s="75">
        <v>2651</v>
      </c>
      <c r="H51" s="15">
        <v>401</v>
      </c>
      <c r="I51" s="14">
        <v>1336</v>
      </c>
      <c r="J51" s="16">
        <v>648</v>
      </c>
      <c r="K51" s="16">
        <v>288</v>
      </c>
      <c r="L51" s="75">
        <v>2527</v>
      </c>
      <c r="M51" s="25">
        <f t="shared" si="56"/>
        <v>12820</v>
      </c>
    </row>
    <row r="52" spans="1:13" s="3" customFormat="1" x14ac:dyDescent="0.25">
      <c r="A52" s="177" t="s">
        <v>6</v>
      </c>
      <c r="B52" s="208">
        <f t="shared" si="57"/>
        <v>43307</v>
      </c>
      <c r="C52" s="167">
        <v>456</v>
      </c>
      <c r="D52" s="75">
        <v>309</v>
      </c>
      <c r="E52" s="15">
        <v>339</v>
      </c>
      <c r="F52" s="14">
        <v>4324</v>
      </c>
      <c r="G52" s="75">
        <v>2910</v>
      </c>
      <c r="H52" s="15">
        <v>562</v>
      </c>
      <c r="I52" s="14">
        <v>1441</v>
      </c>
      <c r="J52" s="16">
        <v>727</v>
      </c>
      <c r="K52" s="16">
        <v>300</v>
      </c>
      <c r="L52" s="75">
        <v>2677</v>
      </c>
      <c r="M52" s="25">
        <f t="shared" si="56"/>
        <v>14045</v>
      </c>
    </row>
    <row r="53" spans="1:13" s="3" customFormat="1" ht="15.75" thickBot="1" x14ac:dyDescent="0.3">
      <c r="A53" s="33" t="s">
        <v>0</v>
      </c>
      <c r="B53" s="210">
        <f t="shared" si="57"/>
        <v>43308</v>
      </c>
      <c r="C53" s="168">
        <v>409</v>
      </c>
      <c r="D53" s="75">
        <v>281</v>
      </c>
      <c r="E53" s="15">
        <v>319</v>
      </c>
      <c r="F53" s="14">
        <v>3816</v>
      </c>
      <c r="G53" s="75">
        <v>2211</v>
      </c>
      <c r="H53" s="15">
        <v>502</v>
      </c>
      <c r="I53" s="14">
        <v>1263</v>
      </c>
      <c r="J53" s="16">
        <v>471</v>
      </c>
      <c r="K53" s="16">
        <v>270</v>
      </c>
      <c r="L53" s="75">
        <v>1985</v>
      </c>
      <c r="M53" s="246">
        <f t="shared" si="56"/>
        <v>11527</v>
      </c>
    </row>
    <row r="54" spans="1:13" s="3" customFormat="1" ht="15.75" outlineLevel="1" thickBot="1" x14ac:dyDescent="0.3">
      <c r="A54" s="33" t="s">
        <v>1</v>
      </c>
      <c r="B54" s="210">
        <f t="shared" si="57"/>
        <v>43309</v>
      </c>
      <c r="C54" s="168">
        <v>402</v>
      </c>
      <c r="D54" s="76">
        <v>718</v>
      </c>
      <c r="E54" s="22">
        <v>328</v>
      </c>
      <c r="F54" s="21">
        <v>2513</v>
      </c>
      <c r="G54" s="76">
        <v>636</v>
      </c>
      <c r="H54" s="22">
        <v>828</v>
      </c>
      <c r="I54" s="21"/>
      <c r="J54" s="23"/>
      <c r="K54" s="23"/>
      <c r="L54" s="23"/>
      <c r="M54" s="227">
        <f t="shared" si="56"/>
        <v>5425</v>
      </c>
    </row>
    <row r="55" spans="1:13" s="3" customFormat="1" ht="15.75" outlineLevel="1" thickBot="1" x14ac:dyDescent="0.3">
      <c r="A55" s="177" t="s">
        <v>2</v>
      </c>
      <c r="B55" s="210">
        <f t="shared" si="57"/>
        <v>43310</v>
      </c>
      <c r="C55" s="175">
        <v>410</v>
      </c>
      <c r="D55" s="77">
        <v>622</v>
      </c>
      <c r="E55" s="27">
        <v>296</v>
      </c>
      <c r="F55" s="26">
        <v>2306</v>
      </c>
      <c r="G55" s="77">
        <v>833</v>
      </c>
      <c r="H55" s="27">
        <v>634</v>
      </c>
      <c r="I55" s="26"/>
      <c r="J55" s="28"/>
      <c r="K55" s="28"/>
      <c r="L55" s="28"/>
      <c r="M55" s="227">
        <f t="shared" si="56"/>
        <v>5101</v>
      </c>
    </row>
    <row r="56" spans="1:13" s="3" customFormat="1" ht="15" customHeight="1" outlineLevel="1" thickBot="1" x14ac:dyDescent="0.3">
      <c r="A56" s="189" t="s">
        <v>21</v>
      </c>
      <c r="B56" s="511" t="s">
        <v>28</v>
      </c>
      <c r="C56" s="190">
        <f t="shared" ref="C56:M56" si="58">SUM(C49:C55)</f>
        <v>2989</v>
      </c>
      <c r="D56" s="303">
        <f t="shared" si="58"/>
        <v>2818</v>
      </c>
      <c r="E56" s="303">
        <f t="shared" ref="E56" si="59">SUM(E49:E55)</f>
        <v>2214</v>
      </c>
      <c r="F56" s="122">
        <f>SUM(F49:F55)</f>
        <v>25072</v>
      </c>
      <c r="G56" s="303">
        <f t="shared" si="58"/>
        <v>15121</v>
      </c>
      <c r="H56" s="303">
        <f t="shared" ref="H56" si="60">SUM(H49:H55)</f>
        <v>3883</v>
      </c>
      <c r="I56" s="122">
        <f t="shared" si="58"/>
        <v>6928</v>
      </c>
      <c r="J56" s="122">
        <f t="shared" si="58"/>
        <v>3243</v>
      </c>
      <c r="K56" s="122">
        <f t="shared" si="58"/>
        <v>1482</v>
      </c>
      <c r="L56" s="122">
        <f t="shared" si="58"/>
        <v>12505</v>
      </c>
      <c r="M56" s="123">
        <f t="shared" si="58"/>
        <v>76255</v>
      </c>
    </row>
    <row r="57" spans="1:13" s="3" customFormat="1" ht="15" customHeight="1" outlineLevel="1" thickBot="1" x14ac:dyDescent="0.3">
      <c r="A57" s="127" t="s">
        <v>23</v>
      </c>
      <c r="B57" s="512"/>
      <c r="C57" s="191">
        <f t="shared" ref="C57:M57" si="61">AVERAGE(C49:C55)</f>
        <v>427</v>
      </c>
      <c r="D57" s="304">
        <f t="shared" si="61"/>
        <v>402.57142857142856</v>
      </c>
      <c r="E57" s="304">
        <f t="shared" ref="E57" si="62">AVERAGE(E49:E55)</f>
        <v>316.28571428571428</v>
      </c>
      <c r="F57" s="124">
        <f t="shared" si="61"/>
        <v>3581.7142857142858</v>
      </c>
      <c r="G57" s="304">
        <f t="shared" si="61"/>
        <v>2160.1428571428573</v>
      </c>
      <c r="H57" s="304">
        <f t="shared" ref="H57" si="63">AVERAGE(H49:H55)</f>
        <v>554.71428571428567</v>
      </c>
      <c r="I57" s="124">
        <f t="shared" si="61"/>
        <v>1385.6</v>
      </c>
      <c r="J57" s="124">
        <f t="shared" si="61"/>
        <v>648.6</v>
      </c>
      <c r="K57" s="124">
        <f t="shared" si="61"/>
        <v>296.39999999999998</v>
      </c>
      <c r="L57" s="124">
        <f t="shared" si="61"/>
        <v>2501</v>
      </c>
      <c r="M57" s="125">
        <f t="shared" si="61"/>
        <v>10893.571428571429</v>
      </c>
    </row>
    <row r="58" spans="1:13" s="3" customFormat="1" ht="15" customHeight="1" thickBot="1" x14ac:dyDescent="0.3">
      <c r="A58" s="34" t="s">
        <v>20</v>
      </c>
      <c r="B58" s="512"/>
      <c r="C58" s="192">
        <f t="shared" ref="C58:M58" si="64">SUM(C49:C53)</f>
        <v>2177</v>
      </c>
      <c r="D58" s="305">
        <f t="shared" si="64"/>
        <v>1478</v>
      </c>
      <c r="E58" s="305">
        <f t="shared" ref="E58" si="65">SUM(E49:E53)</f>
        <v>1590</v>
      </c>
      <c r="F58" s="49">
        <f>SUM(F49:F53)</f>
        <v>20253</v>
      </c>
      <c r="G58" s="305">
        <f t="shared" si="64"/>
        <v>13652</v>
      </c>
      <c r="H58" s="305">
        <f t="shared" ref="H58" si="66">SUM(H49:H53)</f>
        <v>2421</v>
      </c>
      <c r="I58" s="49">
        <f t="shared" si="64"/>
        <v>6928</v>
      </c>
      <c r="J58" s="49">
        <f t="shared" si="64"/>
        <v>3243</v>
      </c>
      <c r="K58" s="49">
        <f t="shared" si="64"/>
        <v>1482</v>
      </c>
      <c r="L58" s="49">
        <f t="shared" si="64"/>
        <v>12505</v>
      </c>
      <c r="M58" s="50">
        <f t="shared" si="64"/>
        <v>65729</v>
      </c>
    </row>
    <row r="59" spans="1:13" s="3" customFormat="1" ht="15.75" thickBot="1" x14ac:dyDescent="0.3">
      <c r="A59" s="34" t="s">
        <v>22</v>
      </c>
      <c r="B59" s="513"/>
      <c r="C59" s="193">
        <f t="shared" ref="C59:M59" si="67">AVERAGE(C49:C53)</f>
        <v>435.4</v>
      </c>
      <c r="D59" s="306">
        <f t="shared" si="67"/>
        <v>295.60000000000002</v>
      </c>
      <c r="E59" s="306">
        <f t="shared" ref="E59" si="68">AVERAGE(E49:E53)</f>
        <v>318</v>
      </c>
      <c r="F59" s="51">
        <f>AVERAGE(F49:F53)</f>
        <v>4050.6</v>
      </c>
      <c r="G59" s="306">
        <f t="shared" si="67"/>
        <v>2730.4</v>
      </c>
      <c r="H59" s="306">
        <f t="shared" ref="H59" si="69">AVERAGE(H49:H53)</f>
        <v>484.2</v>
      </c>
      <c r="I59" s="51">
        <f t="shared" si="67"/>
        <v>1385.6</v>
      </c>
      <c r="J59" s="51">
        <f t="shared" si="67"/>
        <v>648.6</v>
      </c>
      <c r="K59" s="51">
        <f t="shared" si="67"/>
        <v>296.39999999999998</v>
      </c>
      <c r="L59" s="51">
        <f t="shared" si="67"/>
        <v>2501</v>
      </c>
      <c r="M59" s="52">
        <f t="shared" si="67"/>
        <v>13145.8</v>
      </c>
    </row>
    <row r="60" spans="1:13" s="3" customFormat="1" ht="15.75" thickBot="1" x14ac:dyDescent="0.3">
      <c r="A60" s="177" t="s">
        <v>3</v>
      </c>
      <c r="B60" s="207">
        <f>B55+1</f>
        <v>43311</v>
      </c>
      <c r="C60" s="194">
        <v>607</v>
      </c>
      <c r="D60" s="63">
        <v>318</v>
      </c>
      <c r="E60" s="436">
        <v>354</v>
      </c>
      <c r="F60" s="62">
        <v>4104</v>
      </c>
      <c r="G60" s="63">
        <v>2899</v>
      </c>
      <c r="H60" s="436">
        <v>547</v>
      </c>
      <c r="I60" s="62">
        <v>1431</v>
      </c>
      <c r="J60" s="64">
        <v>620</v>
      </c>
      <c r="K60" s="64">
        <v>344</v>
      </c>
      <c r="L60" s="64">
        <v>2530</v>
      </c>
      <c r="M60" s="71">
        <f>SUM(C60:L60)</f>
        <v>13754</v>
      </c>
    </row>
    <row r="61" spans="1:13" s="3" customFormat="1" ht="15.75" thickBot="1" x14ac:dyDescent="0.3">
      <c r="A61" s="177" t="s">
        <v>4</v>
      </c>
      <c r="B61" s="208">
        <f>B60+1</f>
        <v>43312</v>
      </c>
      <c r="C61" s="167">
        <v>670</v>
      </c>
      <c r="D61" s="15">
        <v>336</v>
      </c>
      <c r="E61" s="159">
        <v>347</v>
      </c>
      <c r="F61" s="14">
        <v>5126</v>
      </c>
      <c r="G61" s="15">
        <v>3198</v>
      </c>
      <c r="H61" s="159">
        <v>497</v>
      </c>
      <c r="I61" s="14">
        <v>1600</v>
      </c>
      <c r="J61" s="16">
        <v>673</v>
      </c>
      <c r="K61" s="16">
        <v>347</v>
      </c>
      <c r="L61" s="16">
        <v>2650</v>
      </c>
      <c r="M61" s="71">
        <f>SUM(C61:L61)</f>
        <v>15444</v>
      </c>
    </row>
    <row r="62" spans="1:13" s="3" customFormat="1" ht="15.75" hidden="1" thickBot="1" x14ac:dyDescent="0.3">
      <c r="A62" s="177" t="s">
        <v>5</v>
      </c>
      <c r="B62" s="209"/>
      <c r="C62" s="167"/>
      <c r="D62" s="15"/>
      <c r="E62" s="159"/>
      <c r="F62" s="14"/>
      <c r="G62" s="15"/>
      <c r="H62" s="159"/>
      <c r="I62" s="14"/>
      <c r="J62" s="16"/>
      <c r="K62" s="16"/>
      <c r="L62" s="16"/>
      <c r="M62" s="20"/>
    </row>
    <row r="63" spans="1:13" s="3" customFormat="1" ht="15.75" hidden="1" thickBot="1" x14ac:dyDescent="0.3">
      <c r="A63" s="177" t="s">
        <v>6</v>
      </c>
      <c r="B63" s="209"/>
      <c r="C63" s="167"/>
      <c r="D63" s="15"/>
      <c r="E63" s="159"/>
      <c r="F63" s="14"/>
      <c r="G63" s="15"/>
      <c r="H63" s="159"/>
      <c r="I63" s="14"/>
      <c r="J63" s="16"/>
      <c r="K63" s="16"/>
      <c r="L63" s="16"/>
      <c r="M63" s="20"/>
    </row>
    <row r="64" spans="1:13" s="3" customFormat="1" ht="15.75" hidden="1" thickBot="1" x14ac:dyDescent="0.3">
      <c r="A64" s="177" t="s">
        <v>0</v>
      </c>
      <c r="B64" s="209"/>
      <c r="C64" s="168"/>
      <c r="D64" s="15"/>
      <c r="E64" s="159"/>
      <c r="F64" s="14"/>
      <c r="G64" s="15"/>
      <c r="H64" s="159"/>
      <c r="I64" s="14"/>
      <c r="J64" s="16"/>
      <c r="K64" s="16"/>
      <c r="L64" s="16"/>
      <c r="M64" s="20"/>
    </row>
    <row r="65" spans="1:13" s="3" customFormat="1" ht="15.75" hidden="1" outlineLevel="1" thickBot="1" x14ac:dyDescent="0.3">
      <c r="A65" s="177" t="s">
        <v>1</v>
      </c>
      <c r="B65" s="209"/>
      <c r="C65" s="168"/>
      <c r="D65" s="22"/>
      <c r="E65" s="160"/>
      <c r="F65" s="21"/>
      <c r="G65" s="22"/>
      <c r="H65" s="160"/>
      <c r="I65" s="21"/>
      <c r="J65" s="23"/>
      <c r="K65" s="23"/>
      <c r="L65" s="23"/>
      <c r="M65" s="20"/>
    </row>
    <row r="66" spans="1:13" s="3" customFormat="1" ht="15.75" hidden="1" outlineLevel="1" thickBot="1" x14ac:dyDescent="0.3">
      <c r="A66" s="177" t="s">
        <v>2</v>
      </c>
      <c r="B66" s="211"/>
      <c r="C66" s="195"/>
      <c r="D66" s="68"/>
      <c r="E66" s="437"/>
      <c r="F66" s="67"/>
      <c r="G66" s="68"/>
      <c r="H66" s="437"/>
      <c r="I66" s="67"/>
      <c r="J66" s="69"/>
      <c r="K66" s="69"/>
      <c r="L66" s="69"/>
      <c r="M66" s="71"/>
    </row>
    <row r="67" spans="1:13" s="3" customFormat="1" ht="15.75" outlineLevel="1" thickBot="1" x14ac:dyDescent="0.3">
      <c r="A67" s="189" t="s">
        <v>21</v>
      </c>
      <c r="B67" s="511" t="s">
        <v>33</v>
      </c>
      <c r="C67" s="196">
        <f t="shared" ref="C67:L67" si="70">SUM(C60:C66)</f>
        <v>1277</v>
      </c>
      <c r="D67" s="134">
        <f t="shared" si="70"/>
        <v>654</v>
      </c>
      <c r="E67" s="134">
        <f t="shared" ref="E67" si="71">SUM(E60:E66)</f>
        <v>701</v>
      </c>
      <c r="F67" s="133">
        <f t="shared" si="70"/>
        <v>9230</v>
      </c>
      <c r="G67" s="134">
        <f t="shared" si="70"/>
        <v>6097</v>
      </c>
      <c r="H67" s="134">
        <f t="shared" ref="H67" si="72">SUM(H60:H66)</f>
        <v>1044</v>
      </c>
      <c r="I67" s="133">
        <f t="shared" si="70"/>
        <v>3031</v>
      </c>
      <c r="J67" s="135">
        <f t="shared" si="70"/>
        <v>1293</v>
      </c>
      <c r="K67" s="135">
        <f t="shared" si="70"/>
        <v>691</v>
      </c>
      <c r="L67" s="135">
        <f t="shared" si="70"/>
        <v>5180</v>
      </c>
      <c r="M67" s="137">
        <f>SUM(M60:M66)</f>
        <v>29198</v>
      </c>
    </row>
    <row r="68" spans="1:13" s="3" customFormat="1" ht="15.75" outlineLevel="1" thickBot="1" x14ac:dyDescent="0.3">
      <c r="A68" s="127" t="s">
        <v>23</v>
      </c>
      <c r="B68" s="512"/>
      <c r="C68" s="197">
        <f t="shared" ref="C68:M68" si="73">AVERAGE(C60:C66)</f>
        <v>638.5</v>
      </c>
      <c r="D68" s="129">
        <f t="shared" si="73"/>
        <v>327</v>
      </c>
      <c r="E68" s="129">
        <f t="shared" ref="E68" si="74">AVERAGE(E60:E66)</f>
        <v>350.5</v>
      </c>
      <c r="F68" s="128">
        <f t="shared" si="73"/>
        <v>4615</v>
      </c>
      <c r="G68" s="129">
        <f t="shared" si="73"/>
        <v>3048.5</v>
      </c>
      <c r="H68" s="129">
        <f t="shared" ref="H68" si="75">AVERAGE(H60:H66)</f>
        <v>522</v>
      </c>
      <c r="I68" s="128">
        <f t="shared" si="73"/>
        <v>1515.5</v>
      </c>
      <c r="J68" s="130">
        <f t="shared" si="73"/>
        <v>646.5</v>
      </c>
      <c r="K68" s="130">
        <f t="shared" si="73"/>
        <v>345.5</v>
      </c>
      <c r="L68" s="130">
        <f t="shared" si="73"/>
        <v>2590</v>
      </c>
      <c r="M68" s="132">
        <f t="shared" si="73"/>
        <v>14599</v>
      </c>
    </row>
    <row r="69" spans="1:13" s="3" customFormat="1" ht="15.75" thickBot="1" x14ac:dyDescent="0.3">
      <c r="A69" s="34" t="s">
        <v>20</v>
      </c>
      <c r="B69" s="512"/>
      <c r="C69" s="198">
        <f t="shared" ref="C69:M69" si="76">SUM(C60:C64)</f>
        <v>1277</v>
      </c>
      <c r="D69" s="36">
        <f t="shared" si="76"/>
        <v>654</v>
      </c>
      <c r="E69" s="36">
        <f t="shared" ref="E69" si="77">SUM(E60:E64)</f>
        <v>701</v>
      </c>
      <c r="F69" s="35">
        <f t="shared" si="76"/>
        <v>9230</v>
      </c>
      <c r="G69" s="36">
        <f t="shared" si="76"/>
        <v>6097</v>
      </c>
      <c r="H69" s="36">
        <f t="shared" ref="H69" si="78">SUM(H60:H64)</f>
        <v>1044</v>
      </c>
      <c r="I69" s="35">
        <f t="shared" si="76"/>
        <v>3031</v>
      </c>
      <c r="J69" s="37">
        <f t="shared" si="76"/>
        <v>1293</v>
      </c>
      <c r="K69" s="37">
        <f t="shared" si="76"/>
        <v>691</v>
      </c>
      <c r="L69" s="37">
        <f t="shared" si="76"/>
        <v>5180</v>
      </c>
      <c r="M69" s="39">
        <f t="shared" si="76"/>
        <v>29198</v>
      </c>
    </row>
    <row r="70" spans="1:13" s="3" customFormat="1" ht="15.75" thickBot="1" x14ac:dyDescent="0.3">
      <c r="A70" s="34" t="s">
        <v>22</v>
      </c>
      <c r="B70" s="513"/>
      <c r="C70" s="199">
        <f t="shared" ref="C70:M70" si="79">AVERAGE(C60:C64)</f>
        <v>638.5</v>
      </c>
      <c r="D70" s="41">
        <f t="shared" si="79"/>
        <v>327</v>
      </c>
      <c r="E70" s="41">
        <f t="shared" ref="E70" si="80">AVERAGE(E60:E64)</f>
        <v>350.5</v>
      </c>
      <c r="F70" s="40">
        <f t="shared" si="79"/>
        <v>4615</v>
      </c>
      <c r="G70" s="41">
        <f t="shared" si="79"/>
        <v>3048.5</v>
      </c>
      <c r="H70" s="41">
        <f t="shared" ref="H70" si="81">AVERAGE(H60:H64)</f>
        <v>522</v>
      </c>
      <c r="I70" s="40">
        <f t="shared" si="79"/>
        <v>1515.5</v>
      </c>
      <c r="J70" s="42">
        <f t="shared" si="79"/>
        <v>646.5</v>
      </c>
      <c r="K70" s="42">
        <f t="shared" si="79"/>
        <v>345.5</v>
      </c>
      <c r="L70" s="42">
        <f t="shared" si="79"/>
        <v>2590</v>
      </c>
      <c r="M70" s="44">
        <f t="shared" si="79"/>
        <v>14599</v>
      </c>
    </row>
    <row r="71" spans="1:13" s="3" customFormat="1" ht="21" customHeight="1" x14ac:dyDescent="0.25">
      <c r="A71" s="4"/>
      <c r="B71" s="15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s="3" customFormat="1" ht="40.5" customHeight="1" x14ac:dyDescent="0.25">
      <c r="A72" s="4"/>
      <c r="B72" s="155"/>
      <c r="C72" s="45"/>
      <c r="D72" s="47" t="s">
        <v>8</v>
      </c>
      <c r="E72" s="47"/>
      <c r="F72" s="48" t="s">
        <v>9</v>
      </c>
      <c r="G72" s="48" t="s">
        <v>10</v>
      </c>
    </row>
    <row r="73" spans="1:13" ht="29.25" customHeight="1" x14ac:dyDescent="0.25">
      <c r="C73" s="53" t="s">
        <v>29</v>
      </c>
      <c r="D73" s="46">
        <f>SUM(C56:E56, C45:E45, C34:E34, C23:E23, C12:E12, C67:E67  )</f>
        <v>34109</v>
      </c>
      <c r="E73" s="46"/>
      <c r="F73" s="46">
        <f>SUM(F56:H56, F45:H45, F34:H34, F23:H23, F12:H12, F67:H67 )</f>
        <v>194487</v>
      </c>
      <c r="G73" s="46">
        <f>SUM(I56:L56, I45:L45, I34:L34, I23:L23, I12:L12, I67:L67)</f>
        <v>100430</v>
      </c>
    </row>
    <row r="74" spans="1:13" ht="29.25" customHeight="1" x14ac:dyDescent="0.25">
      <c r="C74" s="53" t="s">
        <v>30</v>
      </c>
      <c r="D74" s="46">
        <f>SUM(C58:E58, C47:E47, C36:E36, C25:E25, C14:E14, C69:E69 )</f>
        <v>24056</v>
      </c>
      <c r="E74" s="46"/>
      <c r="F74" s="46">
        <f>SUM(F58:H58, F47:H47, F36:H36, F25:H25, F14:H14, F69:H69)</f>
        <v>161644</v>
      </c>
      <c r="G74" s="46">
        <f>SUM(I58:L58, I47:L47, I36:L36, I25:L25, I14:L14, I69:L69)</f>
        <v>100430</v>
      </c>
    </row>
    <row r="75" spans="1:13" ht="30" customHeight="1" x14ac:dyDescent="0.25"/>
    <row r="76" spans="1:13" ht="30" customHeight="1" x14ac:dyDescent="0.25">
      <c r="C76" s="532" t="s">
        <v>62</v>
      </c>
      <c r="D76" s="533"/>
      <c r="E76" s="533"/>
      <c r="F76" s="534"/>
    </row>
    <row r="77" spans="1:13" x14ac:dyDescent="0.25">
      <c r="C77" s="524" t="s">
        <v>29</v>
      </c>
      <c r="D77" s="525"/>
      <c r="E77" s="435"/>
      <c r="F77" s="120">
        <f>SUM(M56, M45, M34, M23, M12, M67)</f>
        <v>329026</v>
      </c>
    </row>
    <row r="78" spans="1:13" x14ac:dyDescent="0.25">
      <c r="C78" s="524" t="s">
        <v>30</v>
      </c>
      <c r="D78" s="525"/>
      <c r="E78" s="435"/>
      <c r="F78" s="119">
        <f>SUM(M14, M25, M36, M47, M58, M69)</f>
        <v>286130</v>
      </c>
    </row>
    <row r="79" spans="1:13" x14ac:dyDescent="0.25">
      <c r="C79" s="524" t="s">
        <v>68</v>
      </c>
      <c r="D79" s="525"/>
      <c r="E79" s="435"/>
      <c r="F79" s="120">
        <f>AVERAGE(M56, M45, M34, M23, M12, M67)</f>
        <v>54837.666666666664</v>
      </c>
    </row>
    <row r="80" spans="1:13" x14ac:dyDescent="0.25">
      <c r="C80" s="524" t="s">
        <v>22</v>
      </c>
      <c r="D80" s="525"/>
      <c r="E80" s="435"/>
      <c r="F80" s="119">
        <f>AVERAGE(M14, M25, M36, M47, M58, M69)</f>
        <v>47688.333333333336</v>
      </c>
    </row>
  </sheetData>
  <mergeCells count="27"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F76"/>
    <mergeCell ref="B67:B70"/>
    <mergeCell ref="B45:B48"/>
    <mergeCell ref="I1:L2"/>
    <mergeCell ref="M1:M4"/>
    <mergeCell ref="B12:B15"/>
    <mergeCell ref="B23:B26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</mergeCells>
  <pageMargins left="0.7" right="0.7" top="0.75" bottom="0.75" header="0.3" footer="0.3"/>
  <pageSetup paperSize="5" scale="47" orientation="landscape" r:id="rId1"/>
  <ignoredErrors>
    <ignoredError sqref="K12:L12 I12 C56 C45 C23:C26 C34:C37 C12:D12 F12:G12" emptyCellReference="1"/>
    <ignoredError sqref="I13:J13 K13:K15 K23:K24 I57:J57 C57:C58 C59:D59 C46:C48 D23:D26 I46:L48 K57:L58 L15 I15:J15 I23:J26 D34:D37 I58:J58 I59:L59 I56:L56 L23:L26 L13 I34:L37 I45:L45 I14 C15:D15 K26 D45:D48 D56:D58 C13:D13 G45 G34:G37 G56 G59 G58 G23:G26 G15 F46:G48 F57:G57 F13:G13" evalError="1" emptyCellReference="1"/>
    <ignoredError sqref="M59 I67:K71 D67:D71 F67:G71" evalError="1"/>
    <ignoredError sqref="M22 M23 M12" formulaRange="1" emptyCellReference="1"/>
    <ignoredError sqref="M56:M58 M13 M24 F23:F26 M15 M26:M48" evalError="1" formulaRange="1" emptyCellReference="1"/>
    <ignoredError sqref="F36:F37 F58:F59 M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pane xSplit="2" ySplit="4" topLeftCell="I29" activePane="bottomRight" state="frozen"/>
      <selection pane="topRight" activeCell="C1" sqref="C1"/>
      <selection pane="bottomLeft" activeCell="A5" sqref="A5"/>
      <selection pane="bottomRight" activeCell="Q54" sqref="Q54"/>
    </sheetView>
  </sheetViews>
  <sheetFormatPr defaultRowHeight="15" x14ac:dyDescent="0.25"/>
  <cols>
    <col min="1" max="1" width="18.7109375" style="1" bestFit="1" customWidth="1"/>
    <col min="2" max="2" width="10.7109375" style="156" bestFit="1" customWidth="1"/>
    <col min="3" max="3" width="10.7109375" style="156" customWidth="1"/>
    <col min="4" max="5" width="12.7109375" style="1" customWidth="1"/>
    <col min="6" max="6" width="14.5703125" style="1" hidden="1" customWidth="1"/>
    <col min="7" max="7" width="13.7109375" style="1" customWidth="1"/>
    <col min="8" max="12" width="11.7109375" style="1" customWidth="1"/>
    <col min="13" max="14" width="11.7109375" style="387" customWidth="1"/>
    <col min="15" max="18" width="11.7109375" style="1" customWidth="1"/>
    <col min="19" max="25" width="11.7109375" style="387" customWidth="1"/>
    <col min="26" max="26" width="10.7109375" style="1" customWidth="1"/>
  </cols>
  <sheetData>
    <row r="1" spans="1:27" x14ac:dyDescent="0.25">
      <c r="A1" s="535" t="s">
        <v>57</v>
      </c>
      <c r="B1" s="528" t="s">
        <v>58</v>
      </c>
      <c r="C1" s="549" t="s">
        <v>77</v>
      </c>
      <c r="D1" s="550"/>
      <c r="E1" s="550"/>
      <c r="F1" s="550"/>
      <c r="G1" s="550"/>
      <c r="H1" s="550"/>
      <c r="I1" s="550"/>
      <c r="J1" s="551"/>
      <c r="K1" s="526" t="s">
        <v>78</v>
      </c>
      <c r="L1" s="545"/>
      <c r="M1" s="546"/>
      <c r="N1" s="526" t="s">
        <v>84</v>
      </c>
      <c r="O1" s="555"/>
      <c r="P1" s="555"/>
      <c r="Q1" s="555"/>
      <c r="R1" s="555"/>
      <c r="S1" s="555"/>
      <c r="T1" s="556"/>
      <c r="U1" s="526" t="s">
        <v>89</v>
      </c>
      <c r="V1" s="555"/>
      <c r="W1" s="555"/>
      <c r="X1" s="555"/>
      <c r="Y1" s="556"/>
      <c r="Z1" s="544"/>
    </row>
    <row r="2" spans="1:27" ht="15.75" thickBot="1" x14ac:dyDescent="0.3">
      <c r="A2" s="536"/>
      <c r="B2" s="538"/>
      <c r="C2" s="552"/>
      <c r="D2" s="553"/>
      <c r="E2" s="553"/>
      <c r="F2" s="553"/>
      <c r="G2" s="553"/>
      <c r="H2" s="553"/>
      <c r="I2" s="553"/>
      <c r="J2" s="554"/>
      <c r="K2" s="527"/>
      <c r="L2" s="547"/>
      <c r="M2" s="548"/>
      <c r="N2" s="557"/>
      <c r="O2" s="558"/>
      <c r="P2" s="558"/>
      <c r="Q2" s="558"/>
      <c r="R2" s="558"/>
      <c r="S2" s="558"/>
      <c r="T2" s="559"/>
      <c r="U2" s="557"/>
      <c r="V2" s="558"/>
      <c r="W2" s="558"/>
      <c r="X2" s="558"/>
      <c r="Y2" s="559"/>
      <c r="Z2" s="544"/>
    </row>
    <row r="3" spans="1:27" ht="15" customHeight="1" x14ac:dyDescent="0.25">
      <c r="A3" s="536"/>
      <c r="B3" s="538"/>
      <c r="C3" s="504" t="s">
        <v>10</v>
      </c>
      <c r="D3" s="539" t="s">
        <v>14</v>
      </c>
      <c r="E3" s="539" t="s">
        <v>70</v>
      </c>
      <c r="F3" s="539" t="s">
        <v>71</v>
      </c>
      <c r="G3" s="539" t="s">
        <v>11</v>
      </c>
      <c r="H3" s="539" t="s">
        <v>12</v>
      </c>
      <c r="I3" s="539" t="s">
        <v>72</v>
      </c>
      <c r="J3" s="516" t="s">
        <v>32</v>
      </c>
      <c r="K3" s="504" t="s">
        <v>78</v>
      </c>
      <c r="L3" s="539" t="s">
        <v>79</v>
      </c>
      <c r="M3" s="516" t="s">
        <v>10</v>
      </c>
      <c r="N3" s="560" t="s">
        <v>85</v>
      </c>
      <c r="O3" s="562" t="s">
        <v>79</v>
      </c>
      <c r="P3" s="562" t="s">
        <v>86</v>
      </c>
      <c r="Q3" s="562" t="s">
        <v>87</v>
      </c>
      <c r="R3" s="562" t="s">
        <v>88</v>
      </c>
      <c r="S3" s="562" t="s">
        <v>70</v>
      </c>
      <c r="T3" s="564" t="s">
        <v>10</v>
      </c>
      <c r="U3" s="560" t="s">
        <v>89</v>
      </c>
      <c r="V3" s="562" t="s">
        <v>90</v>
      </c>
      <c r="W3" s="562" t="s">
        <v>72</v>
      </c>
      <c r="X3" s="562" t="s">
        <v>14</v>
      </c>
      <c r="Y3" s="564" t="s">
        <v>10</v>
      </c>
      <c r="Z3" s="544"/>
    </row>
    <row r="4" spans="1:27" ht="15.75" thickBot="1" x14ac:dyDescent="0.3">
      <c r="A4" s="537"/>
      <c r="B4" s="529"/>
      <c r="C4" s="506"/>
      <c r="D4" s="540"/>
      <c r="E4" s="540"/>
      <c r="F4" s="540"/>
      <c r="G4" s="540"/>
      <c r="H4" s="540"/>
      <c r="I4" s="540"/>
      <c r="J4" s="517"/>
      <c r="K4" s="506"/>
      <c r="L4" s="540"/>
      <c r="M4" s="517"/>
      <c r="N4" s="561"/>
      <c r="O4" s="563"/>
      <c r="P4" s="563"/>
      <c r="Q4" s="563"/>
      <c r="R4" s="563"/>
      <c r="S4" s="563"/>
      <c r="T4" s="565"/>
      <c r="U4" s="561"/>
      <c r="V4" s="563"/>
      <c r="W4" s="563"/>
      <c r="X4" s="563"/>
      <c r="Y4" s="565"/>
      <c r="Z4" s="544"/>
    </row>
    <row r="5" spans="1:27" ht="15.75" hidden="1" thickBot="1" x14ac:dyDescent="0.3">
      <c r="A5" s="177" t="s">
        <v>3</v>
      </c>
      <c r="B5" s="231">
        <v>43276</v>
      </c>
      <c r="C5" s="218"/>
      <c r="D5" s="308"/>
      <c r="E5" s="308"/>
      <c r="F5" s="308"/>
      <c r="G5" s="308"/>
      <c r="H5" s="308"/>
      <c r="I5" s="308"/>
      <c r="J5" s="232"/>
      <c r="K5" s="218"/>
      <c r="L5" s="308"/>
      <c r="M5" s="346"/>
      <c r="N5" s="364"/>
      <c r="O5" s="309"/>
      <c r="P5" s="309"/>
      <c r="Q5" s="309"/>
      <c r="R5" s="309"/>
      <c r="S5" s="309"/>
      <c r="T5" s="346"/>
      <c r="U5" s="364"/>
      <c r="V5" s="309"/>
      <c r="W5" s="309"/>
      <c r="X5" s="309"/>
      <c r="Y5" s="346"/>
      <c r="Z5" s="244">
        <f t="shared" ref="Z5" si="0">SUM(C5:Y5)</f>
        <v>0</v>
      </c>
    </row>
    <row r="6" spans="1:27" ht="15.75" hidden="1" thickBot="1" x14ac:dyDescent="0.3">
      <c r="A6" s="177" t="s">
        <v>4</v>
      </c>
      <c r="B6" s="231">
        <v>43277</v>
      </c>
      <c r="C6" s="218"/>
      <c r="D6" s="308"/>
      <c r="E6" s="308"/>
      <c r="F6" s="308"/>
      <c r="G6" s="308"/>
      <c r="H6" s="308"/>
      <c r="I6" s="308"/>
      <c r="J6" s="232"/>
      <c r="K6" s="218"/>
      <c r="L6" s="308"/>
      <c r="M6" s="346"/>
      <c r="N6" s="364"/>
      <c r="O6" s="309"/>
      <c r="P6" s="309"/>
      <c r="Q6" s="309"/>
      <c r="R6" s="309"/>
      <c r="S6" s="309"/>
      <c r="T6" s="346"/>
      <c r="U6" s="364"/>
      <c r="V6" s="309"/>
      <c r="W6" s="309"/>
      <c r="X6" s="309"/>
      <c r="Y6" s="346"/>
      <c r="Z6" s="244">
        <f t="shared" ref="Z6:Z11" si="1">SUM(C6:Y6)</f>
        <v>0</v>
      </c>
    </row>
    <row r="7" spans="1:27" ht="15.75" hidden="1" thickBot="1" x14ac:dyDescent="0.3">
      <c r="A7" s="177" t="s">
        <v>5</v>
      </c>
      <c r="B7" s="231">
        <v>43278</v>
      </c>
      <c r="C7" s="264"/>
      <c r="D7" s="309"/>
      <c r="E7" s="309"/>
      <c r="F7" s="309"/>
      <c r="G7" s="309"/>
      <c r="H7" s="309"/>
      <c r="I7" s="309"/>
      <c r="J7" s="234"/>
      <c r="K7" s="233"/>
      <c r="L7" s="309"/>
      <c r="M7" s="346"/>
      <c r="N7" s="364"/>
      <c r="O7" s="309"/>
      <c r="P7" s="309"/>
      <c r="Q7" s="309"/>
      <c r="R7" s="309"/>
      <c r="S7" s="309"/>
      <c r="T7" s="346"/>
      <c r="U7" s="364"/>
      <c r="V7" s="309"/>
      <c r="W7" s="309"/>
      <c r="X7" s="309"/>
      <c r="Y7" s="346"/>
      <c r="Z7" s="244">
        <f t="shared" si="1"/>
        <v>0</v>
      </c>
    </row>
    <row r="8" spans="1:27" ht="15.75" hidden="1" thickBot="1" x14ac:dyDescent="0.3">
      <c r="A8" s="177" t="s">
        <v>6</v>
      </c>
      <c r="B8" s="231">
        <v>43279</v>
      </c>
      <c r="C8" s="258"/>
      <c r="D8" s="310"/>
      <c r="E8" s="310"/>
      <c r="F8" s="310"/>
      <c r="G8" s="310"/>
      <c r="H8" s="310"/>
      <c r="I8" s="310"/>
      <c r="J8" s="236"/>
      <c r="K8" s="235"/>
      <c r="L8" s="310"/>
      <c r="M8" s="347"/>
      <c r="N8" s="364"/>
      <c r="O8" s="309"/>
      <c r="P8" s="309"/>
      <c r="Q8" s="309"/>
      <c r="R8" s="309"/>
      <c r="S8" s="309"/>
      <c r="T8" s="346"/>
      <c r="U8" s="364"/>
      <c r="V8" s="309"/>
      <c r="W8" s="309"/>
      <c r="X8" s="309"/>
      <c r="Y8" s="346"/>
      <c r="Z8" s="244">
        <f t="shared" si="1"/>
        <v>0</v>
      </c>
    </row>
    <row r="9" spans="1:27" ht="15.75" hidden="1" thickBot="1" x14ac:dyDescent="0.3">
      <c r="A9" s="177" t="s">
        <v>0</v>
      </c>
      <c r="B9" s="231">
        <v>43280</v>
      </c>
      <c r="C9" s="258"/>
      <c r="D9" s="310"/>
      <c r="E9" s="310"/>
      <c r="F9" s="310"/>
      <c r="G9" s="310"/>
      <c r="H9" s="310"/>
      <c r="I9" s="310"/>
      <c r="J9" s="236"/>
      <c r="K9" s="235"/>
      <c r="L9" s="310"/>
      <c r="M9" s="347"/>
      <c r="N9" s="364"/>
      <c r="O9" s="309"/>
      <c r="P9" s="309"/>
      <c r="Q9" s="309"/>
      <c r="R9" s="309"/>
      <c r="S9" s="309"/>
      <c r="T9" s="346"/>
      <c r="U9" s="364"/>
      <c r="V9" s="309"/>
      <c r="W9" s="309"/>
      <c r="X9" s="309"/>
      <c r="Y9" s="346"/>
      <c r="Z9" s="244">
        <f t="shared" si="1"/>
        <v>0</v>
      </c>
    </row>
    <row r="10" spans="1:27" ht="15.75" hidden="1" thickBot="1" x14ac:dyDescent="0.3">
      <c r="A10" s="177" t="s">
        <v>1</v>
      </c>
      <c r="B10" s="231">
        <v>43281</v>
      </c>
      <c r="C10" s="258"/>
      <c r="D10" s="310"/>
      <c r="E10" s="310"/>
      <c r="F10" s="310"/>
      <c r="G10" s="310"/>
      <c r="H10" s="310"/>
      <c r="I10" s="310"/>
      <c r="J10" s="236"/>
      <c r="K10" s="235"/>
      <c r="L10" s="310"/>
      <c r="M10" s="347"/>
      <c r="N10" s="364"/>
      <c r="O10" s="309"/>
      <c r="P10" s="309"/>
      <c r="Q10" s="309"/>
      <c r="R10" s="309"/>
      <c r="S10" s="309"/>
      <c r="T10" s="346"/>
      <c r="U10" s="364"/>
      <c r="V10" s="309"/>
      <c r="W10" s="309"/>
      <c r="X10" s="309"/>
      <c r="Y10" s="346"/>
      <c r="Z10" s="244">
        <f t="shared" si="1"/>
        <v>0</v>
      </c>
    </row>
    <row r="11" spans="1:27" ht="15.75" thickBot="1" x14ac:dyDescent="0.3">
      <c r="A11" s="177" t="s">
        <v>2</v>
      </c>
      <c r="B11" s="231">
        <v>43282</v>
      </c>
      <c r="C11" s="258">
        <v>1339</v>
      </c>
      <c r="D11" s="310">
        <v>1241</v>
      </c>
      <c r="E11" s="310">
        <v>2122</v>
      </c>
      <c r="F11" s="310">
        <v>460</v>
      </c>
      <c r="G11" s="310">
        <v>1446</v>
      </c>
      <c r="H11" s="310">
        <v>588</v>
      </c>
      <c r="I11" s="310">
        <v>871</v>
      </c>
      <c r="J11" s="236">
        <v>555</v>
      </c>
      <c r="K11" s="235">
        <v>4119</v>
      </c>
      <c r="L11" s="310">
        <v>284</v>
      </c>
      <c r="M11" s="348">
        <v>3832</v>
      </c>
      <c r="N11" s="364">
        <v>600</v>
      </c>
      <c r="O11" s="309">
        <v>227</v>
      </c>
      <c r="P11" s="309">
        <v>431</v>
      </c>
      <c r="Q11" s="309">
        <v>443</v>
      </c>
      <c r="R11" s="309">
        <v>410</v>
      </c>
      <c r="S11" s="309">
        <v>898</v>
      </c>
      <c r="T11" s="346">
        <v>908</v>
      </c>
      <c r="U11" s="364">
        <v>860</v>
      </c>
      <c r="V11" s="309">
        <v>576</v>
      </c>
      <c r="W11" s="309">
        <v>707</v>
      </c>
      <c r="X11" s="309">
        <v>622</v>
      </c>
      <c r="Y11" s="346">
        <v>1028</v>
      </c>
      <c r="Z11" s="244">
        <f t="shared" si="1"/>
        <v>24567</v>
      </c>
    </row>
    <row r="12" spans="1:27" ht="15.75" thickBot="1" x14ac:dyDescent="0.3">
      <c r="A12" s="189" t="s">
        <v>21</v>
      </c>
      <c r="B12" s="511" t="s">
        <v>24</v>
      </c>
      <c r="C12" s="303">
        <f t="shared" ref="C12:Z12" si="2">SUM(C5:C11)</f>
        <v>1339</v>
      </c>
      <c r="D12" s="311">
        <f t="shared" si="2"/>
        <v>1241</v>
      </c>
      <c r="E12" s="311">
        <f t="shared" si="2"/>
        <v>2122</v>
      </c>
      <c r="F12" s="311">
        <f t="shared" si="2"/>
        <v>460</v>
      </c>
      <c r="G12" s="311">
        <f t="shared" si="2"/>
        <v>1446</v>
      </c>
      <c r="H12" s="311">
        <f t="shared" si="2"/>
        <v>588</v>
      </c>
      <c r="I12" s="311">
        <f t="shared" si="2"/>
        <v>871</v>
      </c>
      <c r="J12" s="338">
        <f t="shared" si="2"/>
        <v>555</v>
      </c>
      <c r="K12" s="303">
        <f>SUM(K5:K11)</f>
        <v>4119</v>
      </c>
      <c r="L12" s="311">
        <f t="shared" ref="L12" si="3">SUM(L5:L11)</f>
        <v>284</v>
      </c>
      <c r="M12" s="349">
        <f>SUM(M5:M11)</f>
        <v>3832</v>
      </c>
      <c r="N12" s="365">
        <f t="shared" ref="N12:T12" si="4">SUM(N5:N11)</f>
        <v>600</v>
      </c>
      <c r="O12" s="336">
        <f t="shared" si="4"/>
        <v>227</v>
      </c>
      <c r="P12" s="336">
        <f t="shared" si="4"/>
        <v>431</v>
      </c>
      <c r="Q12" s="336">
        <f t="shared" si="4"/>
        <v>443</v>
      </c>
      <c r="R12" s="336">
        <f t="shared" si="4"/>
        <v>410</v>
      </c>
      <c r="S12" s="336">
        <f t="shared" si="4"/>
        <v>898</v>
      </c>
      <c r="T12" s="366">
        <f t="shared" si="4"/>
        <v>908</v>
      </c>
      <c r="U12" s="365">
        <f t="shared" ref="U12:Y12" si="5">SUM(U5:U11)</f>
        <v>860</v>
      </c>
      <c r="V12" s="336">
        <f t="shared" si="5"/>
        <v>576</v>
      </c>
      <c r="W12" s="336">
        <f t="shared" si="5"/>
        <v>707</v>
      </c>
      <c r="X12" s="336">
        <f t="shared" si="5"/>
        <v>622</v>
      </c>
      <c r="Y12" s="366">
        <f t="shared" si="5"/>
        <v>1028</v>
      </c>
      <c r="Z12" s="190">
        <f t="shared" si="2"/>
        <v>24567</v>
      </c>
      <c r="AA12" s="6"/>
    </row>
    <row r="13" spans="1:27" ht="15.75" thickBot="1" x14ac:dyDescent="0.3">
      <c r="A13" s="127" t="s">
        <v>23</v>
      </c>
      <c r="B13" s="512"/>
      <c r="C13" s="304">
        <f t="shared" ref="C13:Z13" si="6">AVERAGE(C5:C11)</f>
        <v>1339</v>
      </c>
      <c r="D13" s="312">
        <f t="shared" si="6"/>
        <v>1241</v>
      </c>
      <c r="E13" s="312">
        <f t="shared" si="6"/>
        <v>2122</v>
      </c>
      <c r="F13" s="312">
        <f t="shared" si="6"/>
        <v>460</v>
      </c>
      <c r="G13" s="312">
        <f t="shared" si="6"/>
        <v>1446</v>
      </c>
      <c r="H13" s="312">
        <f t="shared" si="6"/>
        <v>588</v>
      </c>
      <c r="I13" s="312">
        <f t="shared" si="6"/>
        <v>871</v>
      </c>
      <c r="J13" s="339">
        <f t="shared" si="6"/>
        <v>555</v>
      </c>
      <c r="K13" s="304">
        <f>AVERAGE(K5:K11)</f>
        <v>4119</v>
      </c>
      <c r="L13" s="312">
        <f t="shared" ref="L13" si="7">AVERAGE(L5:L11)</f>
        <v>284</v>
      </c>
      <c r="M13" s="350">
        <f>AVERAGE(M5:M11)</f>
        <v>3832</v>
      </c>
      <c r="N13" s="365">
        <f t="shared" ref="N13:T13" si="8">AVERAGE(N5:N11)</f>
        <v>600</v>
      </c>
      <c r="O13" s="336">
        <f t="shared" si="8"/>
        <v>227</v>
      </c>
      <c r="P13" s="336">
        <f t="shared" si="8"/>
        <v>431</v>
      </c>
      <c r="Q13" s="336">
        <f t="shared" si="8"/>
        <v>443</v>
      </c>
      <c r="R13" s="336">
        <f t="shared" si="8"/>
        <v>410</v>
      </c>
      <c r="S13" s="336">
        <f t="shared" si="8"/>
        <v>898</v>
      </c>
      <c r="T13" s="366">
        <f t="shared" si="8"/>
        <v>908</v>
      </c>
      <c r="U13" s="365">
        <f t="shared" ref="U13:Y13" si="9">AVERAGE(U5:U11)</f>
        <v>860</v>
      </c>
      <c r="V13" s="336">
        <f t="shared" si="9"/>
        <v>576</v>
      </c>
      <c r="W13" s="336">
        <f t="shared" si="9"/>
        <v>707</v>
      </c>
      <c r="X13" s="336">
        <f t="shared" si="9"/>
        <v>622</v>
      </c>
      <c r="Y13" s="366">
        <f t="shared" si="9"/>
        <v>1028</v>
      </c>
      <c r="Z13" s="191">
        <f t="shared" si="6"/>
        <v>3509.5714285714284</v>
      </c>
    </row>
    <row r="14" spans="1:27" ht="15.75" thickBot="1" x14ac:dyDescent="0.3">
      <c r="A14" s="34" t="s">
        <v>20</v>
      </c>
      <c r="B14" s="512"/>
      <c r="C14" s="305">
        <f t="shared" ref="C14:J14" si="10">SUM(C5:C9)</f>
        <v>0</v>
      </c>
      <c r="D14" s="313">
        <f t="shared" si="10"/>
        <v>0</v>
      </c>
      <c r="E14" s="313">
        <f t="shared" si="10"/>
        <v>0</v>
      </c>
      <c r="F14" s="313">
        <f t="shared" si="10"/>
        <v>0</v>
      </c>
      <c r="G14" s="313">
        <f t="shared" si="10"/>
        <v>0</v>
      </c>
      <c r="H14" s="313">
        <f t="shared" si="10"/>
        <v>0</v>
      </c>
      <c r="I14" s="313">
        <f t="shared" si="10"/>
        <v>0</v>
      </c>
      <c r="J14" s="340">
        <f t="shared" si="10"/>
        <v>0</v>
      </c>
      <c r="K14" s="305">
        <f>SUM(K5:K9)</f>
        <v>0</v>
      </c>
      <c r="L14" s="313">
        <f>SUM(L5:L9)</f>
        <v>0</v>
      </c>
      <c r="M14" s="351">
        <f>SUM(M5:M9)</f>
        <v>0</v>
      </c>
      <c r="N14" s="367">
        <f t="shared" ref="N14:T14" si="11">SUM(N5:N9)</f>
        <v>0</v>
      </c>
      <c r="O14" s="337">
        <f t="shared" si="11"/>
        <v>0</v>
      </c>
      <c r="P14" s="337">
        <f t="shared" si="11"/>
        <v>0</v>
      </c>
      <c r="Q14" s="337">
        <f t="shared" si="11"/>
        <v>0</v>
      </c>
      <c r="R14" s="337">
        <f t="shared" si="11"/>
        <v>0</v>
      </c>
      <c r="S14" s="337">
        <f t="shared" si="11"/>
        <v>0</v>
      </c>
      <c r="T14" s="368">
        <f t="shared" si="11"/>
        <v>0</v>
      </c>
      <c r="U14" s="367">
        <f t="shared" ref="U14:Y14" si="12">SUM(U5:U9)</f>
        <v>0</v>
      </c>
      <c r="V14" s="337">
        <f t="shared" si="12"/>
        <v>0</v>
      </c>
      <c r="W14" s="337">
        <f t="shared" si="12"/>
        <v>0</v>
      </c>
      <c r="X14" s="337">
        <f t="shared" si="12"/>
        <v>0</v>
      </c>
      <c r="Y14" s="368">
        <f t="shared" si="12"/>
        <v>0</v>
      </c>
      <c r="Z14" s="192">
        <f>SUM(Z5:Z9)</f>
        <v>0</v>
      </c>
      <c r="AA14" s="6"/>
    </row>
    <row r="15" spans="1:27" ht="15.75" thickBot="1" x14ac:dyDescent="0.3">
      <c r="A15" s="34" t="s">
        <v>22</v>
      </c>
      <c r="B15" s="512"/>
      <c r="C15" s="306" t="e">
        <f t="shared" ref="C15:Z15" si="13">AVERAGE(C5:C9)</f>
        <v>#DIV/0!</v>
      </c>
      <c r="D15" s="314" t="e">
        <f t="shared" si="13"/>
        <v>#DIV/0!</v>
      </c>
      <c r="E15" s="314" t="e">
        <f t="shared" si="13"/>
        <v>#DIV/0!</v>
      </c>
      <c r="F15" s="314" t="e">
        <f t="shared" si="13"/>
        <v>#DIV/0!</v>
      </c>
      <c r="G15" s="314" t="e">
        <f t="shared" si="13"/>
        <v>#DIV/0!</v>
      </c>
      <c r="H15" s="314" t="e">
        <f t="shared" si="13"/>
        <v>#DIV/0!</v>
      </c>
      <c r="I15" s="314" t="e">
        <f t="shared" si="13"/>
        <v>#DIV/0!</v>
      </c>
      <c r="J15" s="341" t="e">
        <f t="shared" si="13"/>
        <v>#DIV/0!</v>
      </c>
      <c r="K15" s="306" t="e">
        <f>AVERAGE(K5:K9)</f>
        <v>#DIV/0!</v>
      </c>
      <c r="L15" s="314" t="e">
        <f t="shared" ref="L15" si="14">AVERAGE(L5:L9)</f>
        <v>#DIV/0!</v>
      </c>
      <c r="M15" s="352" t="e">
        <f>AVERAGE(M5:M9)</f>
        <v>#DIV/0!</v>
      </c>
      <c r="N15" s="367" t="e">
        <f t="shared" ref="N15:T15" si="15">AVERAGE(N5:N9)</f>
        <v>#DIV/0!</v>
      </c>
      <c r="O15" s="337" t="e">
        <f t="shared" si="15"/>
        <v>#DIV/0!</v>
      </c>
      <c r="P15" s="337" t="e">
        <f t="shared" si="15"/>
        <v>#DIV/0!</v>
      </c>
      <c r="Q15" s="337" t="e">
        <f t="shared" si="15"/>
        <v>#DIV/0!</v>
      </c>
      <c r="R15" s="337" t="e">
        <f t="shared" si="15"/>
        <v>#DIV/0!</v>
      </c>
      <c r="S15" s="337" t="e">
        <f t="shared" si="15"/>
        <v>#DIV/0!</v>
      </c>
      <c r="T15" s="368" t="e">
        <f t="shared" si="15"/>
        <v>#DIV/0!</v>
      </c>
      <c r="U15" s="367" t="e">
        <f t="shared" ref="U15:Y15" si="16">AVERAGE(U5:U9)</f>
        <v>#DIV/0!</v>
      </c>
      <c r="V15" s="337" t="e">
        <f t="shared" si="16"/>
        <v>#DIV/0!</v>
      </c>
      <c r="W15" s="337" t="e">
        <f t="shared" si="16"/>
        <v>#DIV/0!</v>
      </c>
      <c r="X15" s="337" t="e">
        <f t="shared" si="16"/>
        <v>#DIV/0!</v>
      </c>
      <c r="Y15" s="368" t="e">
        <f t="shared" si="16"/>
        <v>#DIV/0!</v>
      </c>
      <c r="Z15" s="193">
        <f t="shared" si="13"/>
        <v>0</v>
      </c>
    </row>
    <row r="16" spans="1:27" ht="15.75" thickBot="1" x14ac:dyDescent="0.3">
      <c r="A16" s="177" t="s">
        <v>3</v>
      </c>
      <c r="B16" s="231">
        <f>B11+1</f>
        <v>43283</v>
      </c>
      <c r="C16" s="259">
        <v>1507</v>
      </c>
      <c r="D16" s="308">
        <v>1510</v>
      </c>
      <c r="E16" s="308">
        <v>1598</v>
      </c>
      <c r="F16" s="308">
        <v>485</v>
      </c>
      <c r="G16" s="308">
        <v>1432</v>
      </c>
      <c r="H16" s="308">
        <v>721</v>
      </c>
      <c r="I16" s="308">
        <v>618</v>
      </c>
      <c r="J16" s="232"/>
      <c r="K16" s="218">
        <v>1705</v>
      </c>
      <c r="L16" s="308">
        <v>381</v>
      </c>
      <c r="M16" s="353">
        <v>1797</v>
      </c>
      <c r="N16" s="364">
        <v>402</v>
      </c>
      <c r="O16" s="309">
        <v>139</v>
      </c>
      <c r="P16" s="309">
        <v>261</v>
      </c>
      <c r="Q16" s="309"/>
      <c r="R16" s="309">
        <v>281</v>
      </c>
      <c r="S16" s="309">
        <v>387</v>
      </c>
      <c r="T16" s="346">
        <v>856</v>
      </c>
      <c r="U16" s="364">
        <v>683</v>
      </c>
      <c r="V16" s="309">
        <v>486</v>
      </c>
      <c r="W16" s="309">
        <v>699</v>
      </c>
      <c r="X16" s="309">
        <v>841</v>
      </c>
      <c r="Y16" s="346">
        <v>1098</v>
      </c>
      <c r="Z16" s="244">
        <f>SUM(C16:Y16)</f>
        <v>17887</v>
      </c>
    </row>
    <row r="17" spans="1:27" ht="15.75" thickBot="1" x14ac:dyDescent="0.3">
      <c r="A17" s="177" t="s">
        <v>4</v>
      </c>
      <c r="B17" s="237">
        <f>B16+1</f>
        <v>43284</v>
      </c>
      <c r="C17" s="259">
        <v>1324</v>
      </c>
      <c r="D17" s="308">
        <v>1268</v>
      </c>
      <c r="E17" s="308">
        <v>1337</v>
      </c>
      <c r="F17" s="308">
        <v>478</v>
      </c>
      <c r="G17" s="308">
        <v>1419</v>
      </c>
      <c r="H17" s="308">
        <v>682</v>
      </c>
      <c r="I17" s="308">
        <v>564</v>
      </c>
      <c r="J17" s="232"/>
      <c r="K17" s="218">
        <v>1408</v>
      </c>
      <c r="L17" s="308">
        <v>379</v>
      </c>
      <c r="M17" s="353">
        <v>1616</v>
      </c>
      <c r="N17" s="364">
        <v>488</v>
      </c>
      <c r="O17" s="309">
        <v>136</v>
      </c>
      <c r="P17" s="309">
        <v>212</v>
      </c>
      <c r="Q17" s="309"/>
      <c r="R17" s="309">
        <v>272</v>
      </c>
      <c r="S17" s="309">
        <v>321</v>
      </c>
      <c r="T17" s="346">
        <v>772</v>
      </c>
      <c r="U17" s="369">
        <v>759</v>
      </c>
      <c r="V17" s="309">
        <v>493</v>
      </c>
      <c r="W17" s="309">
        <v>747</v>
      </c>
      <c r="X17" s="309">
        <v>857</v>
      </c>
      <c r="Y17" s="346">
        <v>934</v>
      </c>
      <c r="Z17" s="244">
        <f>SUM(C17:Y17)</f>
        <v>16466</v>
      </c>
    </row>
    <row r="18" spans="1:27" ht="15.75" thickBot="1" x14ac:dyDescent="0.3">
      <c r="A18" s="177" t="s">
        <v>5</v>
      </c>
      <c r="B18" s="237">
        <f t="shared" ref="B18:B22" si="17">B17+1</f>
        <v>43285</v>
      </c>
      <c r="C18" s="264">
        <v>301</v>
      </c>
      <c r="D18" s="309">
        <v>713</v>
      </c>
      <c r="E18" s="309">
        <v>745</v>
      </c>
      <c r="F18" s="309">
        <v>326</v>
      </c>
      <c r="G18" s="309">
        <v>650</v>
      </c>
      <c r="H18" s="309">
        <v>219</v>
      </c>
      <c r="I18" s="309">
        <v>421</v>
      </c>
      <c r="J18" s="234">
        <v>534</v>
      </c>
      <c r="K18" s="233">
        <v>3389</v>
      </c>
      <c r="L18" s="309">
        <v>463</v>
      </c>
      <c r="M18" s="346">
        <v>3709</v>
      </c>
      <c r="N18" s="364">
        <v>1168</v>
      </c>
      <c r="O18" s="309">
        <v>313</v>
      </c>
      <c r="P18" s="309">
        <v>366</v>
      </c>
      <c r="Q18" s="309">
        <v>973</v>
      </c>
      <c r="R18" s="309">
        <v>517</v>
      </c>
      <c r="S18" s="309">
        <v>1558</v>
      </c>
      <c r="T18" s="346">
        <v>1504</v>
      </c>
      <c r="U18" s="364">
        <v>570</v>
      </c>
      <c r="V18" s="309">
        <v>268</v>
      </c>
      <c r="W18" s="309">
        <v>422</v>
      </c>
      <c r="X18" s="309">
        <v>266</v>
      </c>
      <c r="Y18" s="346">
        <v>224</v>
      </c>
      <c r="Z18" s="244">
        <f t="shared" ref="Z18:Z20" si="18">SUM(C18:Y18)</f>
        <v>19619</v>
      </c>
    </row>
    <row r="19" spans="1:27" ht="15.75" thickBot="1" x14ac:dyDescent="0.3">
      <c r="A19" s="177" t="s">
        <v>6</v>
      </c>
      <c r="B19" s="238">
        <f t="shared" si="17"/>
        <v>43286</v>
      </c>
      <c r="C19" s="264">
        <v>1628</v>
      </c>
      <c r="D19" s="309">
        <v>1729</v>
      </c>
      <c r="E19" s="309">
        <v>2096</v>
      </c>
      <c r="F19" s="309">
        <v>483</v>
      </c>
      <c r="G19" s="309">
        <v>1436</v>
      </c>
      <c r="H19" s="309">
        <v>738</v>
      </c>
      <c r="I19" s="309">
        <v>831</v>
      </c>
      <c r="J19" s="234"/>
      <c r="K19" s="233">
        <v>2290</v>
      </c>
      <c r="L19" s="309">
        <v>365</v>
      </c>
      <c r="M19" s="346">
        <v>2115</v>
      </c>
      <c r="N19" s="364">
        <v>500</v>
      </c>
      <c r="O19" s="309">
        <v>182</v>
      </c>
      <c r="P19" s="309">
        <v>289</v>
      </c>
      <c r="Q19" s="309"/>
      <c r="R19" s="309">
        <v>354</v>
      </c>
      <c r="S19" s="309">
        <v>632</v>
      </c>
      <c r="T19" s="346">
        <v>851</v>
      </c>
      <c r="U19" s="364">
        <v>743</v>
      </c>
      <c r="V19" s="309">
        <v>608</v>
      </c>
      <c r="W19" s="309">
        <v>898</v>
      </c>
      <c r="X19" s="309">
        <v>819</v>
      </c>
      <c r="Y19" s="346">
        <v>1096</v>
      </c>
      <c r="Z19" s="244">
        <f t="shared" si="18"/>
        <v>20683</v>
      </c>
    </row>
    <row r="20" spans="1:27" ht="15.75" thickBot="1" x14ac:dyDescent="0.3">
      <c r="A20" s="177" t="s">
        <v>0</v>
      </c>
      <c r="B20" s="238">
        <f t="shared" si="17"/>
        <v>43287</v>
      </c>
      <c r="C20" s="259">
        <v>1169</v>
      </c>
      <c r="D20" s="308">
        <v>1211</v>
      </c>
      <c r="E20" s="308">
        <v>1327</v>
      </c>
      <c r="F20" s="308">
        <v>394</v>
      </c>
      <c r="G20" s="308">
        <v>1059</v>
      </c>
      <c r="H20" s="308">
        <v>549</v>
      </c>
      <c r="I20" s="308">
        <v>513</v>
      </c>
      <c r="J20" s="232"/>
      <c r="K20" s="218">
        <v>783</v>
      </c>
      <c r="L20" s="308">
        <v>193</v>
      </c>
      <c r="M20" s="353">
        <v>1015</v>
      </c>
      <c r="N20" s="364">
        <v>335</v>
      </c>
      <c r="O20" s="309">
        <v>116</v>
      </c>
      <c r="P20" s="309">
        <v>381</v>
      </c>
      <c r="Q20" s="309"/>
      <c r="R20" s="309">
        <v>133</v>
      </c>
      <c r="S20" s="309">
        <v>304</v>
      </c>
      <c r="T20" s="346">
        <v>695</v>
      </c>
      <c r="U20" s="364">
        <v>611</v>
      </c>
      <c r="V20" s="309">
        <v>458</v>
      </c>
      <c r="W20" s="309">
        <v>656</v>
      </c>
      <c r="X20" s="309">
        <v>771</v>
      </c>
      <c r="Y20" s="346">
        <v>849</v>
      </c>
      <c r="Z20" s="244">
        <f t="shared" si="18"/>
        <v>13522</v>
      </c>
    </row>
    <row r="21" spans="1:27" ht="15.75" thickBot="1" x14ac:dyDescent="0.3">
      <c r="A21" s="177" t="s">
        <v>1</v>
      </c>
      <c r="B21" s="228">
        <f t="shared" si="17"/>
        <v>43288</v>
      </c>
      <c r="C21" s="258">
        <v>2073</v>
      </c>
      <c r="D21" s="309">
        <v>2499</v>
      </c>
      <c r="E21" s="309">
        <v>3441</v>
      </c>
      <c r="F21" s="309">
        <v>714</v>
      </c>
      <c r="G21" s="309">
        <v>3336</v>
      </c>
      <c r="H21" s="309">
        <v>866</v>
      </c>
      <c r="I21" s="309">
        <v>1658</v>
      </c>
      <c r="J21" s="234">
        <v>2261</v>
      </c>
      <c r="K21" s="233">
        <v>3505</v>
      </c>
      <c r="L21" s="309">
        <v>421</v>
      </c>
      <c r="M21" s="346">
        <v>3333</v>
      </c>
      <c r="N21" s="364">
        <v>1364</v>
      </c>
      <c r="O21" s="309">
        <v>311</v>
      </c>
      <c r="P21" s="309">
        <v>416</v>
      </c>
      <c r="Q21" s="309">
        <v>2266</v>
      </c>
      <c r="R21" s="309">
        <v>695</v>
      </c>
      <c r="S21" s="309">
        <v>1070</v>
      </c>
      <c r="T21" s="346">
        <v>1455</v>
      </c>
      <c r="U21" s="364">
        <v>1314</v>
      </c>
      <c r="V21" s="309">
        <v>906</v>
      </c>
      <c r="W21" s="309">
        <v>1034</v>
      </c>
      <c r="X21" s="309">
        <v>965</v>
      </c>
      <c r="Y21" s="346">
        <v>1377</v>
      </c>
      <c r="Z21" s="244">
        <f>SUM(C21:Y21)</f>
        <v>37280</v>
      </c>
    </row>
    <row r="22" spans="1:27" ht="15.75" thickBot="1" x14ac:dyDescent="0.3">
      <c r="A22" s="177" t="s">
        <v>2</v>
      </c>
      <c r="B22" s="237">
        <f t="shared" si="17"/>
        <v>43289</v>
      </c>
      <c r="C22" s="258">
        <v>1953</v>
      </c>
      <c r="D22" s="310">
        <v>2128</v>
      </c>
      <c r="E22" s="310">
        <v>3297</v>
      </c>
      <c r="F22" s="310">
        <v>1205</v>
      </c>
      <c r="G22" s="310">
        <v>1982</v>
      </c>
      <c r="H22" s="310">
        <v>776</v>
      </c>
      <c r="I22" s="310">
        <v>1797</v>
      </c>
      <c r="J22" s="236">
        <v>1344</v>
      </c>
      <c r="K22" s="235">
        <v>3854</v>
      </c>
      <c r="L22" s="310">
        <v>340</v>
      </c>
      <c r="M22" s="347">
        <v>3710</v>
      </c>
      <c r="N22" s="364">
        <v>1182</v>
      </c>
      <c r="O22" s="309">
        <v>796</v>
      </c>
      <c r="P22" s="309">
        <v>399</v>
      </c>
      <c r="Q22" s="309">
        <v>1984</v>
      </c>
      <c r="R22" s="309">
        <v>765</v>
      </c>
      <c r="S22" s="309">
        <v>1106</v>
      </c>
      <c r="T22" s="346">
        <v>1670</v>
      </c>
      <c r="U22" s="364">
        <v>1224</v>
      </c>
      <c r="V22" s="309">
        <v>919</v>
      </c>
      <c r="W22" s="309">
        <v>1059</v>
      </c>
      <c r="X22" s="309">
        <v>896</v>
      </c>
      <c r="Y22" s="346">
        <v>1614</v>
      </c>
      <c r="Z22" s="244">
        <f>SUM(C22:Y22)</f>
        <v>36000</v>
      </c>
    </row>
    <row r="23" spans="1:27" ht="15.75" thickBot="1" x14ac:dyDescent="0.3">
      <c r="A23" s="189" t="s">
        <v>21</v>
      </c>
      <c r="B23" s="511" t="s">
        <v>25</v>
      </c>
      <c r="C23" s="303">
        <f>SUM(C16:C22)</f>
        <v>9955</v>
      </c>
      <c r="D23" s="311">
        <f>SUM(D16:D22)</f>
        <v>11058</v>
      </c>
      <c r="E23" s="311">
        <f t="shared" ref="E23:Z23" si="19">SUM(E16:E22)</f>
        <v>13841</v>
      </c>
      <c r="F23" s="311">
        <f t="shared" si="19"/>
        <v>4085</v>
      </c>
      <c r="G23" s="311">
        <f t="shared" si="19"/>
        <v>11314</v>
      </c>
      <c r="H23" s="311">
        <f t="shared" si="19"/>
        <v>4551</v>
      </c>
      <c r="I23" s="311">
        <f t="shared" si="19"/>
        <v>6402</v>
      </c>
      <c r="J23" s="338">
        <f t="shared" si="19"/>
        <v>4139</v>
      </c>
      <c r="K23" s="303">
        <f>SUM(K16:K22)</f>
        <v>16934</v>
      </c>
      <c r="L23" s="311">
        <f t="shared" ref="L23" si="20">SUM(L16:L22)</f>
        <v>2542</v>
      </c>
      <c r="M23" s="349">
        <f>SUM(M16:M22)</f>
        <v>17295</v>
      </c>
      <c r="N23" s="365">
        <f t="shared" ref="N23:T23" si="21">SUM(N16:N22)</f>
        <v>5439</v>
      </c>
      <c r="O23" s="336">
        <f t="shared" si="21"/>
        <v>1993</v>
      </c>
      <c r="P23" s="336">
        <f t="shared" si="21"/>
        <v>2324</v>
      </c>
      <c r="Q23" s="336">
        <f t="shared" si="21"/>
        <v>5223</v>
      </c>
      <c r="R23" s="336">
        <f t="shared" si="21"/>
        <v>3017</v>
      </c>
      <c r="S23" s="336">
        <f t="shared" si="21"/>
        <v>5378</v>
      </c>
      <c r="T23" s="366">
        <f t="shared" si="21"/>
        <v>7803</v>
      </c>
      <c r="U23" s="365">
        <f t="shared" ref="U23:Y23" si="22">SUM(U16:U22)</f>
        <v>5904</v>
      </c>
      <c r="V23" s="336">
        <f t="shared" si="22"/>
        <v>4138</v>
      </c>
      <c r="W23" s="336">
        <f t="shared" si="22"/>
        <v>5515</v>
      </c>
      <c r="X23" s="336">
        <f t="shared" si="22"/>
        <v>5415</v>
      </c>
      <c r="Y23" s="366">
        <f t="shared" si="22"/>
        <v>7192</v>
      </c>
      <c r="Z23" s="190">
        <f t="shared" si="19"/>
        <v>161457</v>
      </c>
      <c r="AA23" s="6"/>
    </row>
    <row r="24" spans="1:27" ht="15.75" thickBot="1" x14ac:dyDescent="0.3">
      <c r="A24" s="127" t="s">
        <v>23</v>
      </c>
      <c r="B24" s="512"/>
      <c r="C24" s="304">
        <f>AVERAGE(C16:C22)</f>
        <v>1422.1428571428571</v>
      </c>
      <c r="D24" s="312">
        <f>AVERAGE(D16:D22)</f>
        <v>1579.7142857142858</v>
      </c>
      <c r="E24" s="312">
        <f t="shared" ref="E24:Z24" si="23">AVERAGE(E16:E22)</f>
        <v>1977.2857142857142</v>
      </c>
      <c r="F24" s="312">
        <f t="shared" si="23"/>
        <v>583.57142857142856</v>
      </c>
      <c r="G24" s="312">
        <f t="shared" si="23"/>
        <v>1616.2857142857142</v>
      </c>
      <c r="H24" s="312">
        <f t="shared" si="23"/>
        <v>650.14285714285711</v>
      </c>
      <c r="I24" s="312">
        <f t="shared" si="23"/>
        <v>914.57142857142856</v>
      </c>
      <c r="J24" s="339">
        <f t="shared" si="23"/>
        <v>1379.6666666666667</v>
      </c>
      <c r="K24" s="304">
        <f>AVERAGE(K16:K22)</f>
        <v>2419.1428571428573</v>
      </c>
      <c r="L24" s="312">
        <f t="shared" ref="L24" si="24">AVERAGE(L16:L22)</f>
        <v>363.14285714285717</v>
      </c>
      <c r="M24" s="350">
        <f>AVERAGE(M16:M22)</f>
        <v>2470.7142857142858</v>
      </c>
      <c r="N24" s="365">
        <f t="shared" ref="N24:T24" si="25">AVERAGE(N16:N22)</f>
        <v>777</v>
      </c>
      <c r="O24" s="336">
        <f t="shared" si="25"/>
        <v>284.71428571428572</v>
      </c>
      <c r="P24" s="336">
        <f t="shared" si="25"/>
        <v>332</v>
      </c>
      <c r="Q24" s="336">
        <f t="shared" si="25"/>
        <v>1741</v>
      </c>
      <c r="R24" s="336">
        <f t="shared" si="25"/>
        <v>431</v>
      </c>
      <c r="S24" s="336">
        <f t="shared" si="25"/>
        <v>768.28571428571433</v>
      </c>
      <c r="T24" s="366">
        <f t="shared" si="25"/>
        <v>1114.7142857142858</v>
      </c>
      <c r="U24" s="365">
        <f t="shared" ref="U24:Y24" si="26">AVERAGE(U16:U22)</f>
        <v>843.42857142857144</v>
      </c>
      <c r="V24" s="336">
        <f t="shared" si="26"/>
        <v>591.14285714285711</v>
      </c>
      <c r="W24" s="336">
        <f t="shared" si="26"/>
        <v>787.85714285714289</v>
      </c>
      <c r="X24" s="336">
        <f t="shared" si="26"/>
        <v>773.57142857142856</v>
      </c>
      <c r="Y24" s="366">
        <f t="shared" si="26"/>
        <v>1027.4285714285713</v>
      </c>
      <c r="Z24" s="191">
        <f t="shared" si="23"/>
        <v>23065.285714285714</v>
      </c>
    </row>
    <row r="25" spans="1:27" ht="15.75" thickBot="1" x14ac:dyDescent="0.3">
      <c r="A25" s="34" t="s">
        <v>20</v>
      </c>
      <c r="B25" s="512"/>
      <c r="C25" s="305">
        <f t="shared" ref="C25:I25" si="27">SUM(C16:C20)</f>
        <v>5929</v>
      </c>
      <c r="D25" s="313">
        <f t="shared" si="27"/>
        <v>6431</v>
      </c>
      <c r="E25" s="313">
        <f t="shared" si="27"/>
        <v>7103</v>
      </c>
      <c r="F25" s="313">
        <f t="shared" si="27"/>
        <v>2166</v>
      </c>
      <c r="G25" s="313">
        <f t="shared" si="27"/>
        <v>5996</v>
      </c>
      <c r="H25" s="313">
        <f t="shared" si="27"/>
        <v>2909</v>
      </c>
      <c r="I25" s="313">
        <f t="shared" si="27"/>
        <v>2947</v>
      </c>
      <c r="J25" s="340">
        <f t="shared" ref="J25" si="28">SUM(J16:J20)</f>
        <v>534</v>
      </c>
      <c r="K25" s="305">
        <f>SUM(K16:K20)</f>
        <v>9575</v>
      </c>
      <c r="L25" s="313">
        <f t="shared" ref="L25" si="29">SUM(L16:L20)</f>
        <v>1781</v>
      </c>
      <c r="M25" s="351">
        <f>SUM(M16:M20)</f>
        <v>10252</v>
      </c>
      <c r="N25" s="367">
        <f t="shared" ref="N25:T25" si="30">SUM(N16:N20)</f>
        <v>2893</v>
      </c>
      <c r="O25" s="337">
        <f t="shared" si="30"/>
        <v>886</v>
      </c>
      <c r="P25" s="337">
        <f>SUM(P16:P20)</f>
        <v>1509</v>
      </c>
      <c r="Q25" s="337">
        <f t="shared" si="30"/>
        <v>973</v>
      </c>
      <c r="R25" s="337">
        <f t="shared" si="30"/>
        <v>1557</v>
      </c>
      <c r="S25" s="337">
        <f>SUM(S16:S20)</f>
        <v>3202</v>
      </c>
      <c r="T25" s="368">
        <f t="shared" si="30"/>
        <v>4678</v>
      </c>
      <c r="U25" s="367">
        <f t="shared" ref="U25:Y25" si="31">SUM(U16:U20)</f>
        <v>3366</v>
      </c>
      <c r="V25" s="337">
        <f t="shared" si="31"/>
        <v>2313</v>
      </c>
      <c r="W25" s="337">
        <f>SUM(W16:W20)</f>
        <v>3422</v>
      </c>
      <c r="X25" s="337">
        <f>SUM(X16:X20)</f>
        <v>3554</v>
      </c>
      <c r="Y25" s="368">
        <f t="shared" si="31"/>
        <v>4201</v>
      </c>
      <c r="Z25" s="192">
        <f>SUM(Z16:Z20)</f>
        <v>88177</v>
      </c>
    </row>
    <row r="26" spans="1:27" ht="15.75" thickBot="1" x14ac:dyDescent="0.3">
      <c r="A26" s="34" t="s">
        <v>22</v>
      </c>
      <c r="B26" s="513"/>
      <c r="C26" s="306">
        <f>AVERAGE(C16:C20)</f>
        <v>1185.8</v>
      </c>
      <c r="D26" s="314">
        <f>AVERAGE(D16:D20)</f>
        <v>1286.2</v>
      </c>
      <c r="E26" s="314">
        <f t="shared" ref="E26:Z26" si="32">AVERAGE(E16:E20)</f>
        <v>1420.6</v>
      </c>
      <c r="F26" s="314">
        <f t="shared" si="32"/>
        <v>433.2</v>
      </c>
      <c r="G26" s="314">
        <f t="shared" si="32"/>
        <v>1199.2</v>
      </c>
      <c r="H26" s="314">
        <f t="shared" si="32"/>
        <v>581.79999999999995</v>
      </c>
      <c r="I26" s="314">
        <f t="shared" si="32"/>
        <v>589.4</v>
      </c>
      <c r="J26" s="341">
        <f t="shared" si="32"/>
        <v>534</v>
      </c>
      <c r="K26" s="306">
        <f>AVERAGE(K16:K20)</f>
        <v>1915</v>
      </c>
      <c r="L26" s="314">
        <f t="shared" ref="L26" si="33">AVERAGE(L16:L20)</f>
        <v>356.2</v>
      </c>
      <c r="M26" s="352">
        <f>AVERAGE(M16:M20)</f>
        <v>2050.4</v>
      </c>
      <c r="N26" s="367">
        <f t="shared" ref="N26:T26" si="34">AVERAGE(N16:N20)</f>
        <v>578.6</v>
      </c>
      <c r="O26" s="337">
        <f t="shared" si="34"/>
        <v>177.2</v>
      </c>
      <c r="P26" s="337">
        <f t="shared" si="34"/>
        <v>301.8</v>
      </c>
      <c r="Q26" s="337">
        <f t="shared" si="34"/>
        <v>973</v>
      </c>
      <c r="R26" s="337">
        <f t="shared" si="34"/>
        <v>311.39999999999998</v>
      </c>
      <c r="S26" s="337">
        <f t="shared" si="34"/>
        <v>640.4</v>
      </c>
      <c r="T26" s="368">
        <f t="shared" si="34"/>
        <v>935.6</v>
      </c>
      <c r="U26" s="367">
        <f t="shared" ref="U26:Y26" si="35">AVERAGE(U16:U20)</f>
        <v>673.2</v>
      </c>
      <c r="V26" s="337">
        <f t="shared" si="35"/>
        <v>462.6</v>
      </c>
      <c r="W26" s="337">
        <f t="shared" si="35"/>
        <v>684.4</v>
      </c>
      <c r="X26" s="337">
        <f t="shared" si="35"/>
        <v>710.8</v>
      </c>
      <c r="Y26" s="368">
        <f t="shared" si="35"/>
        <v>840.2</v>
      </c>
      <c r="Z26" s="193">
        <f t="shared" si="32"/>
        <v>17635.400000000001</v>
      </c>
    </row>
    <row r="27" spans="1:27" ht="15.75" thickBot="1" x14ac:dyDescent="0.3">
      <c r="A27" s="177" t="s">
        <v>3</v>
      </c>
      <c r="B27" s="205">
        <f>B22+1</f>
        <v>43290</v>
      </c>
      <c r="C27" s="260">
        <v>1735</v>
      </c>
      <c r="D27" s="315">
        <v>1635</v>
      </c>
      <c r="E27" s="315">
        <v>1692</v>
      </c>
      <c r="F27" s="315">
        <v>599</v>
      </c>
      <c r="G27" s="315">
        <v>1674</v>
      </c>
      <c r="H27" s="315">
        <v>719</v>
      </c>
      <c r="I27" s="315">
        <v>697</v>
      </c>
      <c r="J27" s="240"/>
      <c r="K27" s="239">
        <v>1821</v>
      </c>
      <c r="L27" s="315">
        <v>325</v>
      </c>
      <c r="M27" s="354">
        <v>1731</v>
      </c>
      <c r="N27" s="369">
        <v>539</v>
      </c>
      <c r="O27" s="221">
        <v>326</v>
      </c>
      <c r="P27" s="221">
        <v>252</v>
      </c>
      <c r="Q27" s="221"/>
      <c r="R27" s="221">
        <v>341</v>
      </c>
      <c r="S27" s="221">
        <v>428</v>
      </c>
      <c r="T27" s="356">
        <v>795</v>
      </c>
      <c r="U27" s="364">
        <v>801</v>
      </c>
      <c r="V27" s="309">
        <v>548</v>
      </c>
      <c r="W27" s="309">
        <v>778</v>
      </c>
      <c r="X27" s="309">
        <v>950</v>
      </c>
      <c r="Y27" s="346">
        <v>1245</v>
      </c>
      <c r="Z27" s="244">
        <f t="shared" ref="Z27:Z31" si="36">SUM(C27:Y27)</f>
        <v>19631</v>
      </c>
    </row>
    <row r="28" spans="1:27" ht="15.75" thickBot="1" x14ac:dyDescent="0.3">
      <c r="A28" s="177" t="s">
        <v>4</v>
      </c>
      <c r="B28" s="206">
        <f>B27+1</f>
        <v>43291</v>
      </c>
      <c r="C28" s="260">
        <v>1684</v>
      </c>
      <c r="D28" s="315">
        <v>1544</v>
      </c>
      <c r="E28" s="315">
        <v>1577</v>
      </c>
      <c r="F28" s="315">
        <v>721</v>
      </c>
      <c r="G28" s="315">
        <v>1654</v>
      </c>
      <c r="H28" s="315">
        <v>824</v>
      </c>
      <c r="I28" s="315">
        <v>843</v>
      </c>
      <c r="J28" s="240"/>
      <c r="K28" s="239">
        <v>1777</v>
      </c>
      <c r="L28" s="315">
        <v>364</v>
      </c>
      <c r="M28" s="354">
        <v>1884</v>
      </c>
      <c r="N28" s="369">
        <v>410</v>
      </c>
      <c r="O28" s="221">
        <v>197</v>
      </c>
      <c r="P28" s="221">
        <v>265</v>
      </c>
      <c r="Q28" s="221"/>
      <c r="R28" s="221">
        <v>410</v>
      </c>
      <c r="S28" s="221">
        <v>468</v>
      </c>
      <c r="T28" s="356">
        <v>786</v>
      </c>
      <c r="U28" s="373">
        <v>797</v>
      </c>
      <c r="V28" s="309">
        <v>566</v>
      </c>
      <c r="W28" s="309">
        <v>782</v>
      </c>
      <c r="X28" s="309">
        <v>966</v>
      </c>
      <c r="Y28" s="346">
        <v>1131</v>
      </c>
      <c r="Z28" s="244">
        <f t="shared" si="36"/>
        <v>19650</v>
      </c>
    </row>
    <row r="29" spans="1:27" ht="15.75" thickBot="1" x14ac:dyDescent="0.3">
      <c r="A29" s="177" t="s">
        <v>5</v>
      </c>
      <c r="B29" s="206">
        <f t="shared" ref="B29:B33" si="37">B28+1</f>
        <v>43292</v>
      </c>
      <c r="C29" s="260">
        <v>1751</v>
      </c>
      <c r="D29" s="315">
        <v>1559</v>
      </c>
      <c r="E29" s="315">
        <v>1659</v>
      </c>
      <c r="F29" s="315">
        <v>1021</v>
      </c>
      <c r="G29" s="315">
        <v>1657</v>
      </c>
      <c r="H29" s="315">
        <v>786</v>
      </c>
      <c r="I29" s="315">
        <v>966</v>
      </c>
      <c r="J29" s="240"/>
      <c r="K29" s="239">
        <v>1704</v>
      </c>
      <c r="L29" s="315">
        <v>337</v>
      </c>
      <c r="M29" s="354">
        <v>1747</v>
      </c>
      <c r="N29" s="369">
        <v>452</v>
      </c>
      <c r="O29" s="221">
        <v>170</v>
      </c>
      <c r="P29" s="221">
        <v>347</v>
      </c>
      <c r="Q29" s="221"/>
      <c r="R29" s="221">
        <v>318</v>
      </c>
      <c r="S29" s="221">
        <v>511</v>
      </c>
      <c r="T29" s="356">
        <v>1176</v>
      </c>
      <c r="U29" s="364">
        <v>852</v>
      </c>
      <c r="V29" s="309">
        <v>589</v>
      </c>
      <c r="W29" s="309">
        <v>814</v>
      </c>
      <c r="X29" s="309">
        <v>832</v>
      </c>
      <c r="Y29" s="346">
        <v>1324</v>
      </c>
      <c r="Z29" s="244">
        <f>SUM(C29:Y29)</f>
        <v>20572</v>
      </c>
    </row>
    <row r="30" spans="1:27" ht="15.75" thickBot="1" x14ac:dyDescent="0.3">
      <c r="A30" s="177" t="s">
        <v>6</v>
      </c>
      <c r="B30" s="206">
        <f t="shared" si="37"/>
        <v>43293</v>
      </c>
      <c r="C30" s="264">
        <v>1730</v>
      </c>
      <c r="D30" s="309">
        <v>1735</v>
      </c>
      <c r="E30" s="309">
        <v>1830</v>
      </c>
      <c r="F30" s="309">
        <v>676</v>
      </c>
      <c r="G30" s="309">
        <v>1797</v>
      </c>
      <c r="H30" s="309">
        <v>860</v>
      </c>
      <c r="I30" s="309">
        <v>837</v>
      </c>
      <c r="J30" s="234"/>
      <c r="K30" s="233">
        <v>1616</v>
      </c>
      <c r="L30" s="309">
        <v>306</v>
      </c>
      <c r="M30" s="346">
        <v>1607</v>
      </c>
      <c r="N30" s="364">
        <v>512</v>
      </c>
      <c r="O30" s="309">
        <v>191</v>
      </c>
      <c r="P30" s="309">
        <v>364</v>
      </c>
      <c r="Q30" s="309"/>
      <c r="R30" s="309">
        <v>453</v>
      </c>
      <c r="S30" s="309">
        <v>610</v>
      </c>
      <c r="T30" s="346">
        <v>1124</v>
      </c>
      <c r="U30" s="364">
        <v>861</v>
      </c>
      <c r="V30" s="309">
        <v>660</v>
      </c>
      <c r="W30" s="309">
        <v>893</v>
      </c>
      <c r="X30" s="309">
        <v>1030</v>
      </c>
      <c r="Y30" s="346">
        <v>1217</v>
      </c>
      <c r="Z30" s="244">
        <f t="shared" si="36"/>
        <v>20909</v>
      </c>
    </row>
    <row r="31" spans="1:27" ht="15.75" thickBot="1" x14ac:dyDescent="0.3">
      <c r="A31" s="177" t="s">
        <v>0</v>
      </c>
      <c r="B31" s="206">
        <f t="shared" si="37"/>
        <v>43294</v>
      </c>
      <c r="C31" s="260">
        <v>1945</v>
      </c>
      <c r="D31" s="315">
        <v>2017</v>
      </c>
      <c r="E31" s="315">
        <v>2281</v>
      </c>
      <c r="F31" s="315">
        <v>727</v>
      </c>
      <c r="G31" s="315">
        <v>1881</v>
      </c>
      <c r="H31" s="315">
        <v>910</v>
      </c>
      <c r="I31" s="315">
        <v>1106</v>
      </c>
      <c r="J31" s="240"/>
      <c r="K31" s="239">
        <v>2046</v>
      </c>
      <c r="L31" s="315">
        <v>375</v>
      </c>
      <c r="M31" s="354">
        <v>2130</v>
      </c>
      <c r="N31" s="369">
        <v>840</v>
      </c>
      <c r="O31" s="221">
        <v>491</v>
      </c>
      <c r="P31" s="221">
        <v>347</v>
      </c>
      <c r="Q31" s="221"/>
      <c r="R31" s="221">
        <v>458</v>
      </c>
      <c r="S31" s="221">
        <v>477</v>
      </c>
      <c r="T31" s="356">
        <v>780</v>
      </c>
      <c r="U31" s="364">
        <v>961</v>
      </c>
      <c r="V31" s="309">
        <v>597</v>
      </c>
      <c r="W31" s="309">
        <v>991</v>
      </c>
      <c r="X31" s="309">
        <v>991</v>
      </c>
      <c r="Y31" s="346">
        <v>1447</v>
      </c>
      <c r="Z31" s="244">
        <f t="shared" si="36"/>
        <v>23798</v>
      </c>
    </row>
    <row r="32" spans="1:27" ht="15.75" thickBot="1" x14ac:dyDescent="0.3">
      <c r="A32" s="177" t="s">
        <v>1</v>
      </c>
      <c r="B32" s="206">
        <f t="shared" si="37"/>
        <v>43295</v>
      </c>
      <c r="C32" s="261">
        <v>2214</v>
      </c>
      <c r="D32" s="221">
        <v>2381</v>
      </c>
      <c r="E32" s="221">
        <v>2867</v>
      </c>
      <c r="F32" s="221">
        <v>731</v>
      </c>
      <c r="G32" s="221">
        <v>2904</v>
      </c>
      <c r="H32" s="221">
        <v>821</v>
      </c>
      <c r="I32" s="221">
        <v>1588</v>
      </c>
      <c r="J32" s="241">
        <v>1711</v>
      </c>
      <c r="K32" s="355">
        <v>3729</v>
      </c>
      <c r="L32" s="221">
        <v>572</v>
      </c>
      <c r="M32" s="356">
        <v>4086</v>
      </c>
      <c r="N32" s="369">
        <v>1101</v>
      </c>
      <c r="O32" s="221">
        <v>413</v>
      </c>
      <c r="P32" s="221">
        <v>924</v>
      </c>
      <c r="Q32" s="221">
        <v>1861</v>
      </c>
      <c r="R32" s="221">
        <v>689</v>
      </c>
      <c r="S32" s="221">
        <v>1199</v>
      </c>
      <c r="T32" s="356">
        <v>1474</v>
      </c>
      <c r="U32" s="364">
        <v>1384</v>
      </c>
      <c r="V32" s="309">
        <v>870</v>
      </c>
      <c r="W32" s="309">
        <v>1091</v>
      </c>
      <c r="X32" s="309">
        <v>875</v>
      </c>
      <c r="Y32" s="346">
        <v>1577</v>
      </c>
      <c r="Z32" s="244">
        <f>SUM(C32:Y32)</f>
        <v>37062</v>
      </c>
    </row>
    <row r="33" spans="1:27" ht="15.75" thickBot="1" x14ac:dyDescent="0.3">
      <c r="A33" s="177" t="s">
        <v>2</v>
      </c>
      <c r="B33" s="206">
        <f t="shared" si="37"/>
        <v>43296</v>
      </c>
      <c r="C33" s="262">
        <v>1326</v>
      </c>
      <c r="D33" s="316">
        <v>1332</v>
      </c>
      <c r="E33" s="316">
        <v>2098</v>
      </c>
      <c r="F33" s="316">
        <v>453</v>
      </c>
      <c r="G33" s="221">
        <v>1282</v>
      </c>
      <c r="H33" s="316">
        <v>485</v>
      </c>
      <c r="I33" s="316">
        <v>1102</v>
      </c>
      <c r="J33" s="242">
        <v>611</v>
      </c>
      <c r="K33" s="357">
        <v>1394</v>
      </c>
      <c r="L33" s="316">
        <v>171</v>
      </c>
      <c r="M33" s="358">
        <v>1156</v>
      </c>
      <c r="N33" s="369">
        <v>627</v>
      </c>
      <c r="O33" s="221">
        <v>189</v>
      </c>
      <c r="P33" s="221">
        <v>663</v>
      </c>
      <c r="Q33" s="221">
        <v>818</v>
      </c>
      <c r="R33" s="221">
        <v>296</v>
      </c>
      <c r="S33" s="221">
        <v>695</v>
      </c>
      <c r="T33" s="356">
        <v>1113</v>
      </c>
      <c r="U33" s="369">
        <v>794</v>
      </c>
      <c r="V33" s="221">
        <v>574</v>
      </c>
      <c r="W33" s="221">
        <v>744</v>
      </c>
      <c r="X33" s="221">
        <v>545</v>
      </c>
      <c r="Y33" s="356">
        <v>1014</v>
      </c>
      <c r="Z33" s="244">
        <f>SUM(C33:Y33)</f>
        <v>19482</v>
      </c>
    </row>
    <row r="34" spans="1:27" ht="15.75" thickBot="1" x14ac:dyDescent="0.3">
      <c r="A34" s="189" t="s">
        <v>21</v>
      </c>
      <c r="B34" s="511" t="s">
        <v>26</v>
      </c>
      <c r="C34" s="303">
        <f>SUM(C27:C33)</f>
        <v>12385</v>
      </c>
      <c r="D34" s="311">
        <f>SUM(D27:D33)</f>
        <v>12203</v>
      </c>
      <c r="E34" s="311">
        <f t="shared" ref="E34:Z34" si="38">SUM(E27:E33)</f>
        <v>14004</v>
      </c>
      <c r="F34" s="311">
        <f t="shared" si="38"/>
        <v>4928</v>
      </c>
      <c r="G34" s="311">
        <f t="shared" si="38"/>
        <v>12849</v>
      </c>
      <c r="H34" s="311">
        <f t="shared" si="38"/>
        <v>5405</v>
      </c>
      <c r="I34" s="311">
        <f t="shared" si="38"/>
        <v>7139</v>
      </c>
      <c r="J34" s="338">
        <f t="shared" si="38"/>
        <v>2322</v>
      </c>
      <c r="K34" s="303">
        <f>SUM(K27:K33)</f>
        <v>14087</v>
      </c>
      <c r="L34" s="311">
        <f t="shared" ref="L34" si="39">SUM(L27:L33)</f>
        <v>2450</v>
      </c>
      <c r="M34" s="349">
        <f>SUM(M27:M33)</f>
        <v>14341</v>
      </c>
      <c r="N34" s="365">
        <f t="shared" ref="N34:T34" si="40">SUM(N27:N33)</f>
        <v>4481</v>
      </c>
      <c r="O34" s="336">
        <f t="shared" si="40"/>
        <v>1977</v>
      </c>
      <c r="P34" s="336">
        <f>SUM(P27:P33)</f>
        <v>3162</v>
      </c>
      <c r="Q34" s="336">
        <f t="shared" si="40"/>
        <v>2679</v>
      </c>
      <c r="R34" s="336">
        <f t="shared" si="40"/>
        <v>2965</v>
      </c>
      <c r="S34" s="336">
        <f t="shared" si="40"/>
        <v>4388</v>
      </c>
      <c r="T34" s="366">
        <f t="shared" si="40"/>
        <v>7248</v>
      </c>
      <c r="U34" s="365">
        <f t="shared" ref="U34:Y34" si="41">SUM(U27:U33)</f>
        <v>6450</v>
      </c>
      <c r="V34" s="336">
        <f t="shared" si="41"/>
        <v>4404</v>
      </c>
      <c r="W34" s="336">
        <f t="shared" si="41"/>
        <v>6093</v>
      </c>
      <c r="X34" s="336">
        <f t="shared" si="41"/>
        <v>6189</v>
      </c>
      <c r="Y34" s="366">
        <f t="shared" si="41"/>
        <v>8955</v>
      </c>
      <c r="Z34" s="338">
        <f t="shared" si="38"/>
        <v>161104</v>
      </c>
      <c r="AA34" s="6"/>
    </row>
    <row r="35" spans="1:27" ht="15.75" thickBot="1" x14ac:dyDescent="0.3">
      <c r="A35" s="127" t="s">
        <v>23</v>
      </c>
      <c r="B35" s="512"/>
      <c r="C35" s="304">
        <f t="shared" ref="C35:Z35" si="42">AVERAGE(C27:C33)</f>
        <v>1769.2857142857142</v>
      </c>
      <c r="D35" s="312">
        <f t="shared" si="42"/>
        <v>1743.2857142857142</v>
      </c>
      <c r="E35" s="312">
        <f t="shared" si="42"/>
        <v>2000.5714285714287</v>
      </c>
      <c r="F35" s="312">
        <f t="shared" si="42"/>
        <v>704</v>
      </c>
      <c r="G35" s="312">
        <f t="shared" si="42"/>
        <v>1835.5714285714287</v>
      </c>
      <c r="H35" s="312">
        <f t="shared" si="42"/>
        <v>772.14285714285711</v>
      </c>
      <c r="I35" s="312">
        <f t="shared" si="42"/>
        <v>1019.8571428571429</v>
      </c>
      <c r="J35" s="339">
        <f t="shared" si="42"/>
        <v>1161</v>
      </c>
      <c r="K35" s="304">
        <f>AVERAGE(K27:K33)</f>
        <v>2012.4285714285713</v>
      </c>
      <c r="L35" s="312">
        <f t="shared" ref="L35" si="43">AVERAGE(L27:L33)</f>
        <v>350</v>
      </c>
      <c r="M35" s="350">
        <f>AVERAGE(M27:M33)</f>
        <v>2048.7142857142858</v>
      </c>
      <c r="N35" s="365">
        <f t="shared" ref="N35:T35" si="44">AVERAGE(N27:N33)</f>
        <v>640.14285714285711</v>
      </c>
      <c r="O35" s="336">
        <f t="shared" si="44"/>
        <v>282.42857142857144</v>
      </c>
      <c r="P35" s="336">
        <f t="shared" si="44"/>
        <v>451.71428571428572</v>
      </c>
      <c r="Q35" s="336">
        <f t="shared" si="44"/>
        <v>1339.5</v>
      </c>
      <c r="R35" s="336">
        <f t="shared" si="44"/>
        <v>423.57142857142856</v>
      </c>
      <c r="S35" s="336">
        <f t="shared" si="44"/>
        <v>626.85714285714289</v>
      </c>
      <c r="T35" s="366">
        <f t="shared" si="44"/>
        <v>1035.4285714285713</v>
      </c>
      <c r="U35" s="365">
        <f t="shared" ref="U35:Y35" si="45">AVERAGE(U27:U33)</f>
        <v>921.42857142857144</v>
      </c>
      <c r="V35" s="336">
        <f t="shared" si="45"/>
        <v>629.14285714285711</v>
      </c>
      <c r="W35" s="336">
        <f t="shared" si="45"/>
        <v>870.42857142857144</v>
      </c>
      <c r="X35" s="336">
        <f t="shared" si="45"/>
        <v>884.14285714285711</v>
      </c>
      <c r="Y35" s="366">
        <f t="shared" si="45"/>
        <v>1279.2857142857142</v>
      </c>
      <c r="Z35" s="339">
        <f t="shared" si="42"/>
        <v>23014.857142857141</v>
      </c>
    </row>
    <row r="36" spans="1:27" ht="15.75" thickBot="1" x14ac:dyDescent="0.3">
      <c r="A36" s="34" t="s">
        <v>20</v>
      </c>
      <c r="B36" s="512"/>
      <c r="C36" s="305">
        <f t="shared" ref="C36:J36" si="46">SUM(C27:C31)</f>
        <v>8845</v>
      </c>
      <c r="D36" s="313">
        <f>SUM(D27:D31)</f>
        <v>8490</v>
      </c>
      <c r="E36" s="313">
        <f>SUM(E27:E31)</f>
        <v>9039</v>
      </c>
      <c r="F36" s="313">
        <f>SUM(F27:F31)</f>
        <v>3744</v>
      </c>
      <c r="G36" s="313">
        <f>SUM(G27:G31)</f>
        <v>8663</v>
      </c>
      <c r="H36" s="313">
        <f t="shared" si="46"/>
        <v>4099</v>
      </c>
      <c r="I36" s="313">
        <f t="shared" si="46"/>
        <v>4449</v>
      </c>
      <c r="J36" s="340">
        <f t="shared" si="46"/>
        <v>0</v>
      </c>
      <c r="K36" s="305">
        <f>SUM(K27:K31)</f>
        <v>8964</v>
      </c>
      <c r="L36" s="313">
        <f t="shared" ref="L36" si="47">SUM(L27:L31)</f>
        <v>1707</v>
      </c>
      <c r="M36" s="351">
        <f>SUM(M27:M31)</f>
        <v>9099</v>
      </c>
      <c r="N36" s="367">
        <f t="shared" ref="N36:T36" si="48">SUM(N27:N31)</f>
        <v>2753</v>
      </c>
      <c r="O36" s="337">
        <f t="shared" si="48"/>
        <v>1375</v>
      </c>
      <c r="P36" s="337">
        <f t="shared" si="48"/>
        <v>1575</v>
      </c>
      <c r="Q36" s="337">
        <f t="shared" si="48"/>
        <v>0</v>
      </c>
      <c r="R36" s="337">
        <f t="shared" si="48"/>
        <v>1980</v>
      </c>
      <c r="S36" s="337">
        <f t="shared" si="48"/>
        <v>2494</v>
      </c>
      <c r="T36" s="368">
        <f t="shared" si="48"/>
        <v>4661</v>
      </c>
      <c r="U36" s="367">
        <f t="shared" ref="U36:Y36" si="49">SUM(U27:U31)</f>
        <v>4272</v>
      </c>
      <c r="V36" s="337">
        <f t="shared" si="49"/>
        <v>2960</v>
      </c>
      <c r="W36" s="337">
        <f t="shared" si="49"/>
        <v>4258</v>
      </c>
      <c r="X36" s="337">
        <f t="shared" si="49"/>
        <v>4769</v>
      </c>
      <c r="Y36" s="368">
        <f t="shared" si="49"/>
        <v>6364</v>
      </c>
      <c r="Z36" s="340">
        <f>SUM(Z27:Z31)</f>
        <v>104560</v>
      </c>
    </row>
    <row r="37" spans="1:27" ht="15.75" thickBot="1" x14ac:dyDescent="0.3">
      <c r="A37" s="34" t="s">
        <v>22</v>
      </c>
      <c r="B37" s="513"/>
      <c r="C37" s="306">
        <f t="shared" ref="C37:Z37" si="50">AVERAGE(C27:C31)</f>
        <v>1769</v>
      </c>
      <c r="D37" s="314">
        <f t="shared" si="50"/>
        <v>1698</v>
      </c>
      <c r="E37" s="314">
        <f t="shared" si="50"/>
        <v>1807.8</v>
      </c>
      <c r="F37" s="314">
        <f t="shared" si="50"/>
        <v>748.8</v>
      </c>
      <c r="G37" s="314">
        <f t="shared" si="50"/>
        <v>1732.6</v>
      </c>
      <c r="H37" s="314">
        <f t="shared" si="50"/>
        <v>819.8</v>
      </c>
      <c r="I37" s="314">
        <f t="shared" si="50"/>
        <v>889.8</v>
      </c>
      <c r="J37" s="341" t="e">
        <f t="shared" si="50"/>
        <v>#DIV/0!</v>
      </c>
      <c r="K37" s="306">
        <f>AVERAGE(K27:K31)</f>
        <v>1792.8</v>
      </c>
      <c r="L37" s="314">
        <f t="shared" ref="L37" si="51">AVERAGE(L27:L31)</f>
        <v>341.4</v>
      </c>
      <c r="M37" s="352">
        <f>AVERAGE(M27:M31)</f>
        <v>1819.8</v>
      </c>
      <c r="N37" s="367">
        <f t="shared" ref="N37:T37" si="52">AVERAGE(N27:N31)</f>
        <v>550.6</v>
      </c>
      <c r="O37" s="337">
        <f t="shared" si="52"/>
        <v>275</v>
      </c>
      <c r="P37" s="337">
        <f t="shared" si="52"/>
        <v>315</v>
      </c>
      <c r="Q37" s="337" t="e">
        <f t="shared" si="52"/>
        <v>#DIV/0!</v>
      </c>
      <c r="R37" s="337">
        <f t="shared" si="52"/>
        <v>396</v>
      </c>
      <c r="S37" s="337">
        <f t="shared" si="52"/>
        <v>498.8</v>
      </c>
      <c r="T37" s="368">
        <f t="shared" si="52"/>
        <v>932.2</v>
      </c>
      <c r="U37" s="367">
        <f t="shared" ref="U37:Y37" si="53">AVERAGE(U27:U31)</f>
        <v>854.4</v>
      </c>
      <c r="V37" s="337">
        <f t="shared" si="53"/>
        <v>592</v>
      </c>
      <c r="W37" s="337">
        <f t="shared" si="53"/>
        <v>851.6</v>
      </c>
      <c r="X37" s="337">
        <f t="shared" si="53"/>
        <v>953.8</v>
      </c>
      <c r="Y37" s="368">
        <f t="shared" si="53"/>
        <v>1272.8</v>
      </c>
      <c r="Z37" s="341">
        <f t="shared" si="50"/>
        <v>20912</v>
      </c>
    </row>
    <row r="38" spans="1:27" ht="15.75" thickBot="1" x14ac:dyDescent="0.3">
      <c r="A38" s="177" t="s">
        <v>3</v>
      </c>
      <c r="B38" s="205">
        <f>B33+1</f>
        <v>43297</v>
      </c>
      <c r="C38" s="259">
        <v>1667</v>
      </c>
      <c r="D38" s="308">
        <v>1578</v>
      </c>
      <c r="E38" s="308">
        <v>1762</v>
      </c>
      <c r="F38" s="308">
        <v>540</v>
      </c>
      <c r="G38" s="308">
        <v>1649</v>
      </c>
      <c r="H38" s="308">
        <v>762</v>
      </c>
      <c r="I38" s="308">
        <v>692</v>
      </c>
      <c r="J38" s="232"/>
      <c r="K38" s="218">
        <v>1804</v>
      </c>
      <c r="L38" s="308">
        <v>322</v>
      </c>
      <c r="M38" s="353">
        <v>1869</v>
      </c>
      <c r="N38" s="372">
        <v>451</v>
      </c>
      <c r="O38" s="308">
        <v>253</v>
      </c>
      <c r="P38" s="308">
        <v>237</v>
      </c>
      <c r="Q38" s="308"/>
      <c r="R38" s="308">
        <v>339</v>
      </c>
      <c r="S38" s="308">
        <v>643</v>
      </c>
      <c r="T38" s="353">
        <v>878</v>
      </c>
      <c r="U38" s="364">
        <v>778</v>
      </c>
      <c r="V38" s="309">
        <v>540</v>
      </c>
      <c r="W38" s="309">
        <v>821</v>
      </c>
      <c r="X38" s="309">
        <v>992</v>
      </c>
      <c r="Y38" s="346">
        <v>1209</v>
      </c>
      <c r="Z38" s="244">
        <f>SUM(C38:Y38)</f>
        <v>19786</v>
      </c>
    </row>
    <row r="39" spans="1:27" ht="15.75" thickBot="1" x14ac:dyDescent="0.3">
      <c r="A39" s="177" t="s">
        <v>4</v>
      </c>
      <c r="B39" s="206">
        <f>B38+1</f>
        <v>43298</v>
      </c>
      <c r="C39" s="259">
        <v>975</v>
      </c>
      <c r="D39" s="308">
        <v>1004</v>
      </c>
      <c r="E39" s="308">
        <v>967</v>
      </c>
      <c r="F39" s="308">
        <v>403</v>
      </c>
      <c r="G39" s="308">
        <v>1353</v>
      </c>
      <c r="H39" s="308">
        <v>691</v>
      </c>
      <c r="I39" s="308">
        <v>379</v>
      </c>
      <c r="J39" s="232"/>
      <c r="K39" s="218">
        <v>986</v>
      </c>
      <c r="L39" s="308">
        <v>196</v>
      </c>
      <c r="M39" s="353">
        <v>965</v>
      </c>
      <c r="N39" s="372">
        <v>224</v>
      </c>
      <c r="O39" s="308">
        <v>135</v>
      </c>
      <c r="P39" s="308">
        <v>175</v>
      </c>
      <c r="Q39" s="308"/>
      <c r="R39" s="308">
        <v>196</v>
      </c>
      <c r="S39" s="308">
        <v>215</v>
      </c>
      <c r="T39" s="353">
        <v>450</v>
      </c>
      <c r="U39" s="364">
        <v>564</v>
      </c>
      <c r="V39" s="309">
        <v>364</v>
      </c>
      <c r="W39" s="309">
        <v>700</v>
      </c>
      <c r="X39" s="309">
        <v>691</v>
      </c>
      <c r="Y39" s="346">
        <v>781</v>
      </c>
      <c r="Z39" s="244">
        <f t="shared" ref="Z39:Z42" si="54">SUM(C39:Y39)</f>
        <v>12414</v>
      </c>
    </row>
    <row r="40" spans="1:27" ht="15.75" thickBot="1" x14ac:dyDescent="0.3">
      <c r="A40" s="177" t="s">
        <v>5</v>
      </c>
      <c r="B40" s="206">
        <f t="shared" ref="B40:B43" si="55">B39+1</f>
        <v>43299</v>
      </c>
      <c r="C40" s="259">
        <v>1669</v>
      </c>
      <c r="D40" s="308">
        <v>1820</v>
      </c>
      <c r="E40" s="308">
        <v>2009</v>
      </c>
      <c r="F40" s="308">
        <v>643</v>
      </c>
      <c r="G40" s="308">
        <v>1850</v>
      </c>
      <c r="H40" s="308">
        <v>850</v>
      </c>
      <c r="I40" s="308">
        <v>903</v>
      </c>
      <c r="J40" s="232"/>
      <c r="K40" s="218">
        <v>2166</v>
      </c>
      <c r="L40" s="308">
        <v>313</v>
      </c>
      <c r="M40" s="353">
        <v>2050</v>
      </c>
      <c r="N40" s="372">
        <v>737</v>
      </c>
      <c r="O40" s="308">
        <v>391</v>
      </c>
      <c r="P40" s="308">
        <v>352</v>
      </c>
      <c r="Q40" s="308"/>
      <c r="R40" s="308">
        <v>393</v>
      </c>
      <c r="S40" s="308">
        <v>367</v>
      </c>
      <c r="T40" s="353">
        <v>940</v>
      </c>
      <c r="U40" s="364">
        <v>964</v>
      </c>
      <c r="V40" s="309">
        <v>655</v>
      </c>
      <c r="W40" s="309">
        <v>851</v>
      </c>
      <c r="X40" s="309">
        <v>981</v>
      </c>
      <c r="Y40" s="346">
        <v>1241</v>
      </c>
      <c r="Z40" s="244">
        <f t="shared" si="54"/>
        <v>22145</v>
      </c>
    </row>
    <row r="41" spans="1:27" ht="15.75" thickBot="1" x14ac:dyDescent="0.3">
      <c r="A41" s="177" t="s">
        <v>6</v>
      </c>
      <c r="B41" s="206">
        <f t="shared" si="55"/>
        <v>43300</v>
      </c>
      <c r="C41" s="264">
        <v>1878</v>
      </c>
      <c r="D41" s="309">
        <v>1926</v>
      </c>
      <c r="E41" s="309">
        <v>2344</v>
      </c>
      <c r="F41" s="309">
        <v>637</v>
      </c>
      <c r="G41" s="309">
        <v>2057</v>
      </c>
      <c r="H41" s="309">
        <v>797</v>
      </c>
      <c r="I41" s="309">
        <v>1064</v>
      </c>
      <c r="J41" s="234"/>
      <c r="K41" s="233">
        <v>1981</v>
      </c>
      <c r="L41" s="309">
        <v>535</v>
      </c>
      <c r="M41" s="346">
        <v>1926</v>
      </c>
      <c r="N41" s="372">
        <v>845</v>
      </c>
      <c r="O41" s="308">
        <v>347</v>
      </c>
      <c r="P41" s="308">
        <v>304</v>
      </c>
      <c r="Q41" s="308"/>
      <c r="R41" s="308">
        <v>454</v>
      </c>
      <c r="S41" s="308">
        <v>634</v>
      </c>
      <c r="T41" s="353">
        <v>827</v>
      </c>
      <c r="U41" s="364">
        <v>887</v>
      </c>
      <c r="V41" s="309">
        <v>600</v>
      </c>
      <c r="W41" s="309">
        <v>912</v>
      </c>
      <c r="X41" s="309">
        <v>1052</v>
      </c>
      <c r="Y41" s="346">
        <v>1311</v>
      </c>
      <c r="Z41" s="244">
        <f t="shared" si="54"/>
        <v>23318</v>
      </c>
    </row>
    <row r="42" spans="1:27" ht="15.75" thickBot="1" x14ac:dyDescent="0.3">
      <c r="A42" s="177" t="s">
        <v>0</v>
      </c>
      <c r="B42" s="206">
        <f t="shared" si="55"/>
        <v>43301</v>
      </c>
      <c r="C42" s="259">
        <v>2197</v>
      </c>
      <c r="D42" s="308">
        <v>2318</v>
      </c>
      <c r="E42" s="308">
        <v>2427</v>
      </c>
      <c r="F42" s="308">
        <v>675</v>
      </c>
      <c r="G42" s="308">
        <v>1939</v>
      </c>
      <c r="H42" s="308">
        <v>934</v>
      </c>
      <c r="I42" s="308">
        <v>1100</v>
      </c>
      <c r="J42" s="232"/>
      <c r="K42" s="218">
        <v>2236</v>
      </c>
      <c r="L42" s="308">
        <v>352</v>
      </c>
      <c r="M42" s="353">
        <v>2687</v>
      </c>
      <c r="N42" s="372">
        <v>938</v>
      </c>
      <c r="O42" s="308">
        <v>395</v>
      </c>
      <c r="P42" s="308">
        <v>500</v>
      </c>
      <c r="Q42" s="308"/>
      <c r="R42" s="308">
        <v>524</v>
      </c>
      <c r="S42" s="308">
        <v>542</v>
      </c>
      <c r="T42" s="353">
        <v>1157</v>
      </c>
      <c r="U42" s="364">
        <v>1065</v>
      </c>
      <c r="V42" s="309">
        <v>785</v>
      </c>
      <c r="W42" s="309">
        <v>1133</v>
      </c>
      <c r="X42" s="309">
        <v>1075</v>
      </c>
      <c r="Y42" s="346">
        <v>1488</v>
      </c>
      <c r="Z42" s="244">
        <f t="shared" si="54"/>
        <v>26467</v>
      </c>
    </row>
    <row r="43" spans="1:27" ht="15.75" thickBot="1" x14ac:dyDescent="0.3">
      <c r="A43" s="177" t="s">
        <v>1</v>
      </c>
      <c r="B43" s="206">
        <f t="shared" si="55"/>
        <v>43302</v>
      </c>
      <c r="C43" s="259">
        <v>1684</v>
      </c>
      <c r="D43" s="309">
        <v>2184</v>
      </c>
      <c r="E43" s="309">
        <v>2676</v>
      </c>
      <c r="F43" s="309">
        <v>562</v>
      </c>
      <c r="G43" s="309">
        <v>2597</v>
      </c>
      <c r="H43" s="309">
        <v>664</v>
      </c>
      <c r="I43" s="309">
        <v>1322</v>
      </c>
      <c r="J43" s="234">
        <v>1057</v>
      </c>
      <c r="K43" s="233">
        <v>1789</v>
      </c>
      <c r="L43" s="309">
        <v>307</v>
      </c>
      <c r="M43" s="346">
        <v>1701</v>
      </c>
      <c r="N43" s="372">
        <v>678</v>
      </c>
      <c r="O43" s="308">
        <v>190</v>
      </c>
      <c r="P43" s="308">
        <v>319</v>
      </c>
      <c r="Q43" s="308">
        <v>1320</v>
      </c>
      <c r="R43" s="308">
        <v>554</v>
      </c>
      <c r="S43" s="308">
        <v>821</v>
      </c>
      <c r="T43" s="353">
        <v>991</v>
      </c>
      <c r="U43" s="364">
        <v>954</v>
      </c>
      <c r="V43" s="309">
        <v>736</v>
      </c>
      <c r="W43" s="309">
        <v>857</v>
      </c>
      <c r="X43" s="309">
        <v>729</v>
      </c>
      <c r="Y43" s="346">
        <v>1095</v>
      </c>
      <c r="Z43" s="244">
        <f>SUM(C43:Y43)</f>
        <v>25787</v>
      </c>
    </row>
    <row r="44" spans="1:27" ht="15.75" thickBot="1" x14ac:dyDescent="0.3">
      <c r="A44" s="177" t="s">
        <v>2</v>
      </c>
      <c r="B44" s="206">
        <f>B43+1</f>
        <v>43303</v>
      </c>
      <c r="C44" s="258">
        <v>1115</v>
      </c>
      <c r="D44" s="310">
        <v>998</v>
      </c>
      <c r="E44" s="310">
        <v>2007</v>
      </c>
      <c r="F44" s="310">
        <v>360</v>
      </c>
      <c r="G44" s="309">
        <v>1262</v>
      </c>
      <c r="H44" s="310">
        <v>428</v>
      </c>
      <c r="I44" s="310">
        <v>1067</v>
      </c>
      <c r="J44" s="236">
        <v>516</v>
      </c>
      <c r="K44" s="235">
        <v>1130</v>
      </c>
      <c r="L44" s="310">
        <v>215</v>
      </c>
      <c r="M44" s="347">
        <v>901</v>
      </c>
      <c r="N44" s="373">
        <v>607</v>
      </c>
      <c r="O44" s="370">
        <v>214</v>
      </c>
      <c r="P44" s="370">
        <v>159</v>
      </c>
      <c r="Q44" s="370">
        <v>693</v>
      </c>
      <c r="R44" s="370">
        <v>354</v>
      </c>
      <c r="S44" s="370">
        <v>684</v>
      </c>
      <c r="T44" s="371">
        <v>657</v>
      </c>
      <c r="U44" s="373">
        <v>564</v>
      </c>
      <c r="V44" s="370">
        <v>535</v>
      </c>
      <c r="W44" s="370">
        <v>526</v>
      </c>
      <c r="X44" s="370">
        <v>533</v>
      </c>
      <c r="Y44" s="371">
        <v>686</v>
      </c>
      <c r="Z44" s="244">
        <f>SUM(C44:Y44)</f>
        <v>16211</v>
      </c>
    </row>
    <row r="45" spans="1:27" ht="15.75" thickBot="1" x14ac:dyDescent="0.3">
      <c r="A45" s="189" t="s">
        <v>21</v>
      </c>
      <c r="B45" s="511" t="s">
        <v>27</v>
      </c>
      <c r="C45" s="303">
        <f t="shared" ref="C45:Z45" si="56">SUM(C38:C44)</f>
        <v>11185</v>
      </c>
      <c r="D45" s="311">
        <f t="shared" si="56"/>
        <v>11828</v>
      </c>
      <c r="E45" s="311">
        <f t="shared" si="56"/>
        <v>14192</v>
      </c>
      <c r="F45" s="311">
        <f t="shared" si="56"/>
        <v>3820</v>
      </c>
      <c r="G45" s="311">
        <f t="shared" si="56"/>
        <v>12707</v>
      </c>
      <c r="H45" s="311">
        <f t="shared" si="56"/>
        <v>5126</v>
      </c>
      <c r="I45" s="311">
        <f t="shared" si="56"/>
        <v>6527</v>
      </c>
      <c r="J45" s="338">
        <f t="shared" si="56"/>
        <v>1573</v>
      </c>
      <c r="K45" s="338">
        <f t="shared" si="56"/>
        <v>12092</v>
      </c>
      <c r="L45" s="311">
        <f t="shared" ref="L45:M45" si="57">SUM(L38:L44)</f>
        <v>2240</v>
      </c>
      <c r="M45" s="311">
        <f t="shared" si="57"/>
        <v>12099</v>
      </c>
      <c r="N45" s="365">
        <f t="shared" ref="N45:T45" si="58">SUM(N38:N44)</f>
        <v>4480</v>
      </c>
      <c r="O45" s="336">
        <f t="shared" si="58"/>
        <v>1925</v>
      </c>
      <c r="P45" s="336">
        <f t="shared" si="58"/>
        <v>2046</v>
      </c>
      <c r="Q45" s="336">
        <f t="shared" si="58"/>
        <v>2013</v>
      </c>
      <c r="R45" s="336">
        <f t="shared" si="58"/>
        <v>2814</v>
      </c>
      <c r="S45" s="336">
        <f t="shared" si="58"/>
        <v>3906</v>
      </c>
      <c r="T45" s="366">
        <f t="shared" si="58"/>
        <v>5900</v>
      </c>
      <c r="U45" s="365">
        <f t="shared" ref="U45:Y45" si="59">SUM(U38:U44)</f>
        <v>5776</v>
      </c>
      <c r="V45" s="336">
        <f t="shared" si="59"/>
        <v>4215</v>
      </c>
      <c r="W45" s="336">
        <f t="shared" si="59"/>
        <v>5800</v>
      </c>
      <c r="X45" s="336">
        <f t="shared" si="59"/>
        <v>6053</v>
      </c>
      <c r="Y45" s="366">
        <f t="shared" si="59"/>
        <v>7811</v>
      </c>
      <c r="Z45" s="338">
        <f t="shared" si="56"/>
        <v>146128</v>
      </c>
      <c r="AA45" s="6"/>
    </row>
    <row r="46" spans="1:27" ht="15.75" thickBot="1" x14ac:dyDescent="0.3">
      <c r="A46" s="127" t="s">
        <v>23</v>
      </c>
      <c r="B46" s="512"/>
      <c r="C46" s="304">
        <f t="shared" ref="C46:Z46" si="60">AVERAGE(C38:C44)</f>
        <v>1597.8571428571429</v>
      </c>
      <c r="D46" s="312">
        <f t="shared" si="60"/>
        <v>1689.7142857142858</v>
      </c>
      <c r="E46" s="312">
        <f t="shared" si="60"/>
        <v>2027.4285714285713</v>
      </c>
      <c r="F46" s="312">
        <f t="shared" si="60"/>
        <v>545.71428571428567</v>
      </c>
      <c r="G46" s="312">
        <f t="shared" si="60"/>
        <v>1815.2857142857142</v>
      </c>
      <c r="H46" s="312">
        <f t="shared" si="60"/>
        <v>732.28571428571433</v>
      </c>
      <c r="I46" s="312">
        <f t="shared" si="60"/>
        <v>932.42857142857144</v>
      </c>
      <c r="J46" s="339">
        <f t="shared" si="60"/>
        <v>786.5</v>
      </c>
      <c r="K46" s="339">
        <f t="shared" si="60"/>
        <v>1727.4285714285713</v>
      </c>
      <c r="L46" s="312">
        <f t="shared" ref="L46:M46" si="61">AVERAGE(L38:L44)</f>
        <v>320</v>
      </c>
      <c r="M46" s="312">
        <f t="shared" si="61"/>
        <v>1728.4285714285713</v>
      </c>
      <c r="N46" s="365">
        <f t="shared" ref="N46:T46" si="62">AVERAGE(N38:N44)</f>
        <v>640</v>
      </c>
      <c r="O46" s="336">
        <f t="shared" si="62"/>
        <v>275</v>
      </c>
      <c r="P46" s="336">
        <f t="shared" si="62"/>
        <v>292.28571428571428</v>
      </c>
      <c r="Q46" s="336">
        <f t="shared" si="62"/>
        <v>1006.5</v>
      </c>
      <c r="R46" s="336">
        <f t="shared" si="62"/>
        <v>402</v>
      </c>
      <c r="S46" s="336">
        <f t="shared" si="62"/>
        <v>558</v>
      </c>
      <c r="T46" s="366">
        <f t="shared" si="62"/>
        <v>842.85714285714289</v>
      </c>
      <c r="U46" s="365">
        <f t="shared" ref="U46:Y46" si="63">AVERAGE(U38:U44)</f>
        <v>825.14285714285711</v>
      </c>
      <c r="V46" s="336">
        <f t="shared" si="63"/>
        <v>602.14285714285711</v>
      </c>
      <c r="W46" s="336">
        <f t="shared" si="63"/>
        <v>828.57142857142856</v>
      </c>
      <c r="X46" s="336">
        <f t="shared" si="63"/>
        <v>864.71428571428567</v>
      </c>
      <c r="Y46" s="366">
        <f t="shared" si="63"/>
        <v>1115.8571428571429</v>
      </c>
      <c r="Z46" s="339">
        <f t="shared" si="60"/>
        <v>20875.428571428572</v>
      </c>
    </row>
    <row r="47" spans="1:27" ht="15.75" thickBot="1" x14ac:dyDescent="0.3">
      <c r="A47" s="34" t="s">
        <v>20</v>
      </c>
      <c r="B47" s="512"/>
      <c r="C47" s="305">
        <f t="shared" ref="C47:Z47" si="64">SUM(C38:C42)</f>
        <v>8386</v>
      </c>
      <c r="D47" s="313">
        <f t="shared" si="64"/>
        <v>8646</v>
      </c>
      <c r="E47" s="313">
        <f t="shared" si="64"/>
        <v>9509</v>
      </c>
      <c r="F47" s="313">
        <f t="shared" si="64"/>
        <v>2898</v>
      </c>
      <c r="G47" s="313">
        <f t="shared" si="64"/>
        <v>8848</v>
      </c>
      <c r="H47" s="313">
        <f t="shared" si="64"/>
        <v>4034</v>
      </c>
      <c r="I47" s="313">
        <f t="shared" si="64"/>
        <v>4138</v>
      </c>
      <c r="J47" s="340">
        <f t="shared" si="64"/>
        <v>0</v>
      </c>
      <c r="K47" s="305">
        <f>SUM(K38:K42)</f>
        <v>9173</v>
      </c>
      <c r="L47" s="313">
        <f t="shared" ref="L47:M47" si="65">SUM(L38:L42)</f>
        <v>1718</v>
      </c>
      <c r="M47" s="313">
        <f t="shared" si="65"/>
        <v>9497</v>
      </c>
      <c r="N47" s="367">
        <f t="shared" ref="N47:T47" si="66">SUM(N38:N42)</f>
        <v>3195</v>
      </c>
      <c r="O47" s="337">
        <f t="shared" si="66"/>
        <v>1521</v>
      </c>
      <c r="P47" s="337">
        <f t="shared" si="66"/>
        <v>1568</v>
      </c>
      <c r="Q47" s="337">
        <f t="shared" si="66"/>
        <v>0</v>
      </c>
      <c r="R47" s="337">
        <f t="shared" si="66"/>
        <v>1906</v>
      </c>
      <c r="S47" s="337">
        <f t="shared" si="66"/>
        <v>2401</v>
      </c>
      <c r="T47" s="368">
        <f t="shared" si="66"/>
        <v>4252</v>
      </c>
      <c r="U47" s="367">
        <f t="shared" ref="U47:Y47" si="67">SUM(U38:U42)</f>
        <v>4258</v>
      </c>
      <c r="V47" s="337">
        <f t="shared" si="67"/>
        <v>2944</v>
      </c>
      <c r="W47" s="337">
        <f t="shared" si="67"/>
        <v>4417</v>
      </c>
      <c r="X47" s="337">
        <f t="shared" si="67"/>
        <v>4791</v>
      </c>
      <c r="Y47" s="368">
        <f t="shared" si="67"/>
        <v>6030</v>
      </c>
      <c r="Z47" s="340">
        <f t="shared" si="64"/>
        <v>104130</v>
      </c>
    </row>
    <row r="48" spans="1:27" ht="15.75" thickBot="1" x14ac:dyDescent="0.3">
      <c r="A48" s="34" t="s">
        <v>22</v>
      </c>
      <c r="B48" s="513"/>
      <c r="C48" s="306">
        <f t="shared" ref="C48:Z48" si="68">AVERAGE(C38:C42)</f>
        <v>1677.2</v>
      </c>
      <c r="D48" s="314">
        <f t="shared" si="68"/>
        <v>1729.2</v>
      </c>
      <c r="E48" s="314">
        <f t="shared" si="68"/>
        <v>1901.8</v>
      </c>
      <c r="F48" s="314">
        <f t="shared" si="68"/>
        <v>579.6</v>
      </c>
      <c r="G48" s="314">
        <f t="shared" si="68"/>
        <v>1769.6</v>
      </c>
      <c r="H48" s="314">
        <f t="shared" si="68"/>
        <v>806.8</v>
      </c>
      <c r="I48" s="314">
        <f t="shared" si="68"/>
        <v>827.6</v>
      </c>
      <c r="J48" s="341" t="e">
        <f t="shared" si="68"/>
        <v>#DIV/0!</v>
      </c>
      <c r="K48" s="306">
        <f>AVERAGE(K38:K42)</f>
        <v>1834.6</v>
      </c>
      <c r="L48" s="314">
        <f t="shared" ref="L48" si="69">AVERAGE(L38:L42)</f>
        <v>343.6</v>
      </c>
      <c r="M48" s="352">
        <f>AVERAGE(M38:M42)</f>
        <v>1899.4</v>
      </c>
      <c r="N48" s="367">
        <f t="shared" ref="N48:T48" si="70">AVERAGE(N38:N42)</f>
        <v>639</v>
      </c>
      <c r="O48" s="337">
        <f t="shared" si="70"/>
        <v>304.2</v>
      </c>
      <c r="P48" s="337">
        <f t="shared" si="70"/>
        <v>313.60000000000002</v>
      </c>
      <c r="Q48" s="337" t="e">
        <f t="shared" si="70"/>
        <v>#DIV/0!</v>
      </c>
      <c r="R48" s="337">
        <f t="shared" si="70"/>
        <v>381.2</v>
      </c>
      <c r="S48" s="337">
        <f t="shared" si="70"/>
        <v>480.2</v>
      </c>
      <c r="T48" s="368">
        <f t="shared" si="70"/>
        <v>850.4</v>
      </c>
      <c r="U48" s="367">
        <f t="shared" ref="U48:Y48" si="71">AVERAGE(U38:U42)</f>
        <v>851.6</v>
      </c>
      <c r="V48" s="337">
        <f t="shared" si="71"/>
        <v>588.79999999999995</v>
      </c>
      <c r="W48" s="337">
        <f t="shared" si="71"/>
        <v>883.4</v>
      </c>
      <c r="X48" s="337">
        <f t="shared" si="71"/>
        <v>958.2</v>
      </c>
      <c r="Y48" s="368">
        <f t="shared" si="71"/>
        <v>1206</v>
      </c>
      <c r="Z48" s="341">
        <f t="shared" si="68"/>
        <v>20826</v>
      </c>
    </row>
    <row r="49" spans="1:27" ht="15.75" thickBot="1" x14ac:dyDescent="0.3">
      <c r="A49" s="177" t="s">
        <v>3</v>
      </c>
      <c r="B49" s="205">
        <f>B44+1</f>
        <v>43304</v>
      </c>
      <c r="C49" s="263">
        <v>1238</v>
      </c>
      <c r="D49" s="317">
        <v>1141</v>
      </c>
      <c r="E49" s="317">
        <v>1172</v>
      </c>
      <c r="F49" s="317">
        <v>543</v>
      </c>
      <c r="G49" s="317">
        <v>1367</v>
      </c>
      <c r="H49" s="317">
        <v>711</v>
      </c>
      <c r="I49" s="317">
        <v>457</v>
      </c>
      <c r="J49" s="244"/>
      <c r="K49" s="243">
        <v>850</v>
      </c>
      <c r="L49" s="317">
        <v>194</v>
      </c>
      <c r="M49" s="359">
        <v>837</v>
      </c>
      <c r="N49" s="372">
        <v>270</v>
      </c>
      <c r="O49" s="308">
        <v>97</v>
      </c>
      <c r="P49" s="308">
        <v>180</v>
      </c>
      <c r="Q49" s="308"/>
      <c r="R49" s="308">
        <v>143</v>
      </c>
      <c r="S49" s="308">
        <v>265</v>
      </c>
      <c r="T49" s="353">
        <v>635</v>
      </c>
      <c r="U49" s="364">
        <v>549</v>
      </c>
      <c r="V49" s="309">
        <v>402</v>
      </c>
      <c r="W49" s="309">
        <v>581</v>
      </c>
      <c r="X49" s="309">
        <v>716</v>
      </c>
      <c r="Y49" s="346">
        <v>903</v>
      </c>
      <c r="Z49" s="244">
        <f t="shared" ref="Z49:Z53" si="72">SUM(C49:Y49)</f>
        <v>13251</v>
      </c>
    </row>
    <row r="50" spans="1:27" ht="15.75" thickBot="1" x14ac:dyDescent="0.3">
      <c r="A50" s="177" t="s">
        <v>4</v>
      </c>
      <c r="B50" s="206">
        <f>B49+1</f>
        <v>43305</v>
      </c>
      <c r="C50" s="264">
        <v>1502</v>
      </c>
      <c r="D50" s="309">
        <v>1329</v>
      </c>
      <c r="E50" s="309">
        <v>1839</v>
      </c>
      <c r="F50" s="309">
        <v>701</v>
      </c>
      <c r="G50" s="309">
        <v>1664</v>
      </c>
      <c r="H50" s="309">
        <v>794</v>
      </c>
      <c r="I50" s="309">
        <v>696</v>
      </c>
      <c r="J50" s="234"/>
      <c r="K50" s="233">
        <v>1285</v>
      </c>
      <c r="L50" s="309">
        <v>316</v>
      </c>
      <c r="M50" s="346">
        <v>1314</v>
      </c>
      <c r="N50" s="372">
        <v>452</v>
      </c>
      <c r="O50" s="308">
        <v>179</v>
      </c>
      <c r="P50" s="308">
        <v>290</v>
      </c>
      <c r="Q50" s="308"/>
      <c r="R50" s="308">
        <v>286</v>
      </c>
      <c r="S50" s="308">
        <v>410</v>
      </c>
      <c r="T50" s="353">
        <v>843</v>
      </c>
      <c r="U50" s="364">
        <v>709</v>
      </c>
      <c r="V50" s="309">
        <v>509</v>
      </c>
      <c r="W50" s="309">
        <v>742</v>
      </c>
      <c r="X50" s="309">
        <v>855</v>
      </c>
      <c r="Y50" s="346">
        <v>1163</v>
      </c>
      <c r="Z50" s="244">
        <f t="shared" si="72"/>
        <v>17878</v>
      </c>
    </row>
    <row r="51" spans="1:27" ht="15.75" thickBot="1" x14ac:dyDescent="0.3">
      <c r="A51" s="177" t="s">
        <v>5</v>
      </c>
      <c r="B51" s="206">
        <f t="shared" ref="B51:B54" si="73">B50+1</f>
        <v>43306</v>
      </c>
      <c r="C51" s="264">
        <v>1001</v>
      </c>
      <c r="D51" s="309">
        <v>990</v>
      </c>
      <c r="E51" s="309">
        <v>930</v>
      </c>
      <c r="F51" s="309">
        <v>405</v>
      </c>
      <c r="G51" s="309">
        <v>1219</v>
      </c>
      <c r="H51" s="309">
        <v>555</v>
      </c>
      <c r="I51" s="309">
        <v>377</v>
      </c>
      <c r="J51" s="234"/>
      <c r="K51" s="233">
        <v>803</v>
      </c>
      <c r="L51" s="309">
        <v>170</v>
      </c>
      <c r="M51" s="346">
        <v>866</v>
      </c>
      <c r="N51" s="372">
        <v>168</v>
      </c>
      <c r="O51" s="308">
        <v>112</v>
      </c>
      <c r="P51" s="308">
        <v>193</v>
      </c>
      <c r="Q51" s="308"/>
      <c r="R51" s="308">
        <v>115</v>
      </c>
      <c r="S51" s="308">
        <v>172</v>
      </c>
      <c r="T51" s="353">
        <v>520</v>
      </c>
      <c r="U51" s="364">
        <v>504</v>
      </c>
      <c r="V51" s="309">
        <v>395</v>
      </c>
      <c r="W51" s="309">
        <v>542</v>
      </c>
      <c r="X51" s="309">
        <v>702</v>
      </c>
      <c r="Y51" s="346">
        <v>729</v>
      </c>
      <c r="Z51" s="244">
        <f t="shared" si="72"/>
        <v>11468</v>
      </c>
    </row>
    <row r="52" spans="1:27" ht="15.75" thickBot="1" x14ac:dyDescent="0.3">
      <c r="A52" s="177" t="s">
        <v>6</v>
      </c>
      <c r="B52" s="206">
        <f t="shared" si="73"/>
        <v>43307</v>
      </c>
      <c r="C52" s="264">
        <v>1717</v>
      </c>
      <c r="D52" s="309">
        <v>1592</v>
      </c>
      <c r="E52" s="309">
        <v>2010</v>
      </c>
      <c r="F52" s="309">
        <v>631</v>
      </c>
      <c r="G52" s="309">
        <v>1689</v>
      </c>
      <c r="H52" s="309">
        <v>793</v>
      </c>
      <c r="I52" s="309">
        <v>772</v>
      </c>
      <c r="J52" s="234"/>
      <c r="K52" s="233">
        <v>1308</v>
      </c>
      <c r="L52" s="309">
        <v>270</v>
      </c>
      <c r="M52" s="346">
        <v>1286</v>
      </c>
      <c r="N52" s="372">
        <v>513</v>
      </c>
      <c r="O52" s="308">
        <v>175</v>
      </c>
      <c r="P52" s="308">
        <v>266</v>
      </c>
      <c r="Q52" s="308"/>
      <c r="R52" s="308">
        <v>422</v>
      </c>
      <c r="S52" s="308">
        <v>578</v>
      </c>
      <c r="T52" s="353">
        <v>1146</v>
      </c>
      <c r="U52" s="364">
        <v>833</v>
      </c>
      <c r="V52" s="309">
        <v>585</v>
      </c>
      <c r="W52" s="309">
        <v>887</v>
      </c>
      <c r="X52" s="309">
        <v>838</v>
      </c>
      <c r="Y52" s="346">
        <v>1185</v>
      </c>
      <c r="Z52" s="244">
        <f t="shared" si="72"/>
        <v>19496</v>
      </c>
    </row>
    <row r="53" spans="1:27" ht="15.75" thickBot="1" x14ac:dyDescent="0.3">
      <c r="A53" s="177" t="s">
        <v>0</v>
      </c>
      <c r="B53" s="206">
        <f t="shared" si="73"/>
        <v>43308</v>
      </c>
      <c r="C53" s="259">
        <v>1348</v>
      </c>
      <c r="D53" s="308">
        <v>1312</v>
      </c>
      <c r="E53" s="308">
        <v>1399</v>
      </c>
      <c r="F53" s="308">
        <v>727</v>
      </c>
      <c r="G53" s="308">
        <v>1457</v>
      </c>
      <c r="H53" s="308">
        <v>653</v>
      </c>
      <c r="I53" s="308">
        <v>738</v>
      </c>
      <c r="J53" s="232"/>
      <c r="K53" s="218">
        <v>1612</v>
      </c>
      <c r="L53" s="308">
        <v>360</v>
      </c>
      <c r="M53" s="353">
        <v>1755</v>
      </c>
      <c r="N53" s="372">
        <v>366</v>
      </c>
      <c r="O53" s="308">
        <v>167</v>
      </c>
      <c r="P53" s="308">
        <v>229</v>
      </c>
      <c r="Q53" s="308"/>
      <c r="R53" s="308">
        <v>329</v>
      </c>
      <c r="S53" s="308">
        <v>447</v>
      </c>
      <c r="T53" s="353">
        <v>654</v>
      </c>
      <c r="U53" s="364">
        <v>855</v>
      </c>
      <c r="V53" s="309">
        <v>549</v>
      </c>
      <c r="W53" s="309">
        <v>779</v>
      </c>
      <c r="X53" s="309">
        <v>810</v>
      </c>
      <c r="Y53" s="346">
        <v>1071</v>
      </c>
      <c r="Z53" s="244">
        <f t="shared" si="72"/>
        <v>17617</v>
      </c>
    </row>
    <row r="54" spans="1:27" ht="15.75" thickBot="1" x14ac:dyDescent="0.3">
      <c r="A54" s="177" t="s">
        <v>1</v>
      </c>
      <c r="B54" s="206">
        <f t="shared" si="73"/>
        <v>43309</v>
      </c>
      <c r="C54" s="233">
        <v>1333</v>
      </c>
      <c r="D54" s="309">
        <v>2702</v>
      </c>
      <c r="E54" s="309">
        <v>3083</v>
      </c>
      <c r="F54" s="309">
        <v>725</v>
      </c>
      <c r="G54" s="309">
        <v>3060</v>
      </c>
      <c r="H54" s="309">
        <v>1023</v>
      </c>
      <c r="I54" s="309">
        <v>1566</v>
      </c>
      <c r="J54" s="234">
        <v>1396</v>
      </c>
      <c r="K54" s="233">
        <v>2664</v>
      </c>
      <c r="L54" s="309">
        <v>550</v>
      </c>
      <c r="M54" s="346">
        <v>2746</v>
      </c>
      <c r="N54" s="372">
        <v>1073</v>
      </c>
      <c r="O54" s="308">
        <v>259</v>
      </c>
      <c r="P54" s="308">
        <v>479</v>
      </c>
      <c r="Q54" s="308">
        <v>1944</v>
      </c>
      <c r="R54" s="308">
        <v>616</v>
      </c>
      <c r="S54" s="308">
        <v>1250</v>
      </c>
      <c r="T54" s="353">
        <v>1207</v>
      </c>
      <c r="U54" s="364">
        <v>1333</v>
      </c>
      <c r="V54" s="309">
        <v>919</v>
      </c>
      <c r="W54" s="309">
        <v>1190</v>
      </c>
      <c r="X54" s="309">
        <v>945</v>
      </c>
      <c r="Y54" s="346">
        <v>1453</v>
      </c>
      <c r="Z54" s="244">
        <f>SUM(C54:Y54)</f>
        <v>33516</v>
      </c>
    </row>
    <row r="55" spans="1:27" ht="15.75" thickBot="1" x14ac:dyDescent="0.3">
      <c r="A55" s="177" t="s">
        <v>2</v>
      </c>
      <c r="B55" s="206">
        <f>B54+1</f>
        <v>43310</v>
      </c>
      <c r="C55" s="235">
        <v>1943</v>
      </c>
      <c r="D55" s="310">
        <v>1899</v>
      </c>
      <c r="E55" s="310">
        <v>3347</v>
      </c>
      <c r="F55" s="310">
        <v>961</v>
      </c>
      <c r="G55" s="310">
        <v>2253</v>
      </c>
      <c r="H55" s="310">
        <v>783</v>
      </c>
      <c r="I55" s="310">
        <v>1718</v>
      </c>
      <c r="J55" s="236">
        <v>1387</v>
      </c>
      <c r="K55" s="235">
        <v>3953</v>
      </c>
      <c r="L55" s="310">
        <v>727</v>
      </c>
      <c r="M55" s="347">
        <v>3683</v>
      </c>
      <c r="N55" s="373">
        <v>1161</v>
      </c>
      <c r="O55" s="370">
        <v>616</v>
      </c>
      <c r="P55" s="370">
        <v>455</v>
      </c>
      <c r="Q55" s="370">
        <v>2076</v>
      </c>
      <c r="R55" s="370">
        <v>836</v>
      </c>
      <c r="S55" s="370">
        <v>1158</v>
      </c>
      <c r="T55" s="371">
        <v>1743</v>
      </c>
      <c r="U55" s="373">
        <v>1409</v>
      </c>
      <c r="V55" s="370">
        <v>984</v>
      </c>
      <c r="W55" s="370">
        <v>1036</v>
      </c>
      <c r="X55" s="370">
        <v>863</v>
      </c>
      <c r="Y55" s="371">
        <v>1687</v>
      </c>
      <c r="Z55" s="244">
        <f>SUM(C55:Y55)</f>
        <v>36678</v>
      </c>
    </row>
    <row r="56" spans="1:27" ht="15.75" thickBot="1" x14ac:dyDescent="0.3">
      <c r="A56" s="189" t="s">
        <v>21</v>
      </c>
      <c r="B56" s="511" t="s">
        <v>28</v>
      </c>
      <c r="C56" s="303">
        <f t="shared" ref="C56:Z56" si="74">SUM(C49:C55)</f>
        <v>10082</v>
      </c>
      <c r="D56" s="311">
        <f t="shared" si="74"/>
        <v>10965</v>
      </c>
      <c r="E56" s="311">
        <f>SUM(E49:E55)</f>
        <v>13780</v>
      </c>
      <c r="F56" s="311">
        <f t="shared" si="74"/>
        <v>4693</v>
      </c>
      <c r="G56" s="311">
        <f t="shared" si="74"/>
        <v>12709</v>
      </c>
      <c r="H56" s="311">
        <f t="shared" si="74"/>
        <v>5312</v>
      </c>
      <c r="I56" s="311">
        <f t="shared" si="74"/>
        <v>6324</v>
      </c>
      <c r="J56" s="338">
        <f t="shared" si="74"/>
        <v>2783</v>
      </c>
      <c r="K56" s="303">
        <f>SUM(K49:K55)</f>
        <v>12475</v>
      </c>
      <c r="L56" s="311">
        <f t="shared" ref="L56" si="75">SUM(L49:L55)</f>
        <v>2587</v>
      </c>
      <c r="M56" s="349">
        <f>SUM(M49:M55)</f>
        <v>12487</v>
      </c>
      <c r="N56" s="365">
        <f t="shared" ref="N56:T56" si="76">SUM(N49:N55)</f>
        <v>4003</v>
      </c>
      <c r="O56" s="336">
        <f t="shared" si="76"/>
        <v>1605</v>
      </c>
      <c r="P56" s="336">
        <f t="shared" si="76"/>
        <v>2092</v>
      </c>
      <c r="Q56" s="336">
        <f t="shared" si="76"/>
        <v>4020</v>
      </c>
      <c r="R56" s="336">
        <f t="shared" si="76"/>
        <v>2747</v>
      </c>
      <c r="S56" s="336">
        <f t="shared" si="76"/>
        <v>4280</v>
      </c>
      <c r="T56" s="366">
        <f t="shared" si="76"/>
        <v>6748</v>
      </c>
      <c r="U56" s="365">
        <f t="shared" ref="U56:Y56" si="77">SUM(U49:U55)</f>
        <v>6192</v>
      </c>
      <c r="V56" s="336">
        <f t="shared" si="77"/>
        <v>4343</v>
      </c>
      <c r="W56" s="336">
        <f t="shared" si="77"/>
        <v>5757</v>
      </c>
      <c r="X56" s="336">
        <f t="shared" si="77"/>
        <v>5729</v>
      </c>
      <c r="Y56" s="366">
        <f t="shared" si="77"/>
        <v>8191</v>
      </c>
      <c r="Z56" s="338">
        <f t="shared" si="74"/>
        <v>149904</v>
      </c>
      <c r="AA56" s="6"/>
    </row>
    <row r="57" spans="1:27" ht="15.75" thickBot="1" x14ac:dyDescent="0.3">
      <c r="A57" s="127" t="s">
        <v>23</v>
      </c>
      <c r="B57" s="512"/>
      <c r="C57" s="304">
        <f t="shared" ref="C57:Z57" si="78">AVERAGE(C49:C55)</f>
        <v>1440.2857142857142</v>
      </c>
      <c r="D57" s="312">
        <f t="shared" si="78"/>
        <v>1566.4285714285713</v>
      </c>
      <c r="E57" s="312">
        <f t="shared" si="78"/>
        <v>1968.5714285714287</v>
      </c>
      <c r="F57" s="312">
        <f t="shared" si="78"/>
        <v>670.42857142857144</v>
      </c>
      <c r="G57" s="312">
        <f t="shared" si="78"/>
        <v>1815.5714285714287</v>
      </c>
      <c r="H57" s="312">
        <f t="shared" si="78"/>
        <v>758.85714285714289</v>
      </c>
      <c r="I57" s="312">
        <f t="shared" si="78"/>
        <v>903.42857142857144</v>
      </c>
      <c r="J57" s="339">
        <f t="shared" si="78"/>
        <v>1391.5</v>
      </c>
      <c r="K57" s="304">
        <f>AVERAGE(K49:K55)</f>
        <v>1782.1428571428571</v>
      </c>
      <c r="L57" s="312">
        <f t="shared" ref="L57" si="79">AVERAGE(L49:L55)</f>
        <v>369.57142857142856</v>
      </c>
      <c r="M57" s="350">
        <f>AVERAGE(M49:M55)</f>
        <v>1783.8571428571429</v>
      </c>
      <c r="N57" s="365">
        <f t="shared" ref="N57:T57" si="80">AVERAGE(N49:N55)</f>
        <v>571.85714285714289</v>
      </c>
      <c r="O57" s="336">
        <f t="shared" si="80"/>
        <v>229.28571428571428</v>
      </c>
      <c r="P57" s="336">
        <f t="shared" si="80"/>
        <v>298.85714285714283</v>
      </c>
      <c r="Q57" s="336">
        <f t="shared" si="80"/>
        <v>2010</v>
      </c>
      <c r="R57" s="336">
        <f t="shared" si="80"/>
        <v>392.42857142857144</v>
      </c>
      <c r="S57" s="336">
        <f t="shared" si="80"/>
        <v>611.42857142857144</v>
      </c>
      <c r="T57" s="366">
        <f t="shared" si="80"/>
        <v>964</v>
      </c>
      <c r="U57" s="365">
        <f t="shared" ref="U57:Y57" si="81">AVERAGE(U49:U55)</f>
        <v>884.57142857142856</v>
      </c>
      <c r="V57" s="336">
        <f t="shared" si="81"/>
        <v>620.42857142857144</v>
      </c>
      <c r="W57" s="336">
        <f t="shared" si="81"/>
        <v>822.42857142857144</v>
      </c>
      <c r="X57" s="336">
        <f t="shared" si="81"/>
        <v>818.42857142857144</v>
      </c>
      <c r="Y57" s="366">
        <f t="shared" si="81"/>
        <v>1170.1428571428571</v>
      </c>
      <c r="Z57" s="339">
        <f t="shared" si="78"/>
        <v>21414.857142857141</v>
      </c>
    </row>
    <row r="58" spans="1:27" ht="15.75" thickBot="1" x14ac:dyDescent="0.3">
      <c r="A58" s="34" t="s">
        <v>20</v>
      </c>
      <c r="B58" s="512"/>
      <c r="C58" s="305">
        <f t="shared" ref="C58:Z58" si="82">SUM(C49:C53)</f>
        <v>6806</v>
      </c>
      <c r="D58" s="313">
        <f t="shared" si="82"/>
        <v>6364</v>
      </c>
      <c r="E58" s="313">
        <f t="shared" si="82"/>
        <v>7350</v>
      </c>
      <c r="F58" s="313">
        <f t="shared" si="82"/>
        <v>3007</v>
      </c>
      <c r="G58" s="313">
        <f t="shared" si="82"/>
        <v>7396</v>
      </c>
      <c r="H58" s="313">
        <f t="shared" si="82"/>
        <v>3506</v>
      </c>
      <c r="I58" s="313">
        <f t="shared" si="82"/>
        <v>3040</v>
      </c>
      <c r="J58" s="340">
        <f t="shared" si="82"/>
        <v>0</v>
      </c>
      <c r="K58" s="305">
        <f>SUM(K49:K53)</f>
        <v>5858</v>
      </c>
      <c r="L58" s="313">
        <f t="shared" ref="L58" si="83">SUM(L49:L53)</f>
        <v>1310</v>
      </c>
      <c r="M58" s="351">
        <f>SUM(M49:M53)</f>
        <v>6058</v>
      </c>
      <c r="N58" s="367">
        <f t="shared" ref="N58:T58" si="84">SUM(N49:N53)</f>
        <v>1769</v>
      </c>
      <c r="O58" s="337">
        <f t="shared" si="84"/>
        <v>730</v>
      </c>
      <c r="P58" s="337">
        <f t="shared" si="84"/>
        <v>1158</v>
      </c>
      <c r="Q58" s="337">
        <f t="shared" si="84"/>
        <v>0</v>
      </c>
      <c r="R58" s="337">
        <f t="shared" si="84"/>
        <v>1295</v>
      </c>
      <c r="S58" s="337">
        <f t="shared" si="84"/>
        <v>1872</v>
      </c>
      <c r="T58" s="368">
        <f t="shared" si="84"/>
        <v>3798</v>
      </c>
      <c r="U58" s="367">
        <f t="shared" ref="U58:Y58" si="85">SUM(U49:U53)</f>
        <v>3450</v>
      </c>
      <c r="V58" s="337">
        <f t="shared" si="85"/>
        <v>2440</v>
      </c>
      <c r="W58" s="337">
        <f t="shared" si="85"/>
        <v>3531</v>
      </c>
      <c r="X58" s="337">
        <f t="shared" si="85"/>
        <v>3921</v>
      </c>
      <c r="Y58" s="368">
        <f t="shared" si="85"/>
        <v>5051</v>
      </c>
      <c r="Z58" s="340">
        <f t="shared" si="82"/>
        <v>79710</v>
      </c>
    </row>
    <row r="59" spans="1:27" ht="15.75" thickBot="1" x14ac:dyDescent="0.3">
      <c r="A59" s="34" t="s">
        <v>22</v>
      </c>
      <c r="B59" s="513"/>
      <c r="C59" s="306">
        <f t="shared" ref="C59:Z59" si="86">AVERAGE(C49:C53)</f>
        <v>1361.2</v>
      </c>
      <c r="D59" s="314">
        <f t="shared" si="86"/>
        <v>1272.8</v>
      </c>
      <c r="E59" s="314">
        <f t="shared" si="86"/>
        <v>1470</v>
      </c>
      <c r="F59" s="314">
        <f t="shared" si="86"/>
        <v>601.4</v>
      </c>
      <c r="G59" s="314">
        <f t="shared" si="86"/>
        <v>1479.2</v>
      </c>
      <c r="H59" s="314">
        <f t="shared" si="86"/>
        <v>701.2</v>
      </c>
      <c r="I59" s="314">
        <f t="shared" si="86"/>
        <v>608</v>
      </c>
      <c r="J59" s="341" t="e">
        <f t="shared" si="86"/>
        <v>#DIV/0!</v>
      </c>
      <c r="K59" s="306">
        <f>AVERAGE(K49:K53)</f>
        <v>1171.5999999999999</v>
      </c>
      <c r="L59" s="314">
        <f t="shared" ref="L59" si="87">AVERAGE(L49:L53)</f>
        <v>262</v>
      </c>
      <c r="M59" s="352">
        <f>AVERAGE(M49:M53)</f>
        <v>1211.5999999999999</v>
      </c>
      <c r="N59" s="51">
        <f t="shared" ref="N59:T59" si="88">AVERAGE(N49:N53)</f>
        <v>353.8</v>
      </c>
      <c r="O59" s="314">
        <f t="shared" si="88"/>
        <v>146</v>
      </c>
      <c r="P59" s="314">
        <f t="shared" si="88"/>
        <v>231.6</v>
      </c>
      <c r="Q59" s="314" t="e">
        <f t="shared" si="88"/>
        <v>#DIV/0!</v>
      </c>
      <c r="R59" s="314">
        <f t="shared" si="88"/>
        <v>259</v>
      </c>
      <c r="S59" s="314">
        <f t="shared" si="88"/>
        <v>374.4</v>
      </c>
      <c r="T59" s="352">
        <f t="shared" si="88"/>
        <v>759.6</v>
      </c>
      <c r="U59" s="51">
        <f t="shared" ref="U59:Y59" si="89">AVERAGE(U49:U53)</f>
        <v>690</v>
      </c>
      <c r="V59" s="314">
        <f t="shared" si="89"/>
        <v>488</v>
      </c>
      <c r="W59" s="314">
        <f t="shared" si="89"/>
        <v>706.2</v>
      </c>
      <c r="X59" s="314">
        <f t="shared" si="89"/>
        <v>784.2</v>
      </c>
      <c r="Y59" s="352">
        <f t="shared" si="89"/>
        <v>1010.2</v>
      </c>
      <c r="Z59" s="341">
        <f t="shared" si="86"/>
        <v>15942</v>
      </c>
    </row>
    <row r="60" spans="1:27" ht="15.75" thickBot="1" x14ac:dyDescent="0.3">
      <c r="A60" s="177" t="s">
        <v>3</v>
      </c>
      <c r="B60" s="376">
        <f>B55+1</f>
        <v>43311</v>
      </c>
      <c r="C60" s="243">
        <v>1604</v>
      </c>
      <c r="D60" s="317">
        <v>1503</v>
      </c>
      <c r="E60" s="317">
        <v>1756</v>
      </c>
      <c r="F60" s="317">
        <v>588</v>
      </c>
      <c r="G60" s="317">
        <v>1479</v>
      </c>
      <c r="H60" s="317">
        <v>810</v>
      </c>
      <c r="I60" s="317">
        <v>763</v>
      </c>
      <c r="J60" s="326"/>
      <c r="K60" s="243">
        <v>1574</v>
      </c>
      <c r="L60" s="317">
        <v>345</v>
      </c>
      <c r="M60" s="359">
        <v>1466</v>
      </c>
      <c r="N60" s="377">
        <v>526</v>
      </c>
      <c r="O60" s="317">
        <v>169</v>
      </c>
      <c r="P60" s="317">
        <v>200</v>
      </c>
      <c r="Q60" s="317"/>
      <c r="R60" s="317">
        <v>386</v>
      </c>
      <c r="S60" s="317">
        <v>628</v>
      </c>
      <c r="T60" s="378">
        <v>806</v>
      </c>
      <c r="U60" s="364">
        <v>764</v>
      </c>
      <c r="V60" s="309">
        <v>540</v>
      </c>
      <c r="W60" s="309">
        <v>703</v>
      </c>
      <c r="X60" s="309">
        <v>855</v>
      </c>
      <c r="Y60" s="346">
        <v>1199</v>
      </c>
      <c r="Z60" s="244">
        <f t="shared" ref="Z60:Z64" si="90">SUM(C60:Y60)</f>
        <v>18664</v>
      </c>
    </row>
    <row r="61" spans="1:27" ht="15.75" thickBot="1" x14ac:dyDescent="0.3">
      <c r="A61" s="177" t="s">
        <v>4</v>
      </c>
      <c r="B61" s="206">
        <f>B60+1</f>
        <v>43312</v>
      </c>
      <c r="C61" s="233">
        <v>1825</v>
      </c>
      <c r="D61" s="309">
        <v>1799</v>
      </c>
      <c r="E61" s="309">
        <v>2186</v>
      </c>
      <c r="F61" s="309">
        <v>661</v>
      </c>
      <c r="G61" s="309">
        <v>1812</v>
      </c>
      <c r="H61" s="309">
        <v>845</v>
      </c>
      <c r="I61" s="309">
        <v>787</v>
      </c>
      <c r="J61" s="307"/>
      <c r="K61" s="233">
        <v>1673</v>
      </c>
      <c r="L61" s="309">
        <v>315</v>
      </c>
      <c r="M61" s="346">
        <v>1582</v>
      </c>
      <c r="N61" s="364">
        <v>503</v>
      </c>
      <c r="O61" s="309">
        <v>209</v>
      </c>
      <c r="P61" s="309">
        <v>246</v>
      </c>
      <c r="Q61" s="309"/>
      <c r="R61" s="309">
        <v>366</v>
      </c>
      <c r="S61" s="309">
        <v>505</v>
      </c>
      <c r="T61" s="344">
        <v>836</v>
      </c>
      <c r="U61" s="364">
        <v>862</v>
      </c>
      <c r="V61" s="309">
        <v>595</v>
      </c>
      <c r="W61" s="309">
        <v>814</v>
      </c>
      <c r="X61" s="309">
        <v>1001</v>
      </c>
      <c r="Y61" s="346">
        <v>1438</v>
      </c>
      <c r="Z61" s="244">
        <f t="shared" si="90"/>
        <v>20860</v>
      </c>
    </row>
    <row r="62" spans="1:27" ht="15.75" hidden="1" thickBot="1" x14ac:dyDescent="0.3">
      <c r="A62" s="177" t="s">
        <v>5</v>
      </c>
      <c r="B62" s="206">
        <f>B61+1</f>
        <v>43313</v>
      </c>
      <c r="C62" s="307"/>
      <c r="D62" s="309"/>
      <c r="E62" s="309"/>
      <c r="F62" s="309"/>
      <c r="G62" s="309"/>
      <c r="H62" s="309"/>
      <c r="I62" s="309"/>
      <c r="J62" s="307"/>
      <c r="K62" s="233"/>
      <c r="L62" s="309"/>
      <c r="M62" s="346"/>
      <c r="N62" s="364"/>
      <c r="O62" s="309"/>
      <c r="P62" s="309"/>
      <c r="Q62" s="309"/>
      <c r="R62" s="309"/>
      <c r="S62" s="309"/>
      <c r="T62" s="344"/>
      <c r="U62" s="364"/>
      <c r="V62" s="309"/>
      <c r="W62" s="309"/>
      <c r="X62" s="309"/>
      <c r="Y62" s="346"/>
      <c r="Z62" s="244">
        <f t="shared" si="90"/>
        <v>0</v>
      </c>
    </row>
    <row r="63" spans="1:27" ht="15.75" hidden="1" thickBot="1" x14ac:dyDescent="0.3">
      <c r="A63" s="177" t="s">
        <v>6</v>
      </c>
      <c r="B63" s="206">
        <f>B62+1</f>
        <v>43314</v>
      </c>
      <c r="C63" s="233"/>
      <c r="D63" s="309"/>
      <c r="E63" s="309"/>
      <c r="F63" s="309"/>
      <c r="G63" s="309"/>
      <c r="H63" s="309"/>
      <c r="I63" s="309"/>
      <c r="J63" s="307"/>
      <c r="K63" s="233"/>
      <c r="L63" s="309"/>
      <c r="M63" s="346"/>
      <c r="N63" s="364"/>
      <c r="O63" s="309"/>
      <c r="P63" s="309"/>
      <c r="Q63" s="309"/>
      <c r="R63" s="309"/>
      <c r="S63" s="309"/>
      <c r="T63" s="346"/>
      <c r="U63" s="364"/>
      <c r="V63" s="309"/>
      <c r="W63" s="309"/>
      <c r="X63" s="309"/>
      <c r="Y63" s="346"/>
      <c r="Z63" s="244">
        <f t="shared" si="90"/>
        <v>0</v>
      </c>
    </row>
    <row r="64" spans="1:27" ht="15.75" hidden="1" thickBot="1" x14ac:dyDescent="0.3">
      <c r="A64" s="177" t="s">
        <v>0</v>
      </c>
      <c r="B64" s="206">
        <f t="shared" ref="B64:B66" si="91">B63+1</f>
        <v>43315</v>
      </c>
      <c r="C64" s="233"/>
      <c r="D64" s="309"/>
      <c r="E64" s="309"/>
      <c r="F64" s="309"/>
      <c r="G64" s="309"/>
      <c r="H64" s="309"/>
      <c r="I64" s="309"/>
      <c r="J64" s="307"/>
      <c r="K64" s="233"/>
      <c r="L64" s="309"/>
      <c r="M64" s="346"/>
      <c r="N64" s="364"/>
      <c r="O64" s="309"/>
      <c r="P64" s="309"/>
      <c r="Q64" s="309"/>
      <c r="R64" s="309"/>
      <c r="S64" s="309"/>
      <c r="T64" s="344"/>
      <c r="U64" s="364"/>
      <c r="V64" s="309"/>
      <c r="W64" s="309"/>
      <c r="X64" s="309"/>
      <c r="Y64" s="346"/>
      <c r="Z64" s="244">
        <f t="shared" si="90"/>
        <v>0</v>
      </c>
    </row>
    <row r="65" spans="1:29" ht="15.75" hidden="1" thickBot="1" x14ac:dyDescent="0.3">
      <c r="A65" s="177" t="s">
        <v>1</v>
      </c>
      <c r="B65" s="206">
        <f t="shared" si="91"/>
        <v>43316</v>
      </c>
      <c r="C65" s="233"/>
      <c r="D65" s="309"/>
      <c r="E65" s="309"/>
      <c r="F65" s="309"/>
      <c r="G65" s="309"/>
      <c r="H65" s="309"/>
      <c r="I65" s="309"/>
      <c r="J65" s="307"/>
      <c r="K65" s="233"/>
      <c r="L65" s="309"/>
      <c r="M65" s="346"/>
      <c r="N65" s="364"/>
      <c r="O65" s="309"/>
      <c r="P65" s="309"/>
      <c r="Q65" s="309"/>
      <c r="R65" s="309"/>
      <c r="S65" s="309"/>
      <c r="T65" s="344"/>
      <c r="U65" s="364"/>
      <c r="V65" s="309"/>
      <c r="W65" s="309"/>
      <c r="X65" s="309"/>
      <c r="Y65" s="346"/>
      <c r="Z65" s="244">
        <f>SUM(C65:Y65)</f>
        <v>0</v>
      </c>
    </row>
    <row r="66" spans="1:29" ht="15.75" hidden="1" thickBot="1" x14ac:dyDescent="0.3">
      <c r="A66" s="177" t="s">
        <v>2</v>
      </c>
      <c r="B66" s="206">
        <f t="shared" si="91"/>
        <v>43317</v>
      </c>
      <c r="C66" s="245"/>
      <c r="D66" s="318"/>
      <c r="E66" s="318"/>
      <c r="F66" s="318"/>
      <c r="G66" s="318"/>
      <c r="H66" s="318"/>
      <c r="I66" s="318"/>
      <c r="J66" s="327"/>
      <c r="K66" s="245"/>
      <c r="L66" s="318"/>
      <c r="M66" s="348"/>
      <c r="N66" s="379"/>
      <c r="O66" s="310"/>
      <c r="P66" s="310"/>
      <c r="Q66" s="310"/>
      <c r="R66" s="310"/>
      <c r="S66" s="310"/>
      <c r="T66" s="345"/>
      <c r="U66" s="379"/>
      <c r="V66" s="310"/>
      <c r="W66" s="310"/>
      <c r="X66" s="310"/>
      <c r="Y66" s="310"/>
      <c r="Z66" s="244">
        <f>SUM(C66:Y66)</f>
        <v>0</v>
      </c>
    </row>
    <row r="67" spans="1:29" ht="15.75" thickBot="1" x14ac:dyDescent="0.3">
      <c r="A67" s="189" t="s">
        <v>21</v>
      </c>
      <c r="B67" s="511" t="s">
        <v>33</v>
      </c>
      <c r="C67" s="247">
        <f t="shared" ref="C67:J67" si="92">SUM(C60:C66)</f>
        <v>3429</v>
      </c>
      <c r="D67" s="319">
        <f t="shared" si="92"/>
        <v>3302</v>
      </c>
      <c r="E67" s="319">
        <f t="shared" si="92"/>
        <v>3942</v>
      </c>
      <c r="F67" s="319">
        <f t="shared" si="92"/>
        <v>1249</v>
      </c>
      <c r="G67" s="319">
        <f t="shared" si="92"/>
        <v>3291</v>
      </c>
      <c r="H67" s="319">
        <f t="shared" si="92"/>
        <v>1655</v>
      </c>
      <c r="I67" s="319">
        <f t="shared" si="92"/>
        <v>1550</v>
      </c>
      <c r="J67" s="328">
        <f t="shared" si="92"/>
        <v>0</v>
      </c>
      <c r="K67" s="247">
        <f>SUM(K60:K66)</f>
        <v>3247</v>
      </c>
      <c r="L67" s="319">
        <f t="shared" ref="L67" si="93">SUM(L60:L66)</f>
        <v>660</v>
      </c>
      <c r="M67" s="360">
        <f>SUM(M60:M66)</f>
        <v>3048</v>
      </c>
      <c r="N67" s="374">
        <f t="shared" ref="N67:T67" si="94">SUM(N60:N66)</f>
        <v>1029</v>
      </c>
      <c r="O67" s="342">
        <f t="shared" si="94"/>
        <v>378</v>
      </c>
      <c r="P67" s="342">
        <f t="shared" si="94"/>
        <v>446</v>
      </c>
      <c r="Q67" s="342">
        <f t="shared" si="94"/>
        <v>0</v>
      </c>
      <c r="R67" s="342">
        <f t="shared" si="94"/>
        <v>752</v>
      </c>
      <c r="S67" s="342">
        <f t="shared" si="94"/>
        <v>1133</v>
      </c>
      <c r="T67" s="342">
        <f t="shared" si="94"/>
        <v>1642</v>
      </c>
      <c r="U67" s="374">
        <f t="shared" ref="U67:Y67" si="95">SUM(U60:U66)</f>
        <v>1626</v>
      </c>
      <c r="V67" s="342">
        <f t="shared" si="95"/>
        <v>1135</v>
      </c>
      <c r="W67" s="342">
        <f t="shared" si="95"/>
        <v>1517</v>
      </c>
      <c r="X67" s="342">
        <f t="shared" si="95"/>
        <v>1856</v>
      </c>
      <c r="Y67" s="342">
        <f t="shared" si="95"/>
        <v>2637</v>
      </c>
      <c r="Z67" s="248">
        <f>SUM(Z60:Z66)</f>
        <v>39524</v>
      </c>
    </row>
    <row r="68" spans="1:29" ht="15.75" thickBot="1" x14ac:dyDescent="0.3">
      <c r="A68" s="127" t="s">
        <v>23</v>
      </c>
      <c r="B68" s="512"/>
      <c r="C68" s="249">
        <f t="shared" ref="C68:Z68" si="96">AVERAGE(C60:C66)</f>
        <v>1714.5</v>
      </c>
      <c r="D68" s="320">
        <f t="shared" si="96"/>
        <v>1651</v>
      </c>
      <c r="E68" s="321">
        <f t="shared" si="96"/>
        <v>1971</v>
      </c>
      <c r="F68" s="320">
        <f t="shared" si="96"/>
        <v>624.5</v>
      </c>
      <c r="G68" s="320">
        <f t="shared" si="96"/>
        <v>1645.5</v>
      </c>
      <c r="H68" s="320">
        <f t="shared" si="96"/>
        <v>827.5</v>
      </c>
      <c r="I68" s="320">
        <f t="shared" si="96"/>
        <v>775</v>
      </c>
      <c r="J68" s="329" t="e">
        <f t="shared" si="96"/>
        <v>#DIV/0!</v>
      </c>
      <c r="K68" s="249">
        <f>AVERAGE(K60:K66)</f>
        <v>1623.5</v>
      </c>
      <c r="L68" s="320">
        <f t="shared" ref="L68" si="97">AVERAGE(L60:L66)</f>
        <v>330</v>
      </c>
      <c r="M68" s="361">
        <f>AVERAGE(M60:M66)</f>
        <v>1524</v>
      </c>
      <c r="N68" s="374">
        <f t="shared" ref="N68:T68" si="98">AVERAGE(N60:N66)</f>
        <v>514.5</v>
      </c>
      <c r="O68" s="342">
        <f t="shared" si="98"/>
        <v>189</v>
      </c>
      <c r="P68" s="342">
        <f t="shared" si="98"/>
        <v>223</v>
      </c>
      <c r="Q68" s="342" t="e">
        <f t="shared" si="98"/>
        <v>#DIV/0!</v>
      </c>
      <c r="R68" s="342">
        <f t="shared" si="98"/>
        <v>376</v>
      </c>
      <c r="S68" s="342">
        <f t="shared" si="98"/>
        <v>566.5</v>
      </c>
      <c r="T68" s="342">
        <f t="shared" si="98"/>
        <v>821</v>
      </c>
      <c r="U68" s="374">
        <f t="shared" ref="U68:Y68" si="99">AVERAGE(U60:U66)</f>
        <v>813</v>
      </c>
      <c r="V68" s="342">
        <f t="shared" si="99"/>
        <v>567.5</v>
      </c>
      <c r="W68" s="342">
        <f t="shared" si="99"/>
        <v>758.5</v>
      </c>
      <c r="X68" s="342">
        <f t="shared" si="99"/>
        <v>928</v>
      </c>
      <c r="Y68" s="342">
        <f t="shared" si="99"/>
        <v>1318.5</v>
      </c>
      <c r="Z68" s="250">
        <f t="shared" si="96"/>
        <v>5646.2857142857147</v>
      </c>
    </row>
    <row r="69" spans="1:29" ht="15.75" thickBot="1" x14ac:dyDescent="0.3">
      <c r="A69" s="34" t="s">
        <v>20</v>
      </c>
      <c r="B69" s="512"/>
      <c r="C69" s="251">
        <f t="shared" ref="C69:Z69" si="100">SUM(C60:C64)</f>
        <v>3429</v>
      </c>
      <c r="D69" s="322">
        <f t="shared" si="100"/>
        <v>3302</v>
      </c>
      <c r="E69" s="322">
        <f t="shared" si="100"/>
        <v>3942</v>
      </c>
      <c r="F69" s="322">
        <f t="shared" si="100"/>
        <v>1249</v>
      </c>
      <c r="G69" s="322">
        <f t="shared" si="100"/>
        <v>3291</v>
      </c>
      <c r="H69" s="322">
        <f t="shared" si="100"/>
        <v>1655</v>
      </c>
      <c r="I69" s="322">
        <f t="shared" si="100"/>
        <v>1550</v>
      </c>
      <c r="J69" s="330">
        <f t="shared" si="100"/>
        <v>0</v>
      </c>
      <c r="K69" s="251">
        <f>SUM(K60:K64)</f>
        <v>3247</v>
      </c>
      <c r="L69" s="322">
        <f t="shared" ref="L69" si="101">SUM(L60:L64)</f>
        <v>660</v>
      </c>
      <c r="M69" s="362">
        <f>SUM(M60:M64)</f>
        <v>3048</v>
      </c>
      <c r="N69" s="375">
        <f t="shared" ref="N69:T69" si="102">SUM(N60:N64)</f>
        <v>1029</v>
      </c>
      <c r="O69" s="343">
        <f t="shared" si="102"/>
        <v>378</v>
      </c>
      <c r="P69" s="343">
        <f t="shared" si="102"/>
        <v>446</v>
      </c>
      <c r="Q69" s="343">
        <f t="shared" si="102"/>
        <v>0</v>
      </c>
      <c r="R69" s="343">
        <f t="shared" si="102"/>
        <v>752</v>
      </c>
      <c r="S69" s="343">
        <f t="shared" si="102"/>
        <v>1133</v>
      </c>
      <c r="T69" s="343">
        <f t="shared" si="102"/>
        <v>1642</v>
      </c>
      <c r="U69" s="375">
        <f t="shared" ref="U69:Y69" si="103">SUM(U60:U64)</f>
        <v>1626</v>
      </c>
      <c r="V69" s="343">
        <f t="shared" si="103"/>
        <v>1135</v>
      </c>
      <c r="W69" s="343">
        <f t="shared" si="103"/>
        <v>1517</v>
      </c>
      <c r="X69" s="343">
        <f t="shared" si="103"/>
        <v>1856</v>
      </c>
      <c r="Y69" s="343">
        <f t="shared" si="103"/>
        <v>2637</v>
      </c>
      <c r="Z69" s="252">
        <f t="shared" si="100"/>
        <v>39524</v>
      </c>
    </row>
    <row r="70" spans="1:29" ht="15.75" thickBot="1" x14ac:dyDescent="0.3">
      <c r="A70" s="34" t="s">
        <v>22</v>
      </c>
      <c r="B70" s="513"/>
      <c r="C70" s="253">
        <f t="shared" ref="C70:Z70" si="104">AVERAGE(C60:C64)</f>
        <v>1714.5</v>
      </c>
      <c r="D70" s="323">
        <f t="shared" si="104"/>
        <v>1651</v>
      </c>
      <c r="E70" s="323">
        <f t="shared" si="104"/>
        <v>1971</v>
      </c>
      <c r="F70" s="323">
        <f t="shared" si="104"/>
        <v>624.5</v>
      </c>
      <c r="G70" s="323">
        <f t="shared" si="104"/>
        <v>1645.5</v>
      </c>
      <c r="H70" s="323">
        <f t="shared" si="104"/>
        <v>827.5</v>
      </c>
      <c r="I70" s="323">
        <f t="shared" si="104"/>
        <v>775</v>
      </c>
      <c r="J70" s="331" t="e">
        <f t="shared" si="104"/>
        <v>#DIV/0!</v>
      </c>
      <c r="K70" s="253">
        <f>AVERAGE(K60:K64)</f>
        <v>1623.5</v>
      </c>
      <c r="L70" s="323">
        <f t="shared" ref="L70" si="105">AVERAGE(L60:L64)</f>
        <v>330</v>
      </c>
      <c r="M70" s="363">
        <f>AVERAGE(M60:M64)</f>
        <v>1524</v>
      </c>
      <c r="N70" s="375">
        <f t="shared" ref="N70:T70" si="106">AVERAGE(N60:N64)</f>
        <v>514.5</v>
      </c>
      <c r="O70" s="343">
        <f t="shared" si="106"/>
        <v>189</v>
      </c>
      <c r="P70" s="343">
        <f t="shared" si="106"/>
        <v>223</v>
      </c>
      <c r="Q70" s="343" t="e">
        <f t="shared" si="106"/>
        <v>#DIV/0!</v>
      </c>
      <c r="R70" s="343">
        <f t="shared" si="106"/>
        <v>376</v>
      </c>
      <c r="S70" s="343">
        <f t="shared" si="106"/>
        <v>566.5</v>
      </c>
      <c r="T70" s="343">
        <f t="shared" si="106"/>
        <v>821</v>
      </c>
      <c r="U70" s="375">
        <f t="shared" ref="U70:Y70" si="107">AVERAGE(U60:U64)</f>
        <v>813</v>
      </c>
      <c r="V70" s="343">
        <f t="shared" si="107"/>
        <v>567.5</v>
      </c>
      <c r="W70" s="343">
        <f t="shared" si="107"/>
        <v>758.5</v>
      </c>
      <c r="X70" s="343">
        <f t="shared" si="107"/>
        <v>928</v>
      </c>
      <c r="Y70" s="343">
        <f t="shared" si="107"/>
        <v>1318.5</v>
      </c>
      <c r="Z70" s="254">
        <f t="shared" si="104"/>
        <v>7904.8</v>
      </c>
    </row>
    <row r="71" spans="1:29" x14ac:dyDescent="0.25">
      <c r="A71" s="4"/>
      <c r="B71" s="155"/>
      <c r="C71" s="155"/>
      <c r="D71" s="5"/>
      <c r="E71" s="5"/>
      <c r="F71" s="5"/>
      <c r="G71" s="5"/>
      <c r="H71" s="5"/>
      <c r="I71" s="5"/>
      <c r="J71" s="5"/>
      <c r="K71" s="5"/>
      <c r="L71" s="5"/>
      <c r="M71" s="5"/>
      <c r="N71" s="335"/>
      <c r="O71" s="5"/>
      <c r="P71" s="5"/>
      <c r="Q71" s="5"/>
      <c r="R71" s="5"/>
      <c r="S71" s="5"/>
      <c r="T71" s="5"/>
      <c r="U71" s="335"/>
      <c r="V71" s="5"/>
      <c r="W71" s="5"/>
      <c r="X71" s="5"/>
      <c r="Y71" s="5"/>
      <c r="Z71" s="5"/>
    </row>
    <row r="72" spans="1:29" ht="25.5" x14ac:dyDescent="0.25">
      <c r="A72" s="4"/>
      <c r="B72" s="221"/>
      <c r="C72" s="48" t="s">
        <v>10</v>
      </c>
      <c r="D72" s="48" t="s">
        <v>14</v>
      </c>
      <c r="E72" s="48" t="s">
        <v>70</v>
      </c>
      <c r="F72" s="48" t="s">
        <v>71</v>
      </c>
      <c r="G72" s="48" t="s">
        <v>11</v>
      </c>
      <c r="H72" s="48" t="s">
        <v>12</v>
      </c>
      <c r="I72" s="48" t="s">
        <v>72</v>
      </c>
      <c r="J72" s="48" t="s">
        <v>32</v>
      </c>
      <c r="K72" s="48" t="s">
        <v>78</v>
      </c>
      <c r="L72" s="48" t="s">
        <v>79</v>
      </c>
      <c r="M72" s="333" t="s">
        <v>85</v>
      </c>
      <c r="N72" s="48" t="s">
        <v>86</v>
      </c>
      <c r="O72" s="48" t="s">
        <v>88</v>
      </c>
      <c r="P72" s="48" t="s">
        <v>89</v>
      </c>
      <c r="Q72" s="48" t="s">
        <v>90</v>
      </c>
      <c r="V72" s="390"/>
      <c r="W72" s="184"/>
      <c r="X72" s="184"/>
      <c r="Y72" s="184"/>
      <c r="Z72" s="139"/>
      <c r="AA72" s="1"/>
      <c r="AB72" s="1"/>
    </row>
    <row r="73" spans="1:29" ht="25.5" x14ac:dyDescent="0.25">
      <c r="B73" s="53" t="s">
        <v>29</v>
      </c>
      <c r="C73" s="224">
        <f>SUM(C12,C23,C34,C45,C56,C67,M12,M23,M34,M45,M56,M67,T12,T23,T34,T45,T56,T67,Y12,Y23,Y34,Y45,Y56,Y67)</f>
        <v>177540</v>
      </c>
      <c r="D73" s="224">
        <f>SUM(D12,D23,D34,D45,D56,D67,X12,X23,X34,X45,X56,X67)</f>
        <v>76461</v>
      </c>
      <c r="E73" s="224">
        <f>SUM(E12,E23,E34,E45,E56,E67,S12,S23,S34,S45,S56,S67)</f>
        <v>81864</v>
      </c>
      <c r="F73" s="224">
        <f>SUM(F12,F23,F34,F45,F56, F67)</f>
        <v>19235</v>
      </c>
      <c r="G73" s="224">
        <f>SUM(G12,G23,G34,G45,G56, G67)</f>
        <v>54316</v>
      </c>
      <c r="H73" s="224">
        <f>SUM(H12,H23,H34,H45,H56,H67)</f>
        <v>22637</v>
      </c>
      <c r="I73" s="224">
        <f>SUM(I12,I23,I34,I45,I56,I67,W12,W23,W34,W45,W56,W67)</f>
        <v>54202</v>
      </c>
      <c r="J73" s="224">
        <f>SUM(J12,J23,J34,J45,J56,J67,Q12,Q23,Q34,Q45,Q56,Q67)</f>
        <v>25750</v>
      </c>
      <c r="K73" s="224">
        <f>SUM(K12,K23,K34,K45,K56,K67)</f>
        <v>62954</v>
      </c>
      <c r="L73" s="224">
        <f>SUM(L12,L23,L34,L45,L56,L67,O12,O23,O34,O45,O56,O67)</f>
        <v>18868</v>
      </c>
      <c r="M73" s="334">
        <f>SUM(N12,N23,N34,N45,N56,N67)</f>
        <v>20032</v>
      </c>
      <c r="N73" s="224">
        <f>SUM(P12,P23,P34,P45,P56,P67)</f>
        <v>10501</v>
      </c>
      <c r="O73" s="224">
        <f>SUM(R12,R23,R34,R45,R56,R67)</f>
        <v>12705</v>
      </c>
      <c r="P73" s="224">
        <f>SUM(U12,U23,U34,U45,U56,U67)</f>
        <v>26808</v>
      </c>
      <c r="Q73" s="224">
        <f>SUM(V12,V23,V34,V45,V56,V67)</f>
        <v>18811</v>
      </c>
      <c r="V73" s="390"/>
      <c r="W73" s="255"/>
      <c r="X73" s="255"/>
      <c r="Y73" s="255"/>
      <c r="Z73" s="255"/>
      <c r="AA73" s="1"/>
      <c r="AB73" s="1"/>
    </row>
    <row r="74" spans="1:29" ht="25.5" x14ac:dyDescent="0.25">
      <c r="B74" s="53" t="s">
        <v>30</v>
      </c>
      <c r="C74" s="224">
        <f>SUM(C14,C25,C36,C47,C58,C69,M14,M25,M36,M47,M58,M69,T14,T25,T36,T47,T58,T69,Y14,Y25,Y36,Y47,Y58,Y69)</f>
        <v>114663</v>
      </c>
      <c r="D74" s="224">
        <f>SUM(D14,D25,D36,D47,D58,D69,X14,X25,X36,X47,X58,X69)</f>
        <v>52124</v>
      </c>
      <c r="E74" s="224">
        <f>SUM(E14,E25,E36,E47,E58,S14,S25,S36,S47,S58,S69)</f>
        <v>44103</v>
      </c>
      <c r="F74" s="224">
        <f>SUM(F14,F25,F36,F47,F58, F69)</f>
        <v>13064</v>
      </c>
      <c r="G74" s="224">
        <f>SUM(G14,G25,G36,G47,G58, G69)</f>
        <v>34194</v>
      </c>
      <c r="H74" s="224">
        <f>SUM(H14,H25,H36,H47,H58,H69)</f>
        <v>16203</v>
      </c>
      <c r="I74" s="224">
        <f>SUM(I14,I25,I36,I47,I58,I69,W14,W25,W36,W47,W58,W69)</f>
        <v>33269</v>
      </c>
      <c r="J74" s="224">
        <f>SUM(J14,J25,J36,J47,J58,J69,Q14,Q25,Q36,Q47,Q58,Q69)</f>
        <v>1507</v>
      </c>
      <c r="K74" s="224">
        <f>SUM(K14,K25,K36,K47,K58,K69)</f>
        <v>36817</v>
      </c>
      <c r="L74" s="224">
        <f>SUM(L14,L25,L36,L47,L58,L69,O14,O25,O36,O47,O58,O69)</f>
        <v>12066</v>
      </c>
      <c r="M74" s="224">
        <f>SUM(N14,N25,N36,N47,N58,N69)</f>
        <v>11639</v>
      </c>
      <c r="N74" s="224">
        <f>SUM(P14,P25,P36,P47,P58,P69)</f>
        <v>6256</v>
      </c>
      <c r="O74" s="224">
        <f>SUM(R14,R25,R36,R47,R58,R69)</f>
        <v>7490</v>
      </c>
      <c r="P74" s="224">
        <f>SUM(U14,U25,U36,U47,U58,U69)</f>
        <v>16972</v>
      </c>
      <c r="Q74" s="224">
        <f>SUM(V14,V25,V36,V47,V58,V69)</f>
        <v>11792</v>
      </c>
      <c r="W74" s="332"/>
      <c r="X74" s="332"/>
      <c r="Y74" s="332"/>
      <c r="Z74" s="255"/>
      <c r="AA74" s="1"/>
      <c r="AB74" s="1"/>
    </row>
    <row r="75" spans="1:29" x14ac:dyDescent="0.25">
      <c r="B75" s="1"/>
      <c r="C75" s="1"/>
      <c r="F75" s="156"/>
    </row>
    <row r="76" spans="1:29" x14ac:dyDescent="0.25">
      <c r="B76" s="1"/>
      <c r="C76" s="1"/>
      <c r="F76" s="156"/>
      <c r="U76" s="388"/>
    </row>
    <row r="77" spans="1:29" x14ac:dyDescent="0.25">
      <c r="B77" s="1"/>
      <c r="C77" s="1"/>
      <c r="D77" s="541" t="s">
        <v>82</v>
      </c>
      <c r="E77" s="542"/>
      <c r="F77" s="543"/>
      <c r="AA77" s="1"/>
      <c r="AB77" s="1"/>
      <c r="AC77" s="1"/>
    </row>
    <row r="78" spans="1:29" x14ac:dyDescent="0.25">
      <c r="D78" s="524" t="s">
        <v>19</v>
      </c>
      <c r="E78" s="525"/>
      <c r="F78" s="120">
        <f>Z12+Z23+Z34+Z45+Z56+Z67</f>
        <v>682684</v>
      </c>
      <c r="R78"/>
      <c r="S78" s="389"/>
      <c r="T78" s="389"/>
      <c r="U78" s="389"/>
      <c r="V78" s="389"/>
    </row>
    <row r="79" spans="1:29" x14ac:dyDescent="0.25">
      <c r="D79" s="524" t="s">
        <v>30</v>
      </c>
      <c r="E79" s="525"/>
      <c r="F79" s="119">
        <f>SUM(Z14, Z25, Z36, Z47, Z58, Z69)</f>
        <v>416101</v>
      </c>
      <c r="N79" s="388"/>
    </row>
    <row r="80" spans="1:29" x14ac:dyDescent="0.25">
      <c r="D80" s="524" t="s">
        <v>68</v>
      </c>
      <c r="E80" s="525"/>
      <c r="F80" s="120">
        <f>AVERAGE(Z56, Z45, Z34, Z23, Z12, Z67)</f>
        <v>113780.66666666667</v>
      </c>
    </row>
    <row r="81" spans="1:26" x14ac:dyDescent="0.25">
      <c r="A81"/>
      <c r="B81"/>
      <c r="C81"/>
      <c r="D81" s="524" t="s">
        <v>22</v>
      </c>
      <c r="E81" s="525"/>
      <c r="F81" s="119">
        <f>AVERAGE(Z14, Z25, Z36, Z47, Z58, Z69)</f>
        <v>69350.166666666672</v>
      </c>
      <c r="G81"/>
      <c r="H81"/>
      <c r="I81"/>
      <c r="J81"/>
      <c r="K81"/>
      <c r="L81"/>
      <c r="M81" s="389"/>
      <c r="N81" s="389"/>
      <c r="O81"/>
      <c r="P81"/>
      <c r="Q81"/>
      <c r="W81" s="389"/>
      <c r="X81" s="389"/>
      <c r="Y81" s="389"/>
      <c r="Z81"/>
    </row>
  </sheetData>
  <mergeCells count="41">
    <mergeCell ref="U1:Y2"/>
    <mergeCell ref="U3:U4"/>
    <mergeCell ref="V3:V4"/>
    <mergeCell ref="W3:W4"/>
    <mergeCell ref="X3:X4"/>
    <mergeCell ref="Y3:Y4"/>
    <mergeCell ref="B12:B15"/>
    <mergeCell ref="Z1:Z4"/>
    <mergeCell ref="D78:E78"/>
    <mergeCell ref="D79:E79"/>
    <mergeCell ref="D80:E80"/>
    <mergeCell ref="M3:M4"/>
    <mergeCell ref="K1:M2"/>
    <mergeCell ref="C1:J2"/>
    <mergeCell ref="N1:T2"/>
    <mergeCell ref="N3:N4"/>
    <mergeCell ref="O3:O4"/>
    <mergeCell ref="P3:P4"/>
    <mergeCell ref="Q3:Q4"/>
    <mergeCell ref="R3:R4"/>
    <mergeCell ref="S3:S4"/>
    <mergeCell ref="T3:T4"/>
    <mergeCell ref="D81:E81"/>
    <mergeCell ref="D77:F77"/>
    <mergeCell ref="B23:B26"/>
    <mergeCell ref="B34:B37"/>
    <mergeCell ref="B45:B48"/>
    <mergeCell ref="B56:B59"/>
    <mergeCell ref="B67:B70"/>
    <mergeCell ref="A1:A4"/>
    <mergeCell ref="B1:B4"/>
    <mergeCell ref="K3:K4"/>
    <mergeCell ref="L3:L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  <pageSetup orientation="portrait" verticalDpi="0" r:id="rId1"/>
  <ignoredErrors>
    <ignoredError sqref="Z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C61" sqref="C61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200"/>
      <c r="C1" s="566" t="s">
        <v>9</v>
      </c>
      <c r="D1" s="508" t="s">
        <v>19</v>
      </c>
    </row>
    <row r="2" spans="1:4" ht="15" customHeight="1" thickBot="1" x14ac:dyDescent="0.3">
      <c r="A2" s="32"/>
      <c r="B2" s="201"/>
      <c r="C2" s="567"/>
      <c r="D2" s="509"/>
    </row>
    <row r="3" spans="1:4" ht="15" customHeight="1" x14ac:dyDescent="0.25">
      <c r="A3" s="526" t="s">
        <v>57</v>
      </c>
      <c r="B3" s="528" t="s">
        <v>58</v>
      </c>
      <c r="C3" s="520" t="s">
        <v>34</v>
      </c>
      <c r="D3" s="509"/>
    </row>
    <row r="4" spans="1:4" ht="14.25" thickBot="1" x14ac:dyDescent="0.3">
      <c r="A4" s="527"/>
      <c r="B4" s="529"/>
      <c r="C4" s="521"/>
      <c r="D4" s="509"/>
    </row>
    <row r="5" spans="1:4" s="57" customFormat="1" ht="14.25" hidden="1" thickBot="1" x14ac:dyDescent="0.3">
      <c r="A5" s="33" t="s">
        <v>3</v>
      </c>
      <c r="B5" s="202">
        <v>43276</v>
      </c>
      <c r="C5" s="14"/>
      <c r="D5" s="20">
        <f>SUM(C5)</f>
        <v>0</v>
      </c>
    </row>
    <row r="6" spans="1:4" s="57" customFormat="1" ht="14.25" hidden="1" thickBot="1" x14ac:dyDescent="0.3">
      <c r="A6" s="33" t="s">
        <v>4</v>
      </c>
      <c r="B6" s="202">
        <v>43277</v>
      </c>
      <c r="C6" s="14"/>
      <c r="D6" s="20">
        <f t="shared" ref="D6:D10" si="0">SUM(C6)</f>
        <v>0</v>
      </c>
    </row>
    <row r="7" spans="1:4" s="57" customFormat="1" ht="14.25" hidden="1" thickBot="1" x14ac:dyDescent="0.3">
      <c r="A7" s="33" t="s">
        <v>5</v>
      </c>
      <c r="B7" s="202">
        <v>43278</v>
      </c>
      <c r="C7" s="14"/>
      <c r="D7" s="20">
        <f t="shared" si="0"/>
        <v>0</v>
      </c>
    </row>
    <row r="8" spans="1:4" s="57" customFormat="1" ht="14.25" hidden="1" thickBot="1" x14ac:dyDescent="0.3">
      <c r="A8" s="33" t="s">
        <v>6</v>
      </c>
      <c r="B8" s="202">
        <v>43279</v>
      </c>
      <c r="C8" s="14"/>
      <c r="D8" s="20">
        <f t="shared" si="0"/>
        <v>0</v>
      </c>
    </row>
    <row r="9" spans="1:4" s="57" customFormat="1" ht="14.25" hidden="1" thickBot="1" x14ac:dyDescent="0.3">
      <c r="A9" s="33" t="s">
        <v>0</v>
      </c>
      <c r="B9" s="202">
        <v>43280</v>
      </c>
      <c r="C9" s="14"/>
      <c r="D9" s="20">
        <f t="shared" si="0"/>
        <v>0</v>
      </c>
    </row>
    <row r="10" spans="1:4" s="57" customFormat="1" ht="14.25" hidden="1" outlineLevel="1" thickBot="1" x14ac:dyDescent="0.3">
      <c r="A10" s="33" t="s">
        <v>1</v>
      </c>
      <c r="B10" s="202">
        <v>43281</v>
      </c>
      <c r="C10" s="282"/>
      <c r="D10" s="20">
        <f t="shared" si="0"/>
        <v>0</v>
      </c>
    </row>
    <row r="11" spans="1:4" s="57" customFormat="1" ht="15" customHeight="1" outlineLevel="1" thickBot="1" x14ac:dyDescent="0.3">
      <c r="A11" s="33" t="s">
        <v>2</v>
      </c>
      <c r="B11" s="202">
        <v>43282</v>
      </c>
      <c r="C11" s="283">
        <v>1303</v>
      </c>
      <c r="D11" s="20">
        <f t="shared" ref="D11" si="1">SUM(C11)</f>
        <v>1303</v>
      </c>
    </row>
    <row r="12" spans="1:4" s="58" customFormat="1" ht="15" customHeight="1" outlineLevel="1" thickBot="1" x14ac:dyDescent="0.3">
      <c r="A12" s="189" t="s">
        <v>21</v>
      </c>
      <c r="B12" s="511" t="s">
        <v>24</v>
      </c>
      <c r="C12" s="284">
        <f>SUM(C5:C11)</f>
        <v>1303</v>
      </c>
      <c r="D12" s="133">
        <f>SUM(D5:D11)</f>
        <v>1303</v>
      </c>
    </row>
    <row r="13" spans="1:4" s="58" customFormat="1" ht="15" customHeight="1" outlineLevel="1" thickBot="1" x14ac:dyDescent="0.3">
      <c r="A13" s="127" t="s">
        <v>23</v>
      </c>
      <c r="B13" s="512"/>
      <c r="C13" s="285">
        <f>AVERAGE(C5:C11)</f>
        <v>1303</v>
      </c>
      <c r="D13" s="128">
        <f>AVERAGE(D5:D11)</f>
        <v>186.14285714285714</v>
      </c>
    </row>
    <row r="14" spans="1:4" s="58" customFormat="1" ht="15" customHeight="1" thickBot="1" x14ac:dyDescent="0.3">
      <c r="A14" s="34" t="s">
        <v>20</v>
      </c>
      <c r="B14" s="512"/>
      <c r="C14" s="286">
        <f>SUM(C5:C9)</f>
        <v>0</v>
      </c>
      <c r="D14" s="35">
        <f>SUM(D5:D9)</f>
        <v>0</v>
      </c>
    </row>
    <row r="15" spans="1:4" s="58" customFormat="1" ht="15" customHeight="1" thickBot="1" x14ac:dyDescent="0.3">
      <c r="A15" s="34" t="s">
        <v>22</v>
      </c>
      <c r="B15" s="512"/>
      <c r="C15" s="287" t="e">
        <f>AVERAGE(C5:C9)</f>
        <v>#DIV/0!</v>
      </c>
      <c r="D15" s="40">
        <f>AVERAGE(D5:D9)</f>
        <v>0</v>
      </c>
    </row>
    <row r="16" spans="1:4" s="58" customFormat="1" ht="15" customHeight="1" thickBot="1" x14ac:dyDescent="0.3">
      <c r="A16" s="33" t="s">
        <v>3</v>
      </c>
      <c r="B16" s="202">
        <f>B11+1</f>
        <v>43283</v>
      </c>
      <c r="C16" s="278">
        <v>1398</v>
      </c>
      <c r="D16" s="216">
        <f>SUM(C16)</f>
        <v>1398</v>
      </c>
    </row>
    <row r="17" spans="1:5" s="58" customFormat="1" ht="15" customHeight="1" thickBot="1" x14ac:dyDescent="0.3">
      <c r="A17" s="33" t="s">
        <v>4</v>
      </c>
      <c r="B17" s="203">
        <f>B16+1</f>
        <v>43284</v>
      </c>
      <c r="C17" s="278">
        <v>1452</v>
      </c>
      <c r="D17" s="71">
        <f t="shared" ref="D17:D22" si="2">SUM(C17)</f>
        <v>1452</v>
      </c>
    </row>
    <row r="18" spans="1:5" s="58" customFormat="1" ht="15" customHeight="1" thickBot="1" x14ac:dyDescent="0.3">
      <c r="A18" s="33" t="s">
        <v>5</v>
      </c>
      <c r="B18" s="203">
        <f t="shared" ref="B18:B22" si="3">B17+1</f>
        <v>43285</v>
      </c>
      <c r="C18" s="278">
        <v>1829</v>
      </c>
      <c r="D18" s="216">
        <f t="shared" si="2"/>
        <v>1829</v>
      </c>
    </row>
    <row r="19" spans="1:5" s="58" customFormat="1" ht="15" customHeight="1" thickBot="1" x14ac:dyDescent="0.3">
      <c r="A19" s="33" t="s">
        <v>6</v>
      </c>
      <c r="B19" s="204">
        <f t="shared" si="3"/>
        <v>43286</v>
      </c>
      <c r="C19" s="278">
        <v>1491</v>
      </c>
      <c r="D19" s="71">
        <f t="shared" si="2"/>
        <v>1491</v>
      </c>
    </row>
    <row r="20" spans="1:5" s="58" customFormat="1" ht="15" customHeight="1" thickBot="1" x14ac:dyDescent="0.3">
      <c r="A20" s="33" t="s">
        <v>0</v>
      </c>
      <c r="B20" s="204">
        <f t="shared" si="3"/>
        <v>43287</v>
      </c>
      <c r="C20" s="278">
        <v>1202</v>
      </c>
      <c r="D20" s="216">
        <f t="shared" si="2"/>
        <v>1202</v>
      </c>
    </row>
    <row r="21" spans="1:5" s="58" customFormat="1" ht="15" customHeight="1" outlineLevel="1" thickBot="1" x14ac:dyDescent="0.3">
      <c r="A21" s="33" t="s">
        <v>1</v>
      </c>
      <c r="B21" s="217">
        <f t="shared" si="3"/>
        <v>43288</v>
      </c>
      <c r="C21" s="282">
        <v>2309</v>
      </c>
      <c r="D21" s="71">
        <f t="shared" si="2"/>
        <v>2309</v>
      </c>
      <c r="E21" s="181"/>
    </row>
    <row r="22" spans="1:5" s="58" customFormat="1" ht="15" customHeight="1" outlineLevel="1" thickBot="1" x14ac:dyDescent="0.3">
      <c r="A22" s="33" t="s">
        <v>2</v>
      </c>
      <c r="B22" s="203">
        <f t="shared" si="3"/>
        <v>43289</v>
      </c>
      <c r="C22" s="283">
        <v>1578</v>
      </c>
      <c r="D22" s="18">
        <f t="shared" si="2"/>
        <v>1578</v>
      </c>
    </row>
    <row r="23" spans="1:5" s="58" customFormat="1" ht="15" customHeight="1" outlineLevel="1" thickBot="1" x14ac:dyDescent="0.3">
      <c r="A23" s="189" t="s">
        <v>21</v>
      </c>
      <c r="B23" s="511" t="s">
        <v>25</v>
      </c>
      <c r="C23" s="284">
        <f>SUM(C16:C22)</f>
        <v>11259</v>
      </c>
      <c r="D23" s="133">
        <f>SUM(D16:D22)</f>
        <v>11259</v>
      </c>
    </row>
    <row r="24" spans="1:5" s="58" customFormat="1" ht="15" customHeight="1" outlineLevel="1" thickBot="1" x14ac:dyDescent="0.3">
      <c r="A24" s="127" t="s">
        <v>23</v>
      </c>
      <c r="B24" s="512"/>
      <c r="C24" s="285">
        <f>AVERAGE(C16:C22)</f>
        <v>1608.4285714285713</v>
      </c>
      <c r="D24" s="128">
        <f>AVERAGE(D16:D22)</f>
        <v>1608.4285714285713</v>
      </c>
    </row>
    <row r="25" spans="1:5" s="58" customFormat="1" ht="15" customHeight="1" thickBot="1" x14ac:dyDescent="0.3">
      <c r="A25" s="34" t="s">
        <v>20</v>
      </c>
      <c r="B25" s="512"/>
      <c r="C25" s="286">
        <f>SUM(C16:C20)</f>
        <v>7372</v>
      </c>
      <c r="D25" s="35">
        <f>SUM(D16:D20)</f>
        <v>7372</v>
      </c>
    </row>
    <row r="26" spans="1:5" s="58" customFormat="1" ht="15" customHeight="1" thickBot="1" x14ac:dyDescent="0.3">
      <c r="A26" s="34" t="s">
        <v>22</v>
      </c>
      <c r="B26" s="513"/>
      <c r="C26" s="287">
        <f>AVERAGE(C16:C20)</f>
        <v>1474.4</v>
      </c>
      <c r="D26" s="40">
        <f>AVERAGE(D16:D20)</f>
        <v>1474.4</v>
      </c>
    </row>
    <row r="27" spans="1:5" s="58" customFormat="1" ht="15" customHeight="1" thickBot="1" x14ac:dyDescent="0.3">
      <c r="A27" s="33" t="s">
        <v>3</v>
      </c>
      <c r="B27" s="205">
        <f>B22+1</f>
        <v>43290</v>
      </c>
      <c r="C27" s="278">
        <v>1430</v>
      </c>
      <c r="D27" s="216">
        <f>SUM(C27)</f>
        <v>1430</v>
      </c>
    </row>
    <row r="28" spans="1:5" s="58" customFormat="1" ht="15" customHeight="1" thickBot="1" x14ac:dyDescent="0.3">
      <c r="A28" s="33" t="s">
        <v>4</v>
      </c>
      <c r="B28" s="206">
        <f>B27+1</f>
        <v>43291</v>
      </c>
      <c r="C28" s="278">
        <v>1473</v>
      </c>
      <c r="D28" s="71">
        <f t="shared" ref="D28:D33" si="4">SUM(C28)</f>
        <v>1473</v>
      </c>
    </row>
    <row r="29" spans="1:5" s="58" customFormat="1" ht="15" customHeight="1" thickBot="1" x14ac:dyDescent="0.3">
      <c r="A29" s="33" t="s">
        <v>5</v>
      </c>
      <c r="B29" s="206">
        <f t="shared" ref="B29:B33" si="5">B28+1</f>
        <v>43292</v>
      </c>
      <c r="C29" s="278">
        <v>1465</v>
      </c>
      <c r="D29" s="216">
        <f t="shared" si="4"/>
        <v>1465</v>
      </c>
    </row>
    <row r="30" spans="1:5" s="58" customFormat="1" ht="15" customHeight="1" thickBot="1" x14ac:dyDescent="0.3">
      <c r="A30" s="33" t="s">
        <v>6</v>
      </c>
      <c r="B30" s="206">
        <f t="shared" si="5"/>
        <v>43293</v>
      </c>
      <c r="C30" s="278">
        <v>1812</v>
      </c>
      <c r="D30" s="71">
        <f t="shared" si="4"/>
        <v>1812</v>
      </c>
    </row>
    <row r="31" spans="1:5" s="58" customFormat="1" ht="15" customHeight="1" thickBot="1" x14ac:dyDescent="0.3">
      <c r="A31" s="33" t="s">
        <v>0</v>
      </c>
      <c r="B31" s="206">
        <f t="shared" si="5"/>
        <v>43294</v>
      </c>
      <c r="C31" s="278">
        <v>1557</v>
      </c>
      <c r="D31" s="216">
        <f t="shared" si="4"/>
        <v>1557</v>
      </c>
    </row>
    <row r="32" spans="1:5" s="58" customFormat="1" ht="15" customHeight="1" outlineLevel="1" thickBot="1" x14ac:dyDescent="0.3">
      <c r="A32" s="33" t="s">
        <v>1</v>
      </c>
      <c r="B32" s="206">
        <f t="shared" si="5"/>
        <v>43295</v>
      </c>
      <c r="C32" s="282">
        <v>2107</v>
      </c>
      <c r="D32" s="71">
        <f t="shared" si="4"/>
        <v>2107</v>
      </c>
    </row>
    <row r="33" spans="1:5" s="58" customFormat="1" ht="15" customHeight="1" outlineLevel="1" thickBot="1" x14ac:dyDescent="0.3">
      <c r="A33" s="33" t="s">
        <v>2</v>
      </c>
      <c r="B33" s="206">
        <f t="shared" si="5"/>
        <v>43296</v>
      </c>
      <c r="C33" s="283">
        <v>1072</v>
      </c>
      <c r="D33" s="18">
        <f t="shared" si="4"/>
        <v>1072</v>
      </c>
    </row>
    <row r="34" spans="1:5" s="58" customFormat="1" ht="15" customHeight="1" outlineLevel="1" thickBot="1" x14ac:dyDescent="0.3">
      <c r="A34" s="189" t="s">
        <v>21</v>
      </c>
      <c r="B34" s="511" t="s">
        <v>26</v>
      </c>
      <c r="C34" s="284">
        <f>SUM(C27:C33)</f>
        <v>10916</v>
      </c>
      <c r="D34" s="133">
        <f>SUM(D27:D33)</f>
        <v>10916</v>
      </c>
    </row>
    <row r="35" spans="1:5" s="58" customFormat="1" ht="15" customHeight="1" outlineLevel="1" thickBot="1" x14ac:dyDescent="0.3">
      <c r="A35" s="127" t="s">
        <v>23</v>
      </c>
      <c r="B35" s="512"/>
      <c r="C35" s="285">
        <f>AVERAGE(C27:C33)</f>
        <v>1559.4285714285713</v>
      </c>
      <c r="D35" s="128">
        <f>AVERAGE(D27:D33)</f>
        <v>1559.4285714285713</v>
      </c>
    </row>
    <row r="36" spans="1:5" s="58" customFormat="1" ht="15" customHeight="1" thickBot="1" x14ac:dyDescent="0.3">
      <c r="A36" s="34" t="s">
        <v>20</v>
      </c>
      <c r="B36" s="512"/>
      <c r="C36" s="288">
        <f>SUM(C27:C31)</f>
        <v>7737</v>
      </c>
      <c r="D36" s="39">
        <f>SUM(D27:D31)</f>
        <v>7737</v>
      </c>
    </row>
    <row r="37" spans="1:5" s="58" customFormat="1" ht="15" customHeight="1" thickBot="1" x14ac:dyDescent="0.3">
      <c r="A37" s="34" t="s">
        <v>22</v>
      </c>
      <c r="B37" s="513"/>
      <c r="C37" s="289">
        <f>AVERAGE(C27:C31)</f>
        <v>1547.4</v>
      </c>
      <c r="D37" s="44">
        <f>AVERAGE(D27:D31)</f>
        <v>1547.4</v>
      </c>
    </row>
    <row r="38" spans="1:5" s="58" customFormat="1" ht="15" customHeight="1" thickBot="1" x14ac:dyDescent="0.3">
      <c r="A38" s="33" t="s">
        <v>3</v>
      </c>
      <c r="B38" s="207">
        <f>B33+1</f>
        <v>43297</v>
      </c>
      <c r="C38" s="278">
        <v>1829</v>
      </c>
      <c r="D38" s="216">
        <f>SUM(C38)</f>
        <v>1829</v>
      </c>
    </row>
    <row r="39" spans="1:5" s="58" customFormat="1" ht="15" customHeight="1" thickBot="1" x14ac:dyDescent="0.3">
      <c r="A39" s="33" t="s">
        <v>4</v>
      </c>
      <c r="B39" s="208">
        <f>B38+1</f>
        <v>43298</v>
      </c>
      <c r="C39" s="278">
        <v>1222</v>
      </c>
      <c r="D39" s="71">
        <f t="shared" ref="D39:D44" si="6">SUM(C39)</f>
        <v>1222</v>
      </c>
    </row>
    <row r="40" spans="1:5" s="58" customFormat="1" ht="15" customHeight="1" thickBot="1" x14ac:dyDescent="0.3">
      <c r="A40" s="33" t="s">
        <v>5</v>
      </c>
      <c r="B40" s="208">
        <f t="shared" ref="B40:B44" si="7">B39+1</f>
        <v>43299</v>
      </c>
      <c r="C40" s="278">
        <v>1613</v>
      </c>
      <c r="D40" s="216">
        <f t="shared" si="6"/>
        <v>1613</v>
      </c>
    </row>
    <row r="41" spans="1:5" s="58" customFormat="1" ht="15" customHeight="1" thickBot="1" x14ac:dyDescent="0.3">
      <c r="A41" s="33" t="s">
        <v>6</v>
      </c>
      <c r="B41" s="208">
        <f t="shared" si="7"/>
        <v>43300</v>
      </c>
      <c r="C41" s="278">
        <v>2034</v>
      </c>
      <c r="D41" s="71">
        <f t="shared" si="6"/>
        <v>2034</v>
      </c>
    </row>
    <row r="42" spans="1:5" s="58" customFormat="1" ht="15" customHeight="1" thickBot="1" x14ac:dyDescent="0.3">
      <c r="A42" s="33" t="s">
        <v>0</v>
      </c>
      <c r="B42" s="208">
        <f t="shared" si="7"/>
        <v>43301</v>
      </c>
      <c r="C42" s="278">
        <v>1766</v>
      </c>
      <c r="D42" s="216">
        <f t="shared" si="6"/>
        <v>1766</v>
      </c>
    </row>
    <row r="43" spans="1:5" s="58" customFormat="1" ht="15" customHeight="1" outlineLevel="1" thickBot="1" x14ac:dyDescent="0.3">
      <c r="A43" s="33" t="s">
        <v>1</v>
      </c>
      <c r="B43" s="208">
        <f t="shared" si="7"/>
        <v>43302</v>
      </c>
      <c r="C43" s="282">
        <v>1735</v>
      </c>
      <c r="D43" s="71">
        <f t="shared" si="6"/>
        <v>1735</v>
      </c>
      <c r="E43" s="181"/>
    </row>
    <row r="44" spans="1:5" s="58" customFormat="1" ht="15" customHeight="1" outlineLevel="1" thickBot="1" x14ac:dyDescent="0.3">
      <c r="A44" s="33" t="s">
        <v>2</v>
      </c>
      <c r="B44" s="208">
        <f t="shared" si="7"/>
        <v>43303</v>
      </c>
      <c r="C44" s="283">
        <v>1422</v>
      </c>
      <c r="D44" s="18">
        <f t="shared" si="6"/>
        <v>1422</v>
      </c>
      <c r="E44" s="181"/>
    </row>
    <row r="45" spans="1:5" s="58" customFormat="1" ht="15" customHeight="1" outlineLevel="1" thickBot="1" x14ac:dyDescent="0.3">
      <c r="A45" s="189" t="s">
        <v>21</v>
      </c>
      <c r="B45" s="511" t="s">
        <v>27</v>
      </c>
      <c r="C45" s="284">
        <f>SUM(C38:C44)</f>
        <v>11621</v>
      </c>
      <c r="D45" s="133">
        <f>SUM(D38:D44)</f>
        <v>11621</v>
      </c>
      <c r="E45" s="181"/>
    </row>
    <row r="46" spans="1:5" s="58" customFormat="1" ht="15" customHeight="1" outlineLevel="1" thickBot="1" x14ac:dyDescent="0.3">
      <c r="A46" s="127" t="s">
        <v>23</v>
      </c>
      <c r="B46" s="512"/>
      <c r="C46" s="285">
        <f>AVERAGE(C38:C44)</f>
        <v>1660.1428571428571</v>
      </c>
      <c r="D46" s="128">
        <f>AVERAGE(D38:D44)</f>
        <v>1660.1428571428571</v>
      </c>
      <c r="E46" s="181"/>
    </row>
    <row r="47" spans="1:5" s="58" customFormat="1" ht="15" customHeight="1" thickBot="1" x14ac:dyDescent="0.3">
      <c r="A47" s="34" t="s">
        <v>20</v>
      </c>
      <c r="B47" s="512"/>
      <c r="C47" s="288">
        <f>SUM(C38:C42)</f>
        <v>8464</v>
      </c>
      <c r="D47" s="39">
        <f>SUM(D38:D42)</f>
        <v>8464</v>
      </c>
      <c r="E47" s="181"/>
    </row>
    <row r="48" spans="1:5" s="58" customFormat="1" ht="15" customHeight="1" thickBot="1" x14ac:dyDescent="0.3">
      <c r="A48" s="34" t="s">
        <v>22</v>
      </c>
      <c r="B48" s="513"/>
      <c r="C48" s="289">
        <f>AVERAGE(C38:C42)</f>
        <v>1692.8</v>
      </c>
      <c r="D48" s="44">
        <f>AVERAGE(D38:D42)</f>
        <v>1692.8</v>
      </c>
      <c r="E48" s="181"/>
    </row>
    <row r="49" spans="1:5" s="58" customFormat="1" ht="15" customHeight="1" thickBot="1" x14ac:dyDescent="0.3">
      <c r="A49" s="33" t="s">
        <v>3</v>
      </c>
      <c r="B49" s="207">
        <f>B44+1</f>
        <v>43304</v>
      </c>
      <c r="C49" s="290">
        <v>1117</v>
      </c>
      <c r="D49" s="20">
        <f>SUM(C49)</f>
        <v>1117</v>
      </c>
      <c r="E49" s="181"/>
    </row>
    <row r="50" spans="1:5" s="58" customFormat="1" ht="15" customHeight="1" thickBot="1" x14ac:dyDescent="0.3">
      <c r="A50" s="177" t="s">
        <v>4</v>
      </c>
      <c r="B50" s="208">
        <f>B49+1</f>
        <v>43305</v>
      </c>
      <c r="C50" s="278">
        <v>1392</v>
      </c>
      <c r="D50" s="20">
        <f t="shared" ref="D50:D52" si="8">SUM(C50)</f>
        <v>1392</v>
      </c>
      <c r="E50" s="181"/>
    </row>
    <row r="51" spans="1:5" s="58" customFormat="1" ht="14.25" thickBot="1" x14ac:dyDescent="0.3">
      <c r="A51" s="177" t="s">
        <v>5</v>
      </c>
      <c r="B51" s="208">
        <f t="shared" ref="B51:B55" si="9">B50+1</f>
        <v>43306</v>
      </c>
      <c r="C51" s="291">
        <v>1719</v>
      </c>
      <c r="D51" s="20">
        <f t="shared" si="8"/>
        <v>1719</v>
      </c>
      <c r="E51" s="181"/>
    </row>
    <row r="52" spans="1:5" s="58" customFormat="1" ht="14.25" thickBot="1" x14ac:dyDescent="0.3">
      <c r="A52" s="177" t="s">
        <v>6</v>
      </c>
      <c r="B52" s="208">
        <f t="shared" si="9"/>
        <v>43307</v>
      </c>
      <c r="C52" s="278">
        <v>1707</v>
      </c>
      <c r="D52" s="20">
        <f t="shared" si="8"/>
        <v>1707</v>
      </c>
      <c r="E52" s="181"/>
    </row>
    <row r="53" spans="1:5" s="58" customFormat="1" ht="14.25" thickBot="1" x14ac:dyDescent="0.3">
      <c r="A53" s="33" t="s">
        <v>0</v>
      </c>
      <c r="B53" s="210">
        <f t="shared" si="9"/>
        <v>43308</v>
      </c>
      <c r="C53" s="278">
        <v>1455</v>
      </c>
      <c r="D53" s="20">
        <f>SUM(C53)</f>
        <v>1455</v>
      </c>
      <c r="E53" s="181"/>
    </row>
    <row r="54" spans="1:5" s="58" customFormat="1" ht="14.25" outlineLevel="1" thickBot="1" x14ac:dyDescent="0.3">
      <c r="A54" s="33" t="s">
        <v>1</v>
      </c>
      <c r="B54" s="210">
        <f t="shared" si="9"/>
        <v>43309</v>
      </c>
      <c r="C54" s="282">
        <v>1840</v>
      </c>
      <c r="D54" s="20">
        <f>SUM(C54)</f>
        <v>1840</v>
      </c>
      <c r="E54" s="181"/>
    </row>
    <row r="55" spans="1:5" s="58" customFormat="1" ht="14.25" outlineLevel="1" thickBot="1" x14ac:dyDescent="0.3">
      <c r="A55" s="177" t="s">
        <v>2</v>
      </c>
      <c r="B55" s="210">
        <f t="shared" si="9"/>
        <v>43310</v>
      </c>
      <c r="C55" s="283">
        <v>2002</v>
      </c>
      <c r="D55" s="20">
        <f>SUM(C55)</f>
        <v>2002</v>
      </c>
    </row>
    <row r="56" spans="1:5" s="58" customFormat="1" ht="15" customHeight="1" outlineLevel="1" thickBot="1" x14ac:dyDescent="0.3">
      <c r="A56" s="189" t="s">
        <v>21</v>
      </c>
      <c r="B56" s="511" t="s">
        <v>28</v>
      </c>
      <c r="C56" s="284">
        <f>SUM(C49:C55)</f>
        <v>11232</v>
      </c>
      <c r="D56" s="133">
        <f t="shared" ref="D56:D70" si="10">SUM(C56)</f>
        <v>11232</v>
      </c>
    </row>
    <row r="57" spans="1:5" s="58" customFormat="1" ht="15" customHeight="1" outlineLevel="1" thickBot="1" x14ac:dyDescent="0.3">
      <c r="A57" s="127" t="s">
        <v>23</v>
      </c>
      <c r="B57" s="512"/>
      <c r="C57" s="285">
        <f>AVERAGE(C49:C55)</f>
        <v>1604.5714285714287</v>
      </c>
      <c r="D57" s="133">
        <f t="shared" si="10"/>
        <v>1604.5714285714287</v>
      </c>
    </row>
    <row r="58" spans="1:5" s="58" customFormat="1" ht="15" customHeight="1" thickBot="1" x14ac:dyDescent="0.3">
      <c r="A58" s="34" t="s">
        <v>20</v>
      </c>
      <c r="B58" s="512"/>
      <c r="C58" s="286">
        <f>SUM(C49:C53)</f>
        <v>7390</v>
      </c>
      <c r="D58" s="35">
        <f t="shared" si="10"/>
        <v>7390</v>
      </c>
    </row>
    <row r="59" spans="1:5" s="58" customFormat="1" ht="14.25" thickBot="1" x14ac:dyDescent="0.3">
      <c r="A59" s="34" t="s">
        <v>22</v>
      </c>
      <c r="B59" s="513"/>
      <c r="C59" s="287">
        <f>AVERAGE(C49:C53)</f>
        <v>1478</v>
      </c>
      <c r="D59" s="40">
        <f t="shared" si="10"/>
        <v>1478</v>
      </c>
    </row>
    <row r="60" spans="1:5" s="58" customFormat="1" ht="14.25" thickBot="1" x14ac:dyDescent="0.3">
      <c r="A60" s="177" t="s">
        <v>3</v>
      </c>
      <c r="B60" s="207">
        <f>B55+1</f>
        <v>43311</v>
      </c>
      <c r="C60" s="278">
        <v>1473</v>
      </c>
      <c r="D60" s="20">
        <f>SUM(C60)</f>
        <v>1473</v>
      </c>
    </row>
    <row r="61" spans="1:5" s="58" customFormat="1" ht="14.25" thickBot="1" x14ac:dyDescent="0.3">
      <c r="A61" s="177" t="s">
        <v>4</v>
      </c>
      <c r="B61" s="208">
        <f>B60+1</f>
        <v>43312</v>
      </c>
      <c r="C61" s="278">
        <v>1689</v>
      </c>
      <c r="D61" s="20">
        <f>SUM(C61)</f>
        <v>1689</v>
      </c>
    </row>
    <row r="62" spans="1:5" s="58" customFormat="1" ht="14.25" hidden="1" thickBot="1" x14ac:dyDescent="0.3">
      <c r="A62" s="177" t="s">
        <v>5</v>
      </c>
      <c r="B62" s="229"/>
      <c r="C62" s="280"/>
      <c r="D62" s="20"/>
    </row>
    <row r="63" spans="1:5" s="58" customFormat="1" ht="14.25" hidden="1" thickBot="1" x14ac:dyDescent="0.3">
      <c r="A63" s="177" t="s">
        <v>6</v>
      </c>
      <c r="B63" s="229"/>
      <c r="C63" s="280"/>
      <c r="D63" s="20"/>
    </row>
    <row r="64" spans="1:5" s="58" customFormat="1" ht="14.25" hidden="1" thickBot="1" x14ac:dyDescent="0.3">
      <c r="A64" s="177" t="s">
        <v>0</v>
      </c>
      <c r="B64" s="229"/>
      <c r="C64" s="280"/>
      <c r="D64" s="20"/>
    </row>
    <row r="65" spans="1:6" s="58" customFormat="1" ht="14.25" hidden="1" outlineLevel="1" thickBot="1" x14ac:dyDescent="0.3">
      <c r="A65" s="177" t="s">
        <v>1</v>
      </c>
      <c r="B65" s="229"/>
      <c r="C65" s="292"/>
      <c r="D65" s="20"/>
    </row>
    <row r="66" spans="1:6" s="58" customFormat="1" ht="14.25" hidden="1" outlineLevel="1" thickBot="1" x14ac:dyDescent="0.3">
      <c r="A66" s="177" t="s">
        <v>2</v>
      </c>
      <c r="B66" s="229"/>
      <c r="C66" s="293"/>
      <c r="D66" s="20"/>
    </row>
    <row r="67" spans="1:6" s="58" customFormat="1" ht="14.25" outlineLevel="1" thickBot="1" x14ac:dyDescent="0.3">
      <c r="A67" s="189" t="s">
        <v>21</v>
      </c>
      <c r="B67" s="512" t="s">
        <v>33</v>
      </c>
      <c r="C67" s="284">
        <f>SUM(C60:C66)</f>
        <v>3162</v>
      </c>
      <c r="D67" s="133">
        <f t="shared" si="10"/>
        <v>3162</v>
      </c>
    </row>
    <row r="68" spans="1:6" s="58" customFormat="1" ht="14.25" outlineLevel="1" thickBot="1" x14ac:dyDescent="0.3">
      <c r="A68" s="127" t="s">
        <v>23</v>
      </c>
      <c r="B68" s="512"/>
      <c r="C68" s="285">
        <f>AVERAGE(C60:C66)</f>
        <v>1581</v>
      </c>
      <c r="D68" s="128">
        <f t="shared" si="10"/>
        <v>1581</v>
      </c>
    </row>
    <row r="69" spans="1:6" s="58" customFormat="1" ht="14.25" thickBot="1" x14ac:dyDescent="0.3">
      <c r="A69" s="34" t="s">
        <v>20</v>
      </c>
      <c r="B69" s="512"/>
      <c r="C69" s="286">
        <f>SUM(C60:C64)</f>
        <v>3162</v>
      </c>
      <c r="D69" s="35">
        <f t="shared" si="10"/>
        <v>3162</v>
      </c>
    </row>
    <row r="70" spans="1:6" s="58" customFormat="1" ht="14.25" thickBot="1" x14ac:dyDescent="0.3">
      <c r="A70" s="34" t="s">
        <v>22</v>
      </c>
      <c r="B70" s="513"/>
      <c r="C70" s="287">
        <f>AVERAGE(C60:C64)</f>
        <v>1581</v>
      </c>
      <c r="D70" s="40">
        <f t="shared" si="10"/>
        <v>1581</v>
      </c>
    </row>
    <row r="71" spans="1:6" s="58" customFormat="1" ht="15" customHeight="1" x14ac:dyDescent="0.25">
      <c r="A71" s="4"/>
      <c r="B71" s="155"/>
      <c r="C71" s="61"/>
      <c r="D71" s="61"/>
    </row>
    <row r="72" spans="1:6" s="58" customFormat="1" ht="42" customHeight="1" x14ac:dyDescent="0.25">
      <c r="A72" s="221"/>
      <c r="B72" s="222" t="s">
        <v>9</v>
      </c>
      <c r="D72" s="532" t="s">
        <v>63</v>
      </c>
      <c r="E72" s="533"/>
      <c r="F72" s="534"/>
    </row>
    <row r="73" spans="1:6" ht="30" customHeight="1" x14ac:dyDescent="0.25">
      <c r="A73" s="53" t="s">
        <v>30</v>
      </c>
      <c r="B73" s="223">
        <f>SUM(C58:C58, C47:C47, C36:C36, C25:C25, C14:C14, C69:C69)</f>
        <v>34125</v>
      </c>
      <c r="D73" s="524" t="s">
        <v>30</v>
      </c>
      <c r="E73" s="525"/>
      <c r="F73" s="119">
        <f>SUM(D14, D25, D36, D47, D58, D69)</f>
        <v>34125</v>
      </c>
    </row>
    <row r="74" spans="1:6" ht="30" customHeight="1" x14ac:dyDescent="0.25">
      <c r="A74" s="53" t="s">
        <v>29</v>
      </c>
      <c r="B74" s="223">
        <f>SUM(C56:C56, C45:C45, C34:C34, C23:C23, C12:C12, C67:C67 )</f>
        <v>49493</v>
      </c>
      <c r="D74" s="524" t="s">
        <v>29</v>
      </c>
      <c r="E74" s="525"/>
      <c r="F74" s="120">
        <f>SUM(D56, D45, D34, D23, D12, D67)</f>
        <v>49493</v>
      </c>
    </row>
    <row r="75" spans="1:6" ht="30" customHeight="1" x14ac:dyDescent="0.25">
      <c r="D75" s="524" t="s">
        <v>22</v>
      </c>
      <c r="E75" s="525"/>
      <c r="F75" s="120">
        <f>AVERAGE(D14, D25, D36, D47, D58, D69)</f>
        <v>5687.5</v>
      </c>
    </row>
    <row r="76" spans="1:6" ht="30" customHeight="1" x14ac:dyDescent="0.25">
      <c r="D76" s="524" t="s">
        <v>68</v>
      </c>
      <c r="E76" s="525"/>
      <c r="F76" s="119">
        <f>AVERAGE(D56, D45, D34, D23, D12, D67)</f>
        <v>8248.8333333333339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I60" sqref="I60"/>
    </sheetView>
  </sheetViews>
  <sheetFormatPr defaultRowHeight="15" outlineLevelRow="1" x14ac:dyDescent="0.25"/>
  <cols>
    <col min="1" max="1" width="18.7109375" style="1" bestFit="1" customWidth="1"/>
    <col min="2" max="2" width="16.28515625" style="156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200"/>
      <c r="C1" s="504" t="s">
        <v>7</v>
      </c>
      <c r="D1" s="504" t="s">
        <v>35</v>
      </c>
      <c r="E1" s="504" t="s">
        <v>8</v>
      </c>
      <c r="F1" s="504" t="s">
        <v>69</v>
      </c>
      <c r="G1" s="504" t="s">
        <v>10</v>
      </c>
      <c r="H1" s="555"/>
      <c r="I1" s="556"/>
      <c r="J1" s="568" t="s">
        <v>19</v>
      </c>
    </row>
    <row r="2" spans="1:11" ht="15" customHeight="1" thickBot="1" x14ac:dyDescent="0.3">
      <c r="A2" s="32"/>
      <c r="B2" s="201"/>
      <c r="C2" s="506"/>
      <c r="D2" s="506"/>
      <c r="E2" s="506"/>
      <c r="F2" s="506"/>
      <c r="G2" s="571"/>
      <c r="H2" s="572"/>
      <c r="I2" s="573"/>
      <c r="J2" s="544"/>
    </row>
    <row r="3" spans="1:11" ht="13.5" customHeight="1" x14ac:dyDescent="0.25">
      <c r="A3" s="526" t="s">
        <v>57</v>
      </c>
      <c r="B3" s="528" t="s">
        <v>58</v>
      </c>
      <c r="C3" s="520" t="s">
        <v>7</v>
      </c>
      <c r="D3" s="520" t="s">
        <v>36</v>
      </c>
      <c r="E3" s="569" t="s">
        <v>8</v>
      </c>
      <c r="F3" s="569" t="s">
        <v>69</v>
      </c>
      <c r="G3" s="574" t="s">
        <v>10</v>
      </c>
      <c r="H3" s="570" t="s">
        <v>37</v>
      </c>
      <c r="I3" s="536" t="s">
        <v>38</v>
      </c>
      <c r="J3" s="544"/>
    </row>
    <row r="4" spans="1:11" ht="15" customHeight="1" thickBot="1" x14ac:dyDescent="0.3">
      <c r="A4" s="527"/>
      <c r="B4" s="529"/>
      <c r="C4" s="521"/>
      <c r="D4" s="521"/>
      <c r="E4" s="527"/>
      <c r="F4" s="527"/>
      <c r="G4" s="521"/>
      <c r="H4" s="527"/>
      <c r="I4" s="537"/>
      <c r="J4" s="544"/>
    </row>
    <row r="5" spans="1:11" s="57" customFormat="1" ht="14.25" hidden="1" thickBot="1" x14ac:dyDescent="0.3">
      <c r="A5" s="33" t="s">
        <v>3</v>
      </c>
      <c r="B5" s="231">
        <v>43276</v>
      </c>
      <c r="C5" s="273"/>
      <c r="D5" s="273"/>
      <c r="E5" s="17"/>
      <c r="F5" s="274"/>
      <c r="G5" s="17"/>
      <c r="H5" s="17"/>
      <c r="I5" s="18"/>
      <c r="J5" s="66">
        <f t="shared" ref="J5:J8" si="0">SUM(C5:I5)</f>
        <v>0</v>
      </c>
    </row>
    <row r="6" spans="1:11" s="57" customFormat="1" ht="14.25" hidden="1" thickBot="1" x14ac:dyDescent="0.3">
      <c r="A6" s="33" t="s">
        <v>4</v>
      </c>
      <c r="B6" s="217">
        <f>B5+1</f>
        <v>43277</v>
      </c>
      <c r="C6" s="273"/>
      <c r="D6" s="273"/>
      <c r="E6" s="17"/>
      <c r="F6" s="274"/>
      <c r="G6" s="17"/>
      <c r="H6" s="17"/>
      <c r="I6" s="18"/>
      <c r="J6" s="66">
        <f t="shared" si="0"/>
        <v>0</v>
      </c>
    </row>
    <row r="7" spans="1:11" s="57" customFormat="1" ht="14.25" hidden="1" thickBot="1" x14ac:dyDescent="0.3">
      <c r="A7" s="33" t="s">
        <v>5</v>
      </c>
      <c r="B7" s="217">
        <f>B6+1</f>
        <v>43278</v>
      </c>
      <c r="C7" s="273"/>
      <c r="D7" s="273"/>
      <c r="E7" s="17"/>
      <c r="F7" s="274"/>
      <c r="G7" s="17"/>
      <c r="H7" s="17"/>
      <c r="I7" s="18"/>
      <c r="J7" s="66">
        <f t="shared" si="0"/>
        <v>0</v>
      </c>
    </row>
    <row r="8" spans="1:11" s="57" customFormat="1" ht="14.25" hidden="1" thickBot="1" x14ac:dyDescent="0.3">
      <c r="A8" s="33" t="s">
        <v>6</v>
      </c>
      <c r="B8" s="217">
        <f t="shared" ref="B8:B11" si="1">B7+1</f>
        <v>43279</v>
      </c>
      <c r="C8" s="273"/>
      <c r="D8" s="273"/>
      <c r="E8" s="17"/>
      <c r="F8" s="274"/>
      <c r="G8" s="17"/>
      <c r="H8" s="17"/>
      <c r="I8" s="18"/>
      <c r="J8" s="66">
        <f t="shared" si="0"/>
        <v>0</v>
      </c>
      <c r="K8" s="178"/>
    </row>
    <row r="9" spans="1:11" s="57" customFormat="1" ht="14.25" hidden="1" thickBot="1" x14ac:dyDescent="0.3">
      <c r="A9" s="33" t="s">
        <v>0</v>
      </c>
      <c r="B9" s="217">
        <f>B8+1</f>
        <v>43280</v>
      </c>
      <c r="C9" s="324"/>
      <c r="D9" s="273"/>
      <c r="E9" s="17"/>
      <c r="F9" s="274"/>
      <c r="G9" s="14"/>
      <c r="H9" s="17"/>
      <c r="I9" s="18"/>
      <c r="J9" s="66">
        <f>SUM(C9:I9)</f>
        <v>0</v>
      </c>
      <c r="K9" s="178"/>
    </row>
    <row r="10" spans="1:11" s="57" customFormat="1" ht="14.25" hidden="1" outlineLevel="1" thickBot="1" x14ac:dyDescent="0.3">
      <c r="A10" s="33" t="s">
        <v>1</v>
      </c>
      <c r="B10" s="217">
        <f t="shared" si="1"/>
        <v>43281</v>
      </c>
      <c r="C10" s="386"/>
      <c r="D10" s="324"/>
      <c r="E10" s="24"/>
      <c r="F10" s="380"/>
      <c r="G10" s="21"/>
      <c r="H10" s="24"/>
      <c r="I10" s="25"/>
      <c r="J10" s="66">
        <f>SUM(C10:I10)</f>
        <v>0</v>
      </c>
      <c r="K10" s="178"/>
    </row>
    <row r="11" spans="1:11" s="57" customFormat="1" ht="15" customHeight="1" outlineLevel="1" thickBot="1" x14ac:dyDescent="0.3">
      <c r="A11" s="33" t="s">
        <v>2</v>
      </c>
      <c r="B11" s="217">
        <f t="shared" si="1"/>
        <v>43282</v>
      </c>
      <c r="C11" s="325">
        <v>673</v>
      </c>
      <c r="D11" s="325"/>
      <c r="E11" s="29"/>
      <c r="F11" s="381"/>
      <c r="G11" s="26"/>
      <c r="H11" s="29">
        <v>206</v>
      </c>
      <c r="I11" s="30">
        <v>1633</v>
      </c>
      <c r="J11" s="66">
        <f>SUM(C11:I11)</f>
        <v>2512</v>
      </c>
      <c r="K11" s="178"/>
    </row>
    <row r="12" spans="1:11" s="58" customFormat="1" ht="15" customHeight="1" outlineLevel="1" thickBot="1" x14ac:dyDescent="0.3">
      <c r="A12" s="189" t="s">
        <v>21</v>
      </c>
      <c r="B12" s="511" t="s">
        <v>24</v>
      </c>
      <c r="C12" s="133">
        <f>SUM(C5:C11)</f>
        <v>673</v>
      </c>
      <c r="D12" s="133">
        <f t="shared" ref="D12:J12" si="2">SUM(D5:D11)</f>
        <v>0</v>
      </c>
      <c r="E12" s="136">
        <f>SUM(E5:E11)</f>
        <v>0</v>
      </c>
      <c r="F12" s="133">
        <f t="shared" ref="F12" si="3">SUM(F5:F11)</f>
        <v>0</v>
      </c>
      <c r="G12" s="133">
        <f t="shared" si="2"/>
        <v>0</v>
      </c>
      <c r="H12" s="136">
        <f t="shared" si="2"/>
        <v>206</v>
      </c>
      <c r="I12" s="137">
        <f t="shared" si="2"/>
        <v>1633</v>
      </c>
      <c r="J12" s="196">
        <f t="shared" si="2"/>
        <v>2512</v>
      </c>
    </row>
    <row r="13" spans="1:11" s="58" customFormat="1" ht="15" customHeight="1" outlineLevel="1" thickBot="1" x14ac:dyDescent="0.3">
      <c r="A13" s="127" t="s">
        <v>23</v>
      </c>
      <c r="B13" s="512"/>
      <c r="C13" s="128">
        <f>AVERAGE(C5:C11)</f>
        <v>673</v>
      </c>
      <c r="D13" s="128" t="e">
        <f t="shared" ref="D13:J13" si="4">AVERAGE(D5:D11)</f>
        <v>#DIV/0!</v>
      </c>
      <c r="E13" s="131" t="e">
        <f>AVERAGE(E5:E11)</f>
        <v>#DIV/0!</v>
      </c>
      <c r="F13" s="128" t="e">
        <f>AVERAGE(F5:F11)</f>
        <v>#DIV/0!</v>
      </c>
      <c r="G13" s="128" t="e">
        <f>AVERAGE(G5:G11)</f>
        <v>#DIV/0!</v>
      </c>
      <c r="H13" s="131">
        <f>AVERAGE(H5:H11)</f>
        <v>206</v>
      </c>
      <c r="I13" s="132">
        <f>AVERAGE(I5:I11)</f>
        <v>1633</v>
      </c>
      <c r="J13" s="197">
        <f t="shared" si="4"/>
        <v>358.85714285714283</v>
      </c>
    </row>
    <row r="14" spans="1:11" s="58" customFormat="1" ht="15" customHeight="1" thickBot="1" x14ac:dyDescent="0.3">
      <c r="A14" s="34" t="s">
        <v>20</v>
      </c>
      <c r="B14" s="512"/>
      <c r="C14" s="35">
        <f>SUM(C5:C9)</f>
        <v>0</v>
      </c>
      <c r="D14" s="35">
        <f t="shared" ref="D14" si="5">SUM(D5:D9)</f>
        <v>0</v>
      </c>
      <c r="E14" s="38">
        <f t="shared" ref="E14:J14" si="6">SUM(E5:E9)</f>
        <v>0</v>
      </c>
      <c r="F14" s="35">
        <f t="shared" si="6"/>
        <v>0</v>
      </c>
      <c r="G14" s="35">
        <f t="shared" si="6"/>
        <v>0</v>
      </c>
      <c r="H14" s="38">
        <f t="shared" si="6"/>
        <v>0</v>
      </c>
      <c r="I14" s="39">
        <f t="shared" si="6"/>
        <v>0</v>
      </c>
      <c r="J14" s="198">
        <f t="shared" si="6"/>
        <v>0</v>
      </c>
    </row>
    <row r="15" spans="1:11" s="58" customFormat="1" ht="15" customHeight="1" thickBot="1" x14ac:dyDescent="0.3">
      <c r="A15" s="34" t="s">
        <v>22</v>
      </c>
      <c r="B15" s="512"/>
      <c r="C15" s="40" t="e">
        <f>AVERAGE(C5:C9)</f>
        <v>#DIV/0!</v>
      </c>
      <c r="D15" s="40" t="e">
        <f t="shared" ref="D15:J15" si="7">AVERAGE(D5:D9)</f>
        <v>#DIV/0!</v>
      </c>
      <c r="E15" s="43" t="e">
        <f t="shared" si="7"/>
        <v>#DIV/0!</v>
      </c>
      <c r="F15" s="40" t="e">
        <f t="shared" ref="F15" si="8">AVERAGE(F5:F9)</f>
        <v>#DIV/0!</v>
      </c>
      <c r="G15" s="40" t="e">
        <f t="shared" si="7"/>
        <v>#DIV/0!</v>
      </c>
      <c r="H15" s="43" t="e">
        <f t="shared" si="7"/>
        <v>#DIV/0!</v>
      </c>
      <c r="I15" s="44" t="e">
        <f>AVERAGE(I5:I9)</f>
        <v>#DIV/0!</v>
      </c>
      <c r="J15" s="199">
        <f t="shared" si="7"/>
        <v>0</v>
      </c>
    </row>
    <row r="16" spans="1:11" s="58" customFormat="1" ht="15" customHeight="1" thickBot="1" x14ac:dyDescent="0.3">
      <c r="A16" s="33" t="s">
        <v>3</v>
      </c>
      <c r="B16" s="202">
        <f>B11+1</f>
        <v>43283</v>
      </c>
      <c r="C16" s="273">
        <v>693</v>
      </c>
      <c r="D16" s="273"/>
      <c r="E16" s="300"/>
      <c r="F16" s="274"/>
      <c r="G16" s="299"/>
      <c r="H16" s="239">
        <v>236</v>
      </c>
      <c r="I16" s="265">
        <v>396</v>
      </c>
      <c r="J16" s="19">
        <f>SUM(C16:I16)</f>
        <v>1325</v>
      </c>
    </row>
    <row r="17" spans="1:10" s="58" customFormat="1" ht="15" customHeight="1" thickBot="1" x14ac:dyDescent="0.3">
      <c r="A17" s="33" t="s">
        <v>4</v>
      </c>
      <c r="B17" s="203">
        <f>B16+1</f>
        <v>43284</v>
      </c>
      <c r="C17" s="273">
        <v>454</v>
      </c>
      <c r="D17" s="273"/>
      <c r="E17" s="300"/>
      <c r="F17" s="274"/>
      <c r="G17" s="299"/>
      <c r="H17" s="300">
        <v>168</v>
      </c>
      <c r="I17" s="265">
        <v>509</v>
      </c>
      <c r="J17" s="66">
        <f>SUM(C17:I17)</f>
        <v>1131</v>
      </c>
    </row>
    <row r="18" spans="1:10" s="58" customFormat="1" ht="15" customHeight="1" thickBot="1" x14ac:dyDescent="0.3">
      <c r="A18" s="33" t="s">
        <v>5</v>
      </c>
      <c r="B18" s="203">
        <f t="shared" ref="B18:B22" si="9">B17+1</f>
        <v>43285</v>
      </c>
      <c r="C18" s="273">
        <v>252</v>
      </c>
      <c r="D18" s="273"/>
      <c r="E18" s="300"/>
      <c r="F18" s="274"/>
      <c r="G18" s="299"/>
      <c r="H18" s="300">
        <v>114</v>
      </c>
      <c r="I18" s="265">
        <v>729</v>
      </c>
      <c r="J18" s="66">
        <f>SUM(C18:I18)</f>
        <v>1095</v>
      </c>
    </row>
    <row r="19" spans="1:10" s="58" customFormat="1" ht="15" customHeight="1" thickBot="1" x14ac:dyDescent="0.3">
      <c r="A19" s="33" t="s">
        <v>6</v>
      </c>
      <c r="B19" s="204">
        <f t="shared" si="9"/>
        <v>43286</v>
      </c>
      <c r="C19" s="273">
        <v>662</v>
      </c>
      <c r="D19" s="273"/>
      <c r="E19" s="17"/>
      <c r="F19" s="274"/>
      <c r="G19" s="14"/>
      <c r="H19" s="17">
        <v>190</v>
      </c>
      <c r="I19" s="18">
        <v>460</v>
      </c>
      <c r="J19" s="66">
        <f>SUM(C19:I19)</f>
        <v>1312</v>
      </c>
    </row>
    <row r="20" spans="1:10" s="58" customFormat="1" ht="15" customHeight="1" thickBot="1" x14ac:dyDescent="0.3">
      <c r="A20" s="33" t="s">
        <v>0</v>
      </c>
      <c r="B20" s="204">
        <f t="shared" si="9"/>
        <v>43287</v>
      </c>
      <c r="C20" s="324">
        <v>147</v>
      </c>
      <c r="D20" s="273"/>
      <c r="E20" s="17"/>
      <c r="F20" s="274"/>
      <c r="G20" s="14"/>
      <c r="H20" s="17">
        <v>81</v>
      </c>
      <c r="I20" s="18">
        <v>381</v>
      </c>
      <c r="J20" s="66">
        <f t="shared" ref="J20:J21" si="10">SUM(C20:I20)</f>
        <v>609</v>
      </c>
    </row>
    <row r="21" spans="1:10" s="58" customFormat="1" ht="15" customHeight="1" outlineLevel="1" thickBot="1" x14ac:dyDescent="0.3">
      <c r="A21" s="33" t="s">
        <v>1</v>
      </c>
      <c r="B21" s="217">
        <f t="shared" si="9"/>
        <v>43288</v>
      </c>
      <c r="C21" s="324">
        <v>817</v>
      </c>
      <c r="D21" s="324"/>
      <c r="E21" s="24"/>
      <c r="F21" s="380"/>
      <c r="G21" s="21"/>
      <c r="H21" s="24">
        <v>231</v>
      </c>
      <c r="I21" s="25">
        <v>2328</v>
      </c>
      <c r="J21" s="66">
        <f t="shared" si="10"/>
        <v>3376</v>
      </c>
    </row>
    <row r="22" spans="1:10" s="58" customFormat="1" ht="15" customHeight="1" outlineLevel="1" thickBot="1" x14ac:dyDescent="0.3">
      <c r="A22" s="33" t="s">
        <v>2</v>
      </c>
      <c r="B22" s="203">
        <f t="shared" si="9"/>
        <v>43289</v>
      </c>
      <c r="C22" s="325">
        <v>724</v>
      </c>
      <c r="D22" s="325"/>
      <c r="E22" s="29"/>
      <c r="F22" s="381"/>
      <c r="G22" s="26"/>
      <c r="H22" s="29">
        <v>177</v>
      </c>
      <c r="I22" s="30">
        <v>3213</v>
      </c>
      <c r="J22" s="66">
        <f>SUM(C22:I22)</f>
        <v>4114</v>
      </c>
    </row>
    <row r="23" spans="1:10" s="58" customFormat="1" ht="15" customHeight="1" outlineLevel="1" thickBot="1" x14ac:dyDescent="0.3">
      <c r="A23" s="189" t="s">
        <v>21</v>
      </c>
      <c r="B23" s="511" t="s">
        <v>25</v>
      </c>
      <c r="C23" s="133">
        <f t="shared" ref="C23:F23" si="11">SUM(C16:C22)</f>
        <v>3749</v>
      </c>
      <c r="D23" s="133">
        <f t="shared" si="11"/>
        <v>0</v>
      </c>
      <c r="E23" s="136">
        <f>SUM(E16:E22)</f>
        <v>0</v>
      </c>
      <c r="F23" s="136">
        <f t="shared" si="11"/>
        <v>0</v>
      </c>
      <c r="G23" s="133">
        <f>SUM(G16:G22)</f>
        <v>0</v>
      </c>
      <c r="H23" s="136">
        <f>SUM(H16:H22)</f>
        <v>1197</v>
      </c>
      <c r="I23" s="302">
        <f>SUM(I16:I22)</f>
        <v>8016</v>
      </c>
      <c r="J23" s="196">
        <f>SUM(J16:J22)</f>
        <v>12962</v>
      </c>
    </row>
    <row r="24" spans="1:10" s="58" customFormat="1" ht="15" customHeight="1" outlineLevel="1" thickBot="1" x14ac:dyDescent="0.3">
      <c r="A24" s="127" t="s">
        <v>23</v>
      </c>
      <c r="B24" s="512"/>
      <c r="C24" s="128">
        <f>AVERAGE(C16:C22)</f>
        <v>535.57142857142856</v>
      </c>
      <c r="D24" s="128" t="e">
        <f t="shared" ref="D24:J24" si="12">AVERAGE(D16:D22)</f>
        <v>#DIV/0!</v>
      </c>
      <c r="E24" s="131" t="e">
        <f>AVERAGE(E16:E22)</f>
        <v>#DIV/0!</v>
      </c>
      <c r="F24" s="131" t="e">
        <f t="shared" si="12"/>
        <v>#DIV/0!</v>
      </c>
      <c r="G24" s="128" t="e">
        <f t="shared" si="12"/>
        <v>#DIV/0!</v>
      </c>
      <c r="H24" s="131">
        <f t="shared" si="12"/>
        <v>171</v>
      </c>
      <c r="I24" s="301">
        <f>AVERAGE(I16:I22)</f>
        <v>1145.1428571428571</v>
      </c>
      <c r="J24" s="197">
        <f t="shared" si="12"/>
        <v>1851.7142857142858</v>
      </c>
    </row>
    <row r="25" spans="1:10" s="58" customFormat="1" ht="15" customHeight="1" thickBot="1" x14ac:dyDescent="0.3">
      <c r="A25" s="34" t="s">
        <v>20</v>
      </c>
      <c r="B25" s="512"/>
      <c r="C25" s="35">
        <f>SUM(C16:C20)</f>
        <v>2208</v>
      </c>
      <c r="D25" s="35">
        <f t="shared" ref="D25:F25" si="13">SUM(D16:D20)</f>
        <v>0</v>
      </c>
      <c r="E25" s="38">
        <f>SUM(E16:E20)</f>
        <v>0</v>
      </c>
      <c r="F25" s="38">
        <f t="shared" si="13"/>
        <v>0</v>
      </c>
      <c r="G25" s="35">
        <f>SUM(G16:G20)</f>
        <v>0</v>
      </c>
      <c r="H25" s="38">
        <f>SUM(H16:H20)</f>
        <v>789</v>
      </c>
      <c r="I25" s="39">
        <f>SUM(I16:I20)</f>
        <v>2475</v>
      </c>
      <c r="J25" s="198">
        <f>SUM(J16:J20)</f>
        <v>5472</v>
      </c>
    </row>
    <row r="26" spans="1:10" s="58" customFormat="1" ht="15" customHeight="1" thickBot="1" x14ac:dyDescent="0.3">
      <c r="A26" s="34" t="s">
        <v>22</v>
      </c>
      <c r="B26" s="513"/>
      <c r="C26" s="138">
        <f>AVERAGE(C16:C20)</f>
        <v>441.6</v>
      </c>
      <c r="D26" s="138" t="e">
        <f t="shared" ref="D26:J26" si="14">AVERAGE(D16:D20)</f>
        <v>#DIV/0!</v>
      </c>
      <c r="E26" s="162" t="e">
        <f t="shared" si="14"/>
        <v>#DIV/0!</v>
      </c>
      <c r="F26" s="162" t="e">
        <f t="shared" si="14"/>
        <v>#DIV/0!</v>
      </c>
      <c r="G26" s="138" t="e">
        <f t="shared" si="14"/>
        <v>#DIV/0!</v>
      </c>
      <c r="H26" s="162">
        <f t="shared" si="14"/>
        <v>157.80000000000001</v>
      </c>
      <c r="I26" s="163">
        <f t="shared" si="14"/>
        <v>495</v>
      </c>
      <c r="J26" s="219">
        <f t="shared" si="14"/>
        <v>1094.4000000000001</v>
      </c>
    </row>
    <row r="27" spans="1:10" s="58" customFormat="1" ht="15" customHeight="1" thickBot="1" x14ac:dyDescent="0.3">
      <c r="A27" s="33" t="s">
        <v>3</v>
      </c>
      <c r="B27" s="205">
        <f>B22+1</f>
        <v>43290</v>
      </c>
      <c r="C27" s="273">
        <v>479</v>
      </c>
      <c r="D27" s="273"/>
      <c r="E27" s="300"/>
      <c r="F27" s="274"/>
      <c r="G27" s="299"/>
      <c r="H27" s="300">
        <v>198</v>
      </c>
      <c r="I27" s="18">
        <v>413</v>
      </c>
      <c r="J27" s="19">
        <f>SUM(C27:I27)</f>
        <v>1090</v>
      </c>
    </row>
    <row r="28" spans="1:10" s="58" customFormat="1" ht="15" customHeight="1" thickBot="1" x14ac:dyDescent="0.3">
      <c r="A28" s="33" t="s">
        <v>4</v>
      </c>
      <c r="B28" s="206">
        <f>B27+1</f>
        <v>43291</v>
      </c>
      <c r="C28" s="273">
        <v>399</v>
      </c>
      <c r="D28" s="273"/>
      <c r="E28" s="300"/>
      <c r="F28" s="274"/>
      <c r="G28" s="299"/>
      <c r="H28" s="300">
        <v>155</v>
      </c>
      <c r="I28" s="18">
        <v>283</v>
      </c>
      <c r="J28" s="66">
        <f t="shared" ref="J28:J33" si="15">SUM(C28:I28)</f>
        <v>837</v>
      </c>
    </row>
    <row r="29" spans="1:10" s="58" customFormat="1" ht="15" customHeight="1" thickBot="1" x14ac:dyDescent="0.3">
      <c r="A29" s="33" t="s">
        <v>5</v>
      </c>
      <c r="B29" s="206">
        <f t="shared" ref="B29:B33" si="16">B28+1</f>
        <v>43292</v>
      </c>
      <c r="C29" s="273"/>
      <c r="D29" s="273"/>
      <c r="E29" s="300"/>
      <c r="F29" s="274"/>
      <c r="G29" s="299"/>
      <c r="H29" s="300"/>
      <c r="I29" s="18">
        <v>237</v>
      </c>
      <c r="J29" s="66">
        <f t="shared" si="15"/>
        <v>237</v>
      </c>
    </row>
    <row r="30" spans="1:10" s="58" customFormat="1" ht="15" customHeight="1" thickBot="1" x14ac:dyDescent="0.3">
      <c r="A30" s="33" t="s">
        <v>6</v>
      </c>
      <c r="B30" s="206">
        <f t="shared" si="16"/>
        <v>43293</v>
      </c>
      <c r="C30" s="273">
        <v>443</v>
      </c>
      <c r="D30" s="273"/>
      <c r="E30" s="17"/>
      <c r="F30" s="274"/>
      <c r="G30" s="14"/>
      <c r="H30" s="17">
        <v>202</v>
      </c>
      <c r="I30" s="18">
        <v>367</v>
      </c>
      <c r="J30" s="66">
        <f t="shared" si="15"/>
        <v>1012</v>
      </c>
    </row>
    <row r="31" spans="1:10" s="58" customFormat="1" ht="15" customHeight="1" thickBot="1" x14ac:dyDescent="0.3">
      <c r="A31" s="33" t="s">
        <v>0</v>
      </c>
      <c r="B31" s="206">
        <f t="shared" si="16"/>
        <v>43294</v>
      </c>
      <c r="C31" s="324">
        <v>415</v>
      </c>
      <c r="D31" s="273"/>
      <c r="E31" s="17"/>
      <c r="F31" s="274"/>
      <c r="G31" s="14"/>
      <c r="H31" s="17">
        <v>203</v>
      </c>
      <c r="I31" s="18">
        <v>621</v>
      </c>
      <c r="J31" s="66">
        <f t="shared" si="15"/>
        <v>1239</v>
      </c>
    </row>
    <row r="32" spans="1:10" s="58" customFormat="1" ht="15" customHeight="1" outlineLevel="1" thickBot="1" x14ac:dyDescent="0.3">
      <c r="A32" s="33" t="s">
        <v>1</v>
      </c>
      <c r="B32" s="206">
        <f t="shared" si="16"/>
        <v>43295</v>
      </c>
      <c r="C32" s="324">
        <v>523</v>
      </c>
      <c r="D32" s="324"/>
      <c r="E32" s="24"/>
      <c r="F32" s="380"/>
      <c r="G32" s="21"/>
      <c r="H32" s="24">
        <v>203</v>
      </c>
      <c r="I32" s="25">
        <v>2296</v>
      </c>
      <c r="J32" s="66">
        <f t="shared" si="15"/>
        <v>3022</v>
      </c>
    </row>
    <row r="33" spans="1:11" s="58" customFormat="1" ht="15" customHeight="1" outlineLevel="1" thickBot="1" x14ac:dyDescent="0.3">
      <c r="A33" s="33" t="s">
        <v>2</v>
      </c>
      <c r="B33" s="206">
        <f t="shared" si="16"/>
        <v>43296</v>
      </c>
      <c r="C33" s="325">
        <v>406</v>
      </c>
      <c r="D33" s="325"/>
      <c r="E33" s="29"/>
      <c r="F33" s="381"/>
      <c r="G33" s="26"/>
      <c r="H33" s="29">
        <v>103</v>
      </c>
      <c r="I33" s="30">
        <v>1773</v>
      </c>
      <c r="J33" s="164">
        <f t="shared" si="15"/>
        <v>2282</v>
      </c>
    </row>
    <row r="34" spans="1:11" s="58" customFormat="1" ht="15" customHeight="1" outlineLevel="1" thickBot="1" x14ac:dyDescent="0.3">
      <c r="A34" s="189" t="s">
        <v>21</v>
      </c>
      <c r="B34" s="511" t="s">
        <v>26</v>
      </c>
      <c r="C34" s="133">
        <f t="shared" ref="C34:J34" si="17">SUM(C27:C33)</f>
        <v>2665</v>
      </c>
      <c r="D34" s="133">
        <f t="shared" si="17"/>
        <v>0</v>
      </c>
      <c r="E34" s="136">
        <f t="shared" si="17"/>
        <v>0</v>
      </c>
      <c r="F34" s="136">
        <f>SUM(F27:F33)</f>
        <v>0</v>
      </c>
      <c r="G34" s="133">
        <f t="shared" si="17"/>
        <v>0</v>
      </c>
      <c r="H34" s="136">
        <f t="shared" si="17"/>
        <v>1064</v>
      </c>
      <c r="I34" s="137">
        <f t="shared" si="17"/>
        <v>5990</v>
      </c>
      <c r="J34" s="196">
        <f t="shared" si="17"/>
        <v>9719</v>
      </c>
    </row>
    <row r="35" spans="1:11" s="58" customFormat="1" ht="15" customHeight="1" outlineLevel="1" thickBot="1" x14ac:dyDescent="0.3">
      <c r="A35" s="127" t="s">
        <v>23</v>
      </c>
      <c r="B35" s="512"/>
      <c r="C35" s="128">
        <f t="shared" ref="C35:J35" si="18">AVERAGE(C27:C33)</f>
        <v>444.16666666666669</v>
      </c>
      <c r="D35" s="128" t="e">
        <f t="shared" si="18"/>
        <v>#DIV/0!</v>
      </c>
      <c r="E35" s="131" t="e">
        <f t="shared" si="18"/>
        <v>#DIV/0!</v>
      </c>
      <c r="F35" s="131" t="e">
        <f t="shared" si="18"/>
        <v>#DIV/0!</v>
      </c>
      <c r="G35" s="128" t="e">
        <f t="shared" si="18"/>
        <v>#DIV/0!</v>
      </c>
      <c r="H35" s="131">
        <f t="shared" si="18"/>
        <v>177.33333333333334</v>
      </c>
      <c r="I35" s="132">
        <f t="shared" si="18"/>
        <v>855.71428571428567</v>
      </c>
      <c r="J35" s="197">
        <f t="shared" si="18"/>
        <v>1388.4285714285713</v>
      </c>
    </row>
    <row r="36" spans="1:11" s="58" customFormat="1" ht="15" customHeight="1" thickBot="1" x14ac:dyDescent="0.3">
      <c r="A36" s="34" t="s">
        <v>20</v>
      </c>
      <c r="B36" s="512"/>
      <c r="C36" s="35">
        <f>SUM(C27:C31)</f>
        <v>1736</v>
      </c>
      <c r="D36" s="35">
        <f t="shared" ref="D36:J36" si="19">SUM(D27:D31)</f>
        <v>0</v>
      </c>
      <c r="E36" s="38">
        <f t="shared" si="19"/>
        <v>0</v>
      </c>
      <c r="F36" s="38">
        <f t="shared" si="19"/>
        <v>0</v>
      </c>
      <c r="G36" s="35">
        <f t="shared" si="19"/>
        <v>0</v>
      </c>
      <c r="H36" s="38">
        <f t="shared" si="19"/>
        <v>758</v>
      </c>
      <c r="I36" s="39">
        <f t="shared" si="19"/>
        <v>1921</v>
      </c>
      <c r="J36" s="198">
        <f t="shared" si="19"/>
        <v>4415</v>
      </c>
    </row>
    <row r="37" spans="1:11" s="58" customFormat="1" ht="15" customHeight="1" thickBot="1" x14ac:dyDescent="0.3">
      <c r="A37" s="34" t="s">
        <v>22</v>
      </c>
      <c r="B37" s="513"/>
      <c r="C37" s="40">
        <f>AVERAGE(C27:C31)</f>
        <v>434</v>
      </c>
      <c r="D37" s="40" t="e">
        <f t="shared" ref="D37:J37" si="20">AVERAGE(D27:D31)</f>
        <v>#DIV/0!</v>
      </c>
      <c r="E37" s="43" t="e">
        <f t="shared" si="20"/>
        <v>#DIV/0!</v>
      </c>
      <c r="F37" s="43" t="e">
        <f t="shared" si="20"/>
        <v>#DIV/0!</v>
      </c>
      <c r="G37" s="40" t="e">
        <f t="shared" si="20"/>
        <v>#DIV/0!</v>
      </c>
      <c r="H37" s="43">
        <f t="shared" si="20"/>
        <v>189.5</v>
      </c>
      <c r="I37" s="44">
        <f t="shared" si="20"/>
        <v>384.2</v>
      </c>
      <c r="J37" s="199">
        <f t="shared" si="20"/>
        <v>883</v>
      </c>
    </row>
    <row r="38" spans="1:11" s="58" customFormat="1" ht="15" customHeight="1" thickBot="1" x14ac:dyDescent="0.3">
      <c r="A38" s="33" t="s">
        <v>3</v>
      </c>
      <c r="B38" s="207">
        <f>B33+1</f>
        <v>43297</v>
      </c>
      <c r="C38" s="273">
        <v>441</v>
      </c>
      <c r="D38" s="273"/>
      <c r="E38" s="274"/>
      <c r="F38" s="274"/>
      <c r="G38" s="273"/>
      <c r="H38" s="274">
        <v>178</v>
      </c>
      <c r="I38" s="265">
        <v>348</v>
      </c>
      <c r="J38" s="19">
        <f t="shared" ref="J38:J44" si="21">SUM(C38:I38)</f>
        <v>967</v>
      </c>
    </row>
    <row r="39" spans="1:11" s="58" customFormat="1" ht="15" customHeight="1" thickBot="1" x14ac:dyDescent="0.3">
      <c r="A39" s="33" t="s">
        <v>4</v>
      </c>
      <c r="B39" s="208">
        <f>B38+1</f>
        <v>43298</v>
      </c>
      <c r="C39" s="273">
        <v>217</v>
      </c>
      <c r="D39" s="273"/>
      <c r="E39" s="274"/>
      <c r="F39" s="274"/>
      <c r="G39" s="273"/>
      <c r="H39" s="274">
        <v>93</v>
      </c>
      <c r="I39" s="265">
        <v>175</v>
      </c>
      <c r="J39" s="66">
        <f t="shared" si="21"/>
        <v>485</v>
      </c>
    </row>
    <row r="40" spans="1:11" s="58" customFormat="1" ht="15" customHeight="1" thickBot="1" x14ac:dyDescent="0.3">
      <c r="A40" s="33" t="s">
        <v>5</v>
      </c>
      <c r="B40" s="208">
        <f t="shared" ref="B40:B44" si="22">B39+1</f>
        <v>43299</v>
      </c>
      <c r="C40" s="273">
        <v>305</v>
      </c>
      <c r="D40" s="273"/>
      <c r="E40" s="274"/>
      <c r="F40" s="274"/>
      <c r="G40" s="273"/>
      <c r="H40" s="274">
        <v>122</v>
      </c>
      <c r="I40" s="265">
        <v>312</v>
      </c>
      <c r="J40" s="66">
        <f t="shared" si="21"/>
        <v>739</v>
      </c>
    </row>
    <row r="41" spans="1:11" s="58" customFormat="1" ht="15" customHeight="1" thickBot="1" x14ac:dyDescent="0.3">
      <c r="A41" s="33" t="s">
        <v>6</v>
      </c>
      <c r="B41" s="208">
        <f t="shared" si="22"/>
        <v>43300</v>
      </c>
      <c r="C41" s="273">
        <v>469</v>
      </c>
      <c r="D41" s="273"/>
      <c r="E41" s="274"/>
      <c r="F41" s="274"/>
      <c r="G41" s="273"/>
      <c r="H41" s="274">
        <v>207</v>
      </c>
      <c r="I41" s="265">
        <v>375</v>
      </c>
      <c r="J41" s="66">
        <f t="shared" si="21"/>
        <v>1051</v>
      </c>
    </row>
    <row r="42" spans="1:11" s="58" customFormat="1" ht="15" customHeight="1" thickBot="1" x14ac:dyDescent="0.3">
      <c r="A42" s="33" t="s">
        <v>0</v>
      </c>
      <c r="B42" s="208">
        <f t="shared" si="22"/>
        <v>43301</v>
      </c>
      <c r="C42" s="324">
        <v>575</v>
      </c>
      <c r="D42" s="273"/>
      <c r="E42" s="274"/>
      <c r="F42" s="274"/>
      <c r="G42" s="273"/>
      <c r="H42" s="274">
        <v>174</v>
      </c>
      <c r="I42" s="265">
        <v>486</v>
      </c>
      <c r="J42" s="66">
        <f t="shared" si="21"/>
        <v>1235</v>
      </c>
    </row>
    <row r="43" spans="1:11" s="58" customFormat="1" ht="15" customHeight="1" outlineLevel="1" thickBot="1" x14ac:dyDescent="0.3">
      <c r="A43" s="33" t="s">
        <v>1</v>
      </c>
      <c r="B43" s="208">
        <f t="shared" si="22"/>
        <v>43302</v>
      </c>
      <c r="C43" s="386">
        <v>625</v>
      </c>
      <c r="D43" s="324"/>
      <c r="E43" s="380"/>
      <c r="F43" s="380"/>
      <c r="G43" s="324"/>
      <c r="H43" s="380">
        <v>244</v>
      </c>
      <c r="I43" s="382">
        <v>2197</v>
      </c>
      <c r="J43" s="66">
        <f t="shared" si="21"/>
        <v>3066</v>
      </c>
      <c r="K43" s="145"/>
    </row>
    <row r="44" spans="1:11" s="58" customFormat="1" ht="15" customHeight="1" outlineLevel="1" thickBot="1" x14ac:dyDescent="0.3">
      <c r="A44" s="33" t="s">
        <v>2</v>
      </c>
      <c r="B44" s="208">
        <f t="shared" si="22"/>
        <v>43303</v>
      </c>
      <c r="C44" s="325">
        <v>629</v>
      </c>
      <c r="D44" s="325"/>
      <c r="E44" s="381"/>
      <c r="F44" s="381"/>
      <c r="G44" s="325"/>
      <c r="H44" s="381">
        <v>185</v>
      </c>
      <c r="I44" s="383">
        <v>1566</v>
      </c>
      <c r="J44" s="164">
        <f t="shared" si="21"/>
        <v>2380</v>
      </c>
      <c r="K44" s="145"/>
    </row>
    <row r="45" spans="1:11" s="58" customFormat="1" ht="15" customHeight="1" outlineLevel="1" thickBot="1" x14ac:dyDescent="0.3">
      <c r="A45" s="189" t="s">
        <v>21</v>
      </c>
      <c r="B45" s="511" t="s">
        <v>27</v>
      </c>
      <c r="C45" s="133">
        <f t="shared" ref="C45:J45" si="23">SUM(C38:C44)</f>
        <v>3261</v>
      </c>
      <c r="D45" s="133">
        <f t="shared" si="23"/>
        <v>0</v>
      </c>
      <c r="E45" s="136">
        <f t="shared" si="23"/>
        <v>0</v>
      </c>
      <c r="F45" s="136">
        <f>SUM(F38:F44)</f>
        <v>0</v>
      </c>
      <c r="G45" s="133">
        <f t="shared" si="23"/>
        <v>0</v>
      </c>
      <c r="H45" s="136">
        <f t="shared" si="23"/>
        <v>1203</v>
      </c>
      <c r="I45" s="137">
        <f t="shared" si="23"/>
        <v>5459</v>
      </c>
      <c r="J45" s="196">
        <f t="shared" si="23"/>
        <v>9923</v>
      </c>
    </row>
    <row r="46" spans="1:11" s="58" customFormat="1" ht="15" customHeight="1" outlineLevel="1" thickBot="1" x14ac:dyDescent="0.3">
      <c r="A46" s="127" t="s">
        <v>23</v>
      </c>
      <c r="B46" s="512"/>
      <c r="C46" s="128">
        <f t="shared" ref="C46:J46" si="24">AVERAGE(C38:C44)</f>
        <v>465.85714285714283</v>
      </c>
      <c r="D46" s="128" t="e">
        <f t="shared" si="24"/>
        <v>#DIV/0!</v>
      </c>
      <c r="E46" s="131" t="e">
        <f t="shared" si="24"/>
        <v>#DIV/0!</v>
      </c>
      <c r="F46" s="131" t="e">
        <f t="shared" si="24"/>
        <v>#DIV/0!</v>
      </c>
      <c r="G46" s="128" t="e">
        <f t="shared" si="24"/>
        <v>#DIV/0!</v>
      </c>
      <c r="H46" s="131">
        <f t="shared" si="24"/>
        <v>171.85714285714286</v>
      </c>
      <c r="I46" s="132">
        <f t="shared" si="24"/>
        <v>779.85714285714289</v>
      </c>
      <c r="J46" s="197">
        <f t="shared" si="24"/>
        <v>1417.5714285714287</v>
      </c>
    </row>
    <row r="47" spans="1:11" s="58" customFormat="1" ht="15" customHeight="1" thickBot="1" x14ac:dyDescent="0.3">
      <c r="A47" s="34" t="s">
        <v>20</v>
      </c>
      <c r="B47" s="512"/>
      <c r="C47" s="35">
        <f>SUM(C38:C42)</f>
        <v>2007</v>
      </c>
      <c r="D47" s="35">
        <f t="shared" ref="D47:J47" si="25">SUM(D38:D42)</f>
        <v>0</v>
      </c>
      <c r="E47" s="38">
        <f t="shared" si="25"/>
        <v>0</v>
      </c>
      <c r="F47" s="38">
        <f t="shared" si="25"/>
        <v>0</v>
      </c>
      <c r="G47" s="35">
        <f t="shared" si="25"/>
        <v>0</v>
      </c>
      <c r="H47" s="38">
        <f t="shared" si="25"/>
        <v>774</v>
      </c>
      <c r="I47" s="39">
        <f t="shared" si="25"/>
        <v>1696</v>
      </c>
      <c r="J47" s="198">
        <f t="shared" si="25"/>
        <v>4477</v>
      </c>
    </row>
    <row r="48" spans="1:11" s="58" customFormat="1" ht="15" customHeight="1" thickBot="1" x14ac:dyDescent="0.3">
      <c r="A48" s="34" t="s">
        <v>22</v>
      </c>
      <c r="B48" s="513"/>
      <c r="C48" s="40">
        <f>AVERAGE(C38:C42)</f>
        <v>401.4</v>
      </c>
      <c r="D48" s="40" t="e">
        <f t="shared" ref="D48:J48" si="26">AVERAGE(D38:D42)</f>
        <v>#DIV/0!</v>
      </c>
      <c r="E48" s="395" t="e">
        <f t="shared" si="26"/>
        <v>#DIV/0!</v>
      </c>
      <c r="F48" s="43" t="e">
        <f t="shared" si="26"/>
        <v>#DIV/0!</v>
      </c>
      <c r="G48" s="40" t="e">
        <f t="shared" si="26"/>
        <v>#DIV/0!</v>
      </c>
      <c r="H48" s="43">
        <f t="shared" si="26"/>
        <v>154.80000000000001</v>
      </c>
      <c r="I48" s="44">
        <f t="shared" si="26"/>
        <v>339.2</v>
      </c>
      <c r="J48" s="199">
        <f t="shared" si="26"/>
        <v>895.4</v>
      </c>
    </row>
    <row r="49" spans="1:11" s="58" customFormat="1" ht="15" customHeight="1" thickBot="1" x14ac:dyDescent="0.3">
      <c r="A49" s="33" t="s">
        <v>3</v>
      </c>
      <c r="B49" s="207">
        <f>B44+1</f>
        <v>43304</v>
      </c>
      <c r="C49" s="273">
        <v>109</v>
      </c>
      <c r="D49" s="273"/>
      <c r="E49" s="439"/>
      <c r="F49" s="438"/>
      <c r="G49" s="265"/>
      <c r="H49" s="274">
        <v>116</v>
      </c>
      <c r="I49" s="265">
        <v>234</v>
      </c>
      <c r="J49" s="220">
        <f t="shared" ref="J49:J55" si="27">SUM(C49:I49)</f>
        <v>459</v>
      </c>
      <c r="K49" s="181"/>
    </row>
    <row r="50" spans="1:11" s="58" customFormat="1" ht="15" customHeight="1" thickBot="1" x14ac:dyDescent="0.3">
      <c r="A50" s="177" t="s">
        <v>4</v>
      </c>
      <c r="B50" s="208">
        <f>B49+1</f>
        <v>43305</v>
      </c>
      <c r="C50" s="273">
        <v>459</v>
      </c>
      <c r="D50" s="273"/>
      <c r="E50" s="274"/>
      <c r="F50" s="274"/>
      <c r="G50" s="265"/>
      <c r="H50" s="274">
        <v>151</v>
      </c>
      <c r="I50" s="265">
        <v>394</v>
      </c>
      <c r="J50" s="220">
        <f t="shared" si="27"/>
        <v>1004</v>
      </c>
      <c r="K50" s="181"/>
    </row>
    <row r="51" spans="1:11" s="58" customFormat="1" ht="14.25" customHeight="1" thickBot="1" x14ac:dyDescent="0.3">
      <c r="A51" s="177" t="s">
        <v>5</v>
      </c>
      <c r="B51" s="208">
        <f t="shared" ref="B51:B55" si="28">B50+1</f>
        <v>43306</v>
      </c>
      <c r="C51" s="273">
        <v>78</v>
      </c>
      <c r="D51" s="273"/>
      <c r="E51" s="274"/>
      <c r="F51" s="274"/>
      <c r="G51" s="265"/>
      <c r="H51" s="274">
        <v>60</v>
      </c>
      <c r="I51" s="265">
        <v>178</v>
      </c>
      <c r="J51" s="220">
        <f t="shared" si="27"/>
        <v>316</v>
      </c>
      <c r="K51" s="181"/>
    </row>
    <row r="52" spans="1:11" s="58" customFormat="1" ht="14.25" thickBot="1" x14ac:dyDescent="0.3">
      <c r="A52" s="177" t="s">
        <v>6</v>
      </c>
      <c r="B52" s="208">
        <f t="shared" si="28"/>
        <v>43307</v>
      </c>
      <c r="C52" s="273">
        <v>429</v>
      </c>
      <c r="D52" s="273"/>
      <c r="E52" s="274"/>
      <c r="F52" s="274"/>
      <c r="G52" s="265"/>
      <c r="H52" s="274">
        <v>201</v>
      </c>
      <c r="I52" s="265">
        <v>334</v>
      </c>
      <c r="J52" s="220">
        <f t="shared" si="27"/>
        <v>964</v>
      </c>
      <c r="K52" s="181"/>
    </row>
    <row r="53" spans="1:11" s="58" customFormat="1" ht="14.25" thickBot="1" x14ac:dyDescent="0.3">
      <c r="A53" s="33" t="s">
        <v>0</v>
      </c>
      <c r="B53" s="210">
        <f t="shared" si="28"/>
        <v>43308</v>
      </c>
      <c r="C53" s="298">
        <v>441</v>
      </c>
      <c r="D53" s="273"/>
      <c r="E53" s="274"/>
      <c r="F53" s="274"/>
      <c r="G53" s="265"/>
      <c r="H53" s="274">
        <v>174</v>
      </c>
      <c r="I53" s="265">
        <v>346</v>
      </c>
      <c r="J53" s="220">
        <f t="shared" si="27"/>
        <v>961</v>
      </c>
      <c r="K53" s="181"/>
    </row>
    <row r="54" spans="1:11" s="58" customFormat="1" ht="14.25" outlineLevel="1" thickBot="1" x14ac:dyDescent="0.3">
      <c r="A54" s="33" t="s">
        <v>1</v>
      </c>
      <c r="B54" s="210">
        <f t="shared" si="28"/>
        <v>43309</v>
      </c>
      <c r="C54" s="298">
        <v>758</v>
      </c>
      <c r="D54" s="324"/>
      <c r="E54" s="274"/>
      <c r="F54" s="380"/>
      <c r="G54" s="382"/>
      <c r="H54" s="380">
        <v>190</v>
      </c>
      <c r="I54" s="382">
        <v>2623</v>
      </c>
      <c r="J54" s="220">
        <f t="shared" si="27"/>
        <v>3571</v>
      </c>
      <c r="K54" s="181"/>
    </row>
    <row r="55" spans="1:11" s="58" customFormat="1" ht="14.25" outlineLevel="1" thickBot="1" x14ac:dyDescent="0.3">
      <c r="A55" s="177" t="s">
        <v>2</v>
      </c>
      <c r="B55" s="210">
        <f t="shared" si="28"/>
        <v>43310</v>
      </c>
      <c r="C55" s="146">
        <v>635</v>
      </c>
      <c r="D55" s="325"/>
      <c r="E55" s="380"/>
      <c r="F55" s="381"/>
      <c r="G55" s="383"/>
      <c r="H55" s="384">
        <v>211</v>
      </c>
      <c r="I55" s="385">
        <v>2960</v>
      </c>
      <c r="J55" s="220">
        <f t="shared" si="27"/>
        <v>3806</v>
      </c>
    </row>
    <row r="56" spans="1:11" s="58" customFormat="1" ht="15" customHeight="1" outlineLevel="1" thickBot="1" x14ac:dyDescent="0.3">
      <c r="A56" s="189" t="s">
        <v>21</v>
      </c>
      <c r="B56" s="511" t="s">
        <v>28</v>
      </c>
      <c r="C56" s="133">
        <f t="shared" ref="C56:J56" si="29">SUM(C49:C55)</f>
        <v>2909</v>
      </c>
      <c r="D56" s="133">
        <f t="shared" si="29"/>
        <v>0</v>
      </c>
      <c r="E56" s="136">
        <f>SUM(E49:E55)</f>
        <v>0</v>
      </c>
      <c r="F56" s="136">
        <f t="shared" si="29"/>
        <v>0</v>
      </c>
      <c r="G56" s="133">
        <f>SUM(G49:G55)</f>
        <v>0</v>
      </c>
      <c r="H56" s="136">
        <f>SUM(H49:H55)</f>
        <v>1103</v>
      </c>
      <c r="I56" s="137">
        <f t="shared" si="29"/>
        <v>7069</v>
      </c>
      <c r="J56" s="196">
        <f t="shared" si="29"/>
        <v>11081</v>
      </c>
    </row>
    <row r="57" spans="1:11" s="58" customFormat="1" ht="15" customHeight="1" outlineLevel="1" thickBot="1" x14ac:dyDescent="0.3">
      <c r="A57" s="127" t="s">
        <v>23</v>
      </c>
      <c r="B57" s="512"/>
      <c r="C57" s="128">
        <f t="shared" ref="C57:J57" si="30">AVERAGE(C49:C55)</f>
        <v>415.57142857142856</v>
      </c>
      <c r="D57" s="128" t="e">
        <f t="shared" si="30"/>
        <v>#DIV/0!</v>
      </c>
      <c r="E57" s="131" t="e">
        <f>AVERAGE(E50:E55)</f>
        <v>#DIV/0!</v>
      </c>
      <c r="F57" s="131" t="e">
        <f t="shared" si="30"/>
        <v>#DIV/0!</v>
      </c>
      <c r="G57" s="128" t="e">
        <f t="shared" si="30"/>
        <v>#DIV/0!</v>
      </c>
      <c r="H57" s="131">
        <f t="shared" si="30"/>
        <v>157.57142857142858</v>
      </c>
      <c r="I57" s="132">
        <f t="shared" si="30"/>
        <v>1009.8571428571429</v>
      </c>
      <c r="J57" s="197">
        <f t="shared" si="30"/>
        <v>1583</v>
      </c>
    </row>
    <row r="58" spans="1:11" s="58" customFormat="1" ht="15" customHeight="1" thickBot="1" x14ac:dyDescent="0.3">
      <c r="A58" s="34" t="s">
        <v>20</v>
      </c>
      <c r="B58" s="512"/>
      <c r="C58" s="35">
        <f>SUM(C49:C53)</f>
        <v>1516</v>
      </c>
      <c r="D58" s="35">
        <f t="shared" ref="D58:G58" si="31">SUM(D49:D53)</f>
        <v>0</v>
      </c>
      <c r="E58" s="38">
        <f>SUM(E49:E53)</f>
        <v>0</v>
      </c>
      <c r="F58" s="38">
        <f t="shared" si="31"/>
        <v>0</v>
      </c>
      <c r="G58" s="35">
        <f t="shared" si="31"/>
        <v>0</v>
      </c>
      <c r="H58" s="38">
        <f>SUM(H49:H53)</f>
        <v>702</v>
      </c>
      <c r="I58" s="39">
        <f>SUM(I49:I53)</f>
        <v>1486</v>
      </c>
      <c r="J58" s="198">
        <f>SUM(J49:J53)</f>
        <v>3704</v>
      </c>
    </row>
    <row r="59" spans="1:11" s="58" customFormat="1" ht="14.25" thickBot="1" x14ac:dyDescent="0.3">
      <c r="A59" s="34" t="s">
        <v>22</v>
      </c>
      <c r="B59" s="513"/>
      <c r="C59" s="40">
        <f t="shared" ref="C59:J59" si="32">AVERAGE(C49:C53)</f>
        <v>303.2</v>
      </c>
      <c r="D59" s="40" t="e">
        <f t="shared" si="32"/>
        <v>#DIV/0!</v>
      </c>
      <c r="E59" s="43" t="e">
        <f>AVERAGE(E50:E54)</f>
        <v>#DIV/0!</v>
      </c>
      <c r="F59" s="43" t="e">
        <f t="shared" si="32"/>
        <v>#DIV/0!</v>
      </c>
      <c r="G59" s="40" t="e">
        <f t="shared" si="32"/>
        <v>#DIV/0!</v>
      </c>
      <c r="H59" s="43">
        <f t="shared" si="32"/>
        <v>140.4</v>
      </c>
      <c r="I59" s="44">
        <f t="shared" si="32"/>
        <v>297.2</v>
      </c>
      <c r="J59" s="199">
        <f t="shared" si="32"/>
        <v>740.8</v>
      </c>
    </row>
    <row r="60" spans="1:11" s="58" customFormat="1" ht="14.25" thickBot="1" x14ac:dyDescent="0.3">
      <c r="A60" s="177" t="s">
        <v>3</v>
      </c>
      <c r="B60" s="207">
        <f>B55+1</f>
        <v>43311</v>
      </c>
      <c r="C60" s="14">
        <v>451</v>
      </c>
      <c r="D60" s="14"/>
      <c r="E60" s="18"/>
      <c r="F60" s="159"/>
      <c r="G60" s="17"/>
      <c r="H60" s="14">
        <v>190</v>
      </c>
      <c r="I60" s="15">
        <v>463</v>
      </c>
      <c r="J60" s="71">
        <f>SUM(C60:I60)</f>
        <v>1104</v>
      </c>
    </row>
    <row r="61" spans="1:11" s="58" customFormat="1" ht="14.25" thickBot="1" x14ac:dyDescent="0.3">
      <c r="A61" s="177" t="s">
        <v>4</v>
      </c>
      <c r="B61" s="208">
        <f>B60+1</f>
        <v>43312</v>
      </c>
      <c r="C61" s="14">
        <v>456</v>
      </c>
      <c r="D61" s="14"/>
      <c r="E61" s="18"/>
      <c r="F61" s="159"/>
      <c r="G61" s="17"/>
      <c r="H61" s="14">
        <v>161</v>
      </c>
      <c r="I61" s="15">
        <v>365</v>
      </c>
      <c r="J61" s="71">
        <f>SUM(C61:I61)</f>
        <v>982</v>
      </c>
    </row>
    <row r="62" spans="1:11" s="58" customFormat="1" ht="14.25" hidden="1" thickBot="1" x14ac:dyDescent="0.3">
      <c r="A62" s="177"/>
      <c r="B62" s="209"/>
      <c r="C62" s="14"/>
      <c r="D62" s="14"/>
      <c r="E62" s="18"/>
      <c r="F62" s="159"/>
      <c r="G62" s="17"/>
      <c r="H62" s="14"/>
      <c r="I62" s="15"/>
      <c r="J62" s="66"/>
    </row>
    <row r="63" spans="1:11" s="58" customFormat="1" ht="14.25" hidden="1" thickBot="1" x14ac:dyDescent="0.3">
      <c r="A63" s="177"/>
      <c r="B63" s="209"/>
      <c r="C63" s="14"/>
      <c r="D63" s="14"/>
      <c r="E63" s="18"/>
      <c r="F63" s="159"/>
      <c r="G63" s="17"/>
      <c r="H63" s="14"/>
      <c r="I63" s="15"/>
      <c r="J63" s="66"/>
    </row>
    <row r="64" spans="1:11" s="58" customFormat="1" ht="14.25" hidden="1" thickBot="1" x14ac:dyDescent="0.3">
      <c r="A64" s="33"/>
      <c r="B64" s="209"/>
      <c r="C64" s="21"/>
      <c r="D64" s="14"/>
      <c r="E64" s="18"/>
      <c r="F64" s="159"/>
      <c r="G64" s="17"/>
      <c r="H64" s="14"/>
      <c r="I64" s="15"/>
      <c r="J64" s="66"/>
    </row>
    <row r="65" spans="1:17" s="58" customFormat="1" ht="14.25" hidden="1" outlineLevel="1" thickBot="1" x14ac:dyDescent="0.3">
      <c r="A65" s="33"/>
      <c r="B65" s="209"/>
      <c r="C65" s="21"/>
      <c r="D65" s="21"/>
      <c r="E65" s="25"/>
      <c r="F65" s="160"/>
      <c r="G65" s="24"/>
      <c r="H65" s="21"/>
      <c r="I65" s="22"/>
      <c r="J65" s="66"/>
    </row>
    <row r="66" spans="1:17" s="58" customFormat="1" ht="14.25" hidden="1" outlineLevel="1" thickBot="1" x14ac:dyDescent="0.3">
      <c r="A66" s="33"/>
      <c r="B66" s="211"/>
      <c r="C66" s="26"/>
      <c r="D66" s="26"/>
      <c r="E66" s="30"/>
      <c r="F66" s="161"/>
      <c r="G66" s="29"/>
      <c r="H66" s="67"/>
      <c r="I66" s="68"/>
      <c r="J66" s="164"/>
    </row>
    <row r="67" spans="1:17" s="58" customFormat="1" ht="14.25" outlineLevel="1" thickBot="1" x14ac:dyDescent="0.3">
      <c r="A67" s="189" t="s">
        <v>21</v>
      </c>
      <c r="B67" s="511" t="s">
        <v>33</v>
      </c>
      <c r="C67" s="133">
        <f t="shared" ref="C67" si="33">SUM(C60:C66)</f>
        <v>907</v>
      </c>
      <c r="D67" s="133">
        <f t="shared" ref="D67:J67" si="34">SUM(D60:D66)</f>
        <v>0</v>
      </c>
      <c r="E67" s="133">
        <f t="shared" si="34"/>
        <v>0</v>
      </c>
      <c r="F67" s="133">
        <f t="shared" si="34"/>
        <v>0</v>
      </c>
      <c r="G67" s="133">
        <f t="shared" si="34"/>
        <v>0</v>
      </c>
      <c r="H67" s="133">
        <f t="shared" si="34"/>
        <v>351</v>
      </c>
      <c r="I67" s="133">
        <f t="shared" si="34"/>
        <v>828</v>
      </c>
      <c r="J67" s="133">
        <f t="shared" si="34"/>
        <v>2086</v>
      </c>
    </row>
    <row r="68" spans="1:17" s="58" customFormat="1" ht="14.25" outlineLevel="1" thickBot="1" x14ac:dyDescent="0.3">
      <c r="A68" s="127" t="s">
        <v>23</v>
      </c>
      <c r="B68" s="512"/>
      <c r="C68" s="128">
        <f t="shared" ref="C68" si="35">AVERAGE(C60:C66)</f>
        <v>453.5</v>
      </c>
      <c r="D68" s="128" t="e">
        <f t="shared" ref="D68:J68" si="36">AVERAGE(D60:D66)</f>
        <v>#DIV/0!</v>
      </c>
      <c r="E68" s="128" t="e">
        <f t="shared" si="36"/>
        <v>#DIV/0!</v>
      </c>
      <c r="F68" s="128" t="e">
        <f t="shared" si="36"/>
        <v>#DIV/0!</v>
      </c>
      <c r="G68" s="128" t="e">
        <f t="shared" si="36"/>
        <v>#DIV/0!</v>
      </c>
      <c r="H68" s="128">
        <f t="shared" si="36"/>
        <v>175.5</v>
      </c>
      <c r="I68" s="128">
        <f t="shared" si="36"/>
        <v>414</v>
      </c>
      <c r="J68" s="128">
        <f t="shared" si="36"/>
        <v>1043</v>
      </c>
    </row>
    <row r="69" spans="1:17" s="58" customFormat="1" ht="14.25" thickBot="1" x14ac:dyDescent="0.3">
      <c r="A69" s="34" t="s">
        <v>20</v>
      </c>
      <c r="B69" s="512"/>
      <c r="C69" s="35">
        <f t="shared" ref="C69" si="37">SUM(C60:C64)</f>
        <v>907</v>
      </c>
      <c r="D69" s="35">
        <f t="shared" ref="D69:J69" si="38">SUM(D60:D64)</f>
        <v>0</v>
      </c>
      <c r="E69" s="35">
        <f t="shared" si="38"/>
        <v>0</v>
      </c>
      <c r="F69" s="35">
        <f t="shared" si="38"/>
        <v>0</v>
      </c>
      <c r="G69" s="35">
        <f t="shared" si="38"/>
        <v>0</v>
      </c>
      <c r="H69" s="35">
        <f t="shared" si="38"/>
        <v>351</v>
      </c>
      <c r="I69" s="35">
        <f t="shared" si="38"/>
        <v>828</v>
      </c>
      <c r="J69" s="35">
        <f t="shared" si="38"/>
        <v>2086</v>
      </c>
    </row>
    <row r="70" spans="1:17" s="58" customFormat="1" ht="14.25" thickBot="1" x14ac:dyDescent="0.3">
      <c r="A70" s="34" t="s">
        <v>22</v>
      </c>
      <c r="B70" s="513"/>
      <c r="C70" s="40">
        <f t="shared" ref="C70" si="39">AVERAGE(C60:C64)</f>
        <v>453.5</v>
      </c>
      <c r="D70" s="40" t="e">
        <f t="shared" ref="D70:J70" si="40">AVERAGE(D60:D64)</f>
        <v>#DIV/0!</v>
      </c>
      <c r="E70" s="40" t="e">
        <f t="shared" si="40"/>
        <v>#DIV/0!</v>
      </c>
      <c r="F70" s="40" t="e">
        <f t="shared" si="40"/>
        <v>#DIV/0!</v>
      </c>
      <c r="G70" s="40" t="e">
        <f t="shared" si="40"/>
        <v>#DIV/0!</v>
      </c>
      <c r="H70" s="40">
        <f t="shared" si="40"/>
        <v>175.5</v>
      </c>
      <c r="I70" s="40">
        <f t="shared" si="40"/>
        <v>414</v>
      </c>
      <c r="J70" s="40">
        <f t="shared" si="40"/>
        <v>1043</v>
      </c>
    </row>
    <row r="71" spans="1:17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21"/>
      <c r="B72" s="48" t="s">
        <v>7</v>
      </c>
      <c r="C72" s="48" t="s">
        <v>35</v>
      </c>
      <c r="D72" s="48" t="s">
        <v>8</v>
      </c>
      <c r="E72" s="48" t="s">
        <v>10</v>
      </c>
      <c r="F72" s="48" t="s">
        <v>69</v>
      </c>
      <c r="G72" s="184"/>
      <c r="H72" s="72"/>
      <c r="I72" s="532" t="s">
        <v>64</v>
      </c>
      <c r="J72" s="533"/>
      <c r="K72" s="534"/>
      <c r="L72" s="72"/>
      <c r="M72" s="72"/>
      <c r="N72" s="72"/>
      <c r="O72" s="61"/>
      <c r="P72" s="61"/>
      <c r="Q72" s="61"/>
    </row>
    <row r="73" spans="1:17" ht="13.5" x14ac:dyDescent="0.25">
      <c r="A73" s="53" t="s">
        <v>30</v>
      </c>
      <c r="B73" s="224">
        <f>SUM(C58:C58, C47:C47, C36:C36, C25:C25, C14:C14, C69:C69 )</f>
        <v>8374</v>
      </c>
      <c r="C73" s="46">
        <f>SUM(D58:D58, D47:D47, D36:D36, D25:D25, D14:D14, D69:D69)</f>
        <v>0</v>
      </c>
      <c r="D73" s="46">
        <f>SUM(E69, E58, E47, E36, E25, E14, )</f>
        <v>0</v>
      </c>
      <c r="E73" s="46">
        <f xml:space="preserve"> SUM(G14:I14, G25:I25, G36:I36, G47:I47, G58:I58, G69:I69)</f>
        <v>11780</v>
      </c>
      <c r="F73" s="46">
        <f>SUM(F14,F25,F36,F47,F58,F69)</f>
        <v>0</v>
      </c>
      <c r="G73" s="182"/>
      <c r="H73" s="73"/>
      <c r="I73" s="524" t="s">
        <v>30</v>
      </c>
      <c r="J73" s="525"/>
      <c r="K73" s="119">
        <f>SUM(J14, J25, J36, J47, J58, J69)</f>
        <v>20154</v>
      </c>
      <c r="L73" s="73"/>
      <c r="M73" s="73"/>
      <c r="N73" s="73"/>
    </row>
    <row r="74" spans="1:17" ht="13.5" x14ac:dyDescent="0.25">
      <c r="A74" s="53" t="s">
        <v>29</v>
      </c>
      <c r="B74" s="224">
        <f>SUM(C56:C56, C45:C45, C34:C34, C23:C23, C12:C12, C67:C67  )</f>
        <v>14164</v>
      </c>
      <c r="C74" s="46">
        <f>SUM(D56:D56, D45:D45, D34:D34, D23:D23, D12:D12, D67:D67 )</f>
        <v>0</v>
      </c>
      <c r="D74" s="46">
        <f>SUM(E67, E56, E45, E34, E23, E12)</f>
        <v>0</v>
      </c>
      <c r="E74" s="46">
        <f xml:space="preserve"> SUM(G12:I12, G23:I23, G34:I34, G45:I45, G56:I56, G67:I67)</f>
        <v>34119</v>
      </c>
      <c r="F74" s="46">
        <f>SUM(F12,F23,F34,F45,F56,F67)</f>
        <v>0</v>
      </c>
      <c r="G74" s="182"/>
      <c r="H74" s="73"/>
      <c r="I74" s="524" t="s">
        <v>29</v>
      </c>
      <c r="J74" s="525"/>
      <c r="K74" s="120">
        <f>SUM(J56, J45, J34, J23, J12, J67)</f>
        <v>48283</v>
      </c>
      <c r="L74" s="73"/>
      <c r="M74" s="73"/>
      <c r="N74" s="73"/>
    </row>
    <row r="75" spans="1:17" x14ac:dyDescent="0.25">
      <c r="I75" s="524" t="s">
        <v>22</v>
      </c>
      <c r="J75" s="525"/>
      <c r="K75" s="120">
        <f>AVERAGE(J14, J25, J36, J47, J58, J69)</f>
        <v>3359</v>
      </c>
    </row>
    <row r="76" spans="1:17" x14ac:dyDescent="0.25">
      <c r="I76" s="524" t="s">
        <v>68</v>
      </c>
      <c r="J76" s="525"/>
      <c r="K76" s="119">
        <f>AVERAGE(J56, J45, J34, J23, J12, J67)</f>
        <v>8047.166666666667</v>
      </c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  <ignoredErrors>
    <ignoredError sqref="C12:E12 G12:I12" emptyCellReference="1"/>
    <ignoredError sqref="D13" evalError="1" emptyCellReference="1"/>
    <ignoredError sqref="J13 J12 C23" formulaRange="1" emptyCellReference="1"/>
    <ignoredError sqref="D15 D23 J56:J57 C34:C37 C45 J24 D35:I37 D24 C46:C48 D46:I48 C56:C57 D57:I57 C15 D56 I56 J15 D14 D34:E34 G34:I34 D45:E45 G45:I45 G15:H15 J26 J28:J48 C26 D26:I26 D25 F25 F24:H24 F23 J59 C59 D59:I59 D58 F58:G58 F56" evalError="1" formulaRange="1" emptyCellReferenc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I61" sqref="I61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200"/>
      <c r="C1" s="504" t="s">
        <v>8</v>
      </c>
      <c r="D1" s="505"/>
      <c r="E1" s="505"/>
      <c r="F1" s="505"/>
      <c r="G1" s="516"/>
      <c r="H1" s="504" t="s">
        <v>92</v>
      </c>
      <c r="I1" s="504" t="s">
        <v>10</v>
      </c>
      <c r="J1" s="516"/>
      <c r="K1" s="568" t="s">
        <v>19</v>
      </c>
    </row>
    <row r="2" spans="1:11" ht="15" customHeight="1" thickBot="1" x14ac:dyDescent="0.3">
      <c r="A2" s="32"/>
      <c r="B2" s="201"/>
      <c r="C2" s="506"/>
      <c r="D2" s="507"/>
      <c r="E2" s="507"/>
      <c r="F2" s="507"/>
      <c r="G2" s="517"/>
      <c r="H2" s="506"/>
      <c r="I2" s="506"/>
      <c r="J2" s="517"/>
      <c r="K2" s="544"/>
    </row>
    <row r="3" spans="1:11" ht="14.25" customHeight="1" x14ac:dyDescent="0.25">
      <c r="A3" s="526" t="s">
        <v>57</v>
      </c>
      <c r="B3" s="528" t="s">
        <v>58</v>
      </c>
      <c r="C3" s="570" t="s">
        <v>39</v>
      </c>
      <c r="D3" s="514" t="s">
        <v>40</v>
      </c>
      <c r="E3" s="575" t="s">
        <v>41</v>
      </c>
      <c r="F3" s="514" t="s">
        <v>42</v>
      </c>
      <c r="G3" s="576" t="s">
        <v>59</v>
      </c>
      <c r="H3" s="577" t="s">
        <v>43</v>
      </c>
      <c r="I3" s="569" t="s">
        <v>44</v>
      </c>
      <c r="J3" s="522" t="s">
        <v>45</v>
      </c>
      <c r="K3" s="544"/>
    </row>
    <row r="4" spans="1:11" ht="15" customHeight="1" thickBot="1" x14ac:dyDescent="0.3">
      <c r="A4" s="527"/>
      <c r="B4" s="529"/>
      <c r="C4" s="527"/>
      <c r="D4" s="515"/>
      <c r="E4" s="547"/>
      <c r="F4" s="515"/>
      <c r="G4" s="548"/>
      <c r="H4" s="537"/>
      <c r="I4" s="527"/>
      <c r="J4" s="523"/>
      <c r="K4" s="544"/>
    </row>
    <row r="5" spans="1:11" s="57" customFormat="1" ht="14.25" hidden="1" thickBot="1" x14ac:dyDescent="0.3">
      <c r="A5" s="33" t="s">
        <v>3</v>
      </c>
      <c r="B5" s="202">
        <v>43276</v>
      </c>
      <c r="C5" s="17"/>
      <c r="D5" s="16"/>
      <c r="E5" s="159"/>
      <c r="F5" s="16"/>
      <c r="G5" s="19"/>
      <c r="H5" s="159"/>
      <c r="I5" s="17"/>
      <c r="J5" s="15"/>
      <c r="K5" s="66">
        <f t="shared" ref="K5:K11" si="0">SUM(C5:J5)</f>
        <v>0</v>
      </c>
    </row>
    <row r="6" spans="1:11" s="57" customFormat="1" ht="14.25" hidden="1" thickBot="1" x14ac:dyDescent="0.3">
      <c r="A6" s="33" t="s">
        <v>4</v>
      </c>
      <c r="B6" s="202">
        <v>43277</v>
      </c>
      <c r="C6" s="17"/>
      <c r="D6" s="16"/>
      <c r="E6" s="159"/>
      <c r="F6" s="16"/>
      <c r="G6" s="19"/>
      <c r="H6" s="159"/>
      <c r="I6" s="17"/>
      <c r="J6" s="15"/>
      <c r="K6" s="66">
        <f t="shared" si="0"/>
        <v>0</v>
      </c>
    </row>
    <row r="7" spans="1:11" s="57" customFormat="1" ht="14.25" hidden="1" thickBot="1" x14ac:dyDescent="0.3">
      <c r="A7" s="33" t="s">
        <v>5</v>
      </c>
      <c r="B7" s="202">
        <v>43278</v>
      </c>
      <c r="C7" s="17"/>
      <c r="D7" s="16"/>
      <c r="E7" s="159"/>
      <c r="F7" s="16"/>
      <c r="G7" s="19"/>
      <c r="H7" s="159"/>
      <c r="I7" s="17"/>
      <c r="J7" s="15"/>
      <c r="K7" s="66">
        <f t="shared" si="0"/>
        <v>0</v>
      </c>
    </row>
    <row r="8" spans="1:11" s="57" customFormat="1" ht="14.25" hidden="1" thickBot="1" x14ac:dyDescent="0.3">
      <c r="A8" s="33" t="s">
        <v>6</v>
      </c>
      <c r="B8" s="202">
        <v>43279</v>
      </c>
      <c r="C8" s="17"/>
      <c r="D8" s="23"/>
      <c r="E8" s="159"/>
      <c r="F8" s="16"/>
      <c r="G8" s="19"/>
      <c r="H8" s="159"/>
      <c r="I8" s="17"/>
      <c r="J8" s="15"/>
      <c r="K8" s="66">
        <f t="shared" si="0"/>
        <v>0</v>
      </c>
    </row>
    <row r="9" spans="1:11" s="57" customFormat="1" ht="14.25" hidden="1" thickBot="1" x14ac:dyDescent="0.3">
      <c r="A9" s="33" t="s">
        <v>0</v>
      </c>
      <c r="B9" s="202">
        <v>43280</v>
      </c>
      <c r="C9" s="24"/>
      <c r="D9" s="23"/>
      <c r="E9" s="160"/>
      <c r="F9" s="16"/>
      <c r="G9" s="19"/>
      <c r="H9" s="159"/>
      <c r="I9" s="17"/>
      <c r="J9" s="15"/>
      <c r="K9" s="66">
        <f t="shared" si="0"/>
        <v>0</v>
      </c>
    </row>
    <row r="10" spans="1:11" s="57" customFormat="1" ht="14.25" hidden="1" outlineLevel="1" thickBot="1" x14ac:dyDescent="0.3">
      <c r="A10" s="33" t="s">
        <v>1</v>
      </c>
      <c r="B10" s="202">
        <v>43281</v>
      </c>
      <c r="C10" s="24"/>
      <c r="D10" s="23"/>
      <c r="E10" s="160"/>
      <c r="F10" s="23"/>
      <c r="G10" s="397"/>
      <c r="H10" s="160"/>
      <c r="I10" s="24"/>
      <c r="J10" s="22"/>
      <c r="K10" s="66">
        <f t="shared" si="0"/>
        <v>0</v>
      </c>
    </row>
    <row r="11" spans="1:11" s="57" customFormat="1" ht="14.25" outlineLevel="1" thickBot="1" x14ac:dyDescent="0.3">
      <c r="A11" s="33" t="s">
        <v>2</v>
      </c>
      <c r="B11" s="202">
        <v>43282</v>
      </c>
      <c r="C11" s="29">
        <v>3855</v>
      </c>
      <c r="D11" s="425"/>
      <c r="E11" s="161"/>
      <c r="F11" s="28"/>
      <c r="G11" s="404">
        <v>1293</v>
      </c>
      <c r="H11" s="161">
        <v>615</v>
      </c>
      <c r="I11" s="29"/>
      <c r="J11" s="27"/>
      <c r="K11" s="66">
        <f t="shared" si="0"/>
        <v>5763</v>
      </c>
    </row>
    <row r="12" spans="1:11" s="58" customFormat="1" ht="13.5" customHeight="1" outlineLevel="1" thickBot="1" x14ac:dyDescent="0.3">
      <c r="A12" s="189" t="s">
        <v>21</v>
      </c>
      <c r="B12" s="511" t="s">
        <v>24</v>
      </c>
      <c r="C12" s="136">
        <f>SUM(C5:C11)</f>
        <v>3855</v>
      </c>
      <c r="D12" s="135">
        <f t="shared" ref="D12:K12" si="1">SUM(D5:D11)</f>
        <v>0</v>
      </c>
      <c r="E12" s="405">
        <f t="shared" si="1"/>
        <v>0</v>
      </c>
      <c r="F12" s="135">
        <f t="shared" si="1"/>
        <v>0</v>
      </c>
      <c r="G12" s="414">
        <f>SUM(G5:G11)</f>
        <v>1293</v>
      </c>
      <c r="H12" s="405">
        <f t="shared" si="1"/>
        <v>615</v>
      </c>
      <c r="I12" s="136">
        <f t="shared" si="1"/>
        <v>0</v>
      </c>
      <c r="J12" s="134">
        <f t="shared" si="1"/>
        <v>0</v>
      </c>
      <c r="K12" s="414">
        <f t="shared" si="1"/>
        <v>5763</v>
      </c>
    </row>
    <row r="13" spans="1:11" s="58" customFormat="1" ht="15" customHeight="1" outlineLevel="1" thickBot="1" x14ac:dyDescent="0.3">
      <c r="A13" s="127" t="s">
        <v>23</v>
      </c>
      <c r="B13" s="512"/>
      <c r="C13" s="131">
        <f>AVERAGE(C5:C11)</f>
        <v>3855</v>
      </c>
      <c r="D13" s="130" t="e">
        <f t="shared" ref="D13:K13" si="2">AVERAGE(D5:D11)</f>
        <v>#DIV/0!</v>
      </c>
      <c r="E13" s="406" t="e">
        <f t="shared" si="2"/>
        <v>#DIV/0!</v>
      </c>
      <c r="F13" s="130" t="e">
        <f t="shared" si="2"/>
        <v>#DIV/0!</v>
      </c>
      <c r="G13" s="415">
        <f>AVERAGE(G5:G11)</f>
        <v>1293</v>
      </c>
      <c r="H13" s="406">
        <f t="shared" si="2"/>
        <v>615</v>
      </c>
      <c r="I13" s="131" t="e">
        <f t="shared" si="2"/>
        <v>#DIV/0!</v>
      </c>
      <c r="J13" s="129" t="e">
        <f t="shared" si="2"/>
        <v>#DIV/0!</v>
      </c>
      <c r="K13" s="415">
        <f t="shared" si="2"/>
        <v>823.28571428571433</v>
      </c>
    </row>
    <row r="14" spans="1:11" s="58" customFormat="1" ht="15" customHeight="1" thickBot="1" x14ac:dyDescent="0.3">
      <c r="A14" s="34" t="s">
        <v>20</v>
      </c>
      <c r="B14" s="512"/>
      <c r="C14" s="38">
        <f>SUM(C5:C9)</f>
        <v>0</v>
      </c>
      <c r="D14" s="37">
        <f t="shared" ref="D14:J14" si="3">SUM(D5:D9)</f>
        <v>0</v>
      </c>
      <c r="E14" s="407">
        <f t="shared" si="3"/>
        <v>0</v>
      </c>
      <c r="F14" s="37">
        <f t="shared" si="3"/>
        <v>0</v>
      </c>
      <c r="G14" s="37">
        <f t="shared" si="3"/>
        <v>0</v>
      </c>
      <c r="H14" s="407">
        <f t="shared" si="3"/>
        <v>0</v>
      </c>
      <c r="I14" s="38">
        <f t="shared" si="3"/>
        <v>0</v>
      </c>
      <c r="J14" s="36">
        <f t="shared" si="3"/>
        <v>0</v>
      </c>
      <c r="K14" s="198">
        <f>SUM(K5:K9)</f>
        <v>0</v>
      </c>
    </row>
    <row r="15" spans="1:11" s="58" customFormat="1" ht="15" customHeight="1" thickBot="1" x14ac:dyDescent="0.3">
      <c r="A15" s="34" t="s">
        <v>22</v>
      </c>
      <c r="B15" s="512"/>
      <c r="C15" s="43" t="e">
        <f t="shared" ref="C15:J15" si="4">AVERAGE(C5:C9)</f>
        <v>#DIV/0!</v>
      </c>
      <c r="D15" s="42" t="e">
        <f>AVERAGE(D5:D8)</f>
        <v>#DIV/0!</v>
      </c>
      <c r="E15" s="408" t="e">
        <f t="shared" si="4"/>
        <v>#DIV/0!</v>
      </c>
      <c r="F15" s="42" t="e">
        <f t="shared" si="4"/>
        <v>#DIV/0!</v>
      </c>
      <c r="G15" s="416" t="e">
        <f t="shared" si="4"/>
        <v>#DIV/0!</v>
      </c>
      <c r="H15" s="408" t="e">
        <f t="shared" si="4"/>
        <v>#DIV/0!</v>
      </c>
      <c r="I15" s="43" t="e">
        <f t="shared" si="4"/>
        <v>#DIV/0!</v>
      </c>
      <c r="J15" s="41" t="e">
        <f t="shared" si="4"/>
        <v>#DIV/0!</v>
      </c>
      <c r="K15" s="416">
        <f>AVERAGE(K5:K9)</f>
        <v>0</v>
      </c>
    </row>
    <row r="16" spans="1:11" s="58" customFormat="1" ht="15" customHeight="1" x14ac:dyDescent="0.25">
      <c r="A16" s="33" t="s">
        <v>3</v>
      </c>
      <c r="B16" s="202">
        <f>B11+1</f>
        <v>43283</v>
      </c>
      <c r="C16" s="17">
        <v>6951</v>
      </c>
      <c r="D16" s="16">
        <v>1985</v>
      </c>
      <c r="E16" s="159">
        <v>1080</v>
      </c>
      <c r="F16" s="16">
        <v>2399</v>
      </c>
      <c r="G16" s="66"/>
      <c r="H16" s="159">
        <v>1133</v>
      </c>
      <c r="I16" s="17">
        <v>1156</v>
      </c>
      <c r="J16" s="15">
        <v>2959</v>
      </c>
      <c r="K16" s="19">
        <f t="shared" ref="K16:K22" si="5">SUM(C16:J16)</f>
        <v>17663</v>
      </c>
    </row>
    <row r="17" spans="1:11" s="58" customFormat="1" ht="15" customHeight="1" x14ac:dyDescent="0.25">
      <c r="A17" s="33" t="s">
        <v>4</v>
      </c>
      <c r="B17" s="203">
        <f>B16+1</f>
        <v>43284</v>
      </c>
      <c r="C17" s="17">
        <v>5775</v>
      </c>
      <c r="D17" s="16">
        <v>1681</v>
      </c>
      <c r="E17" s="159">
        <v>996</v>
      </c>
      <c r="F17" s="16">
        <v>1839</v>
      </c>
      <c r="G17" s="19"/>
      <c r="H17" s="159">
        <v>954</v>
      </c>
      <c r="I17" s="17">
        <v>929</v>
      </c>
      <c r="J17" s="15">
        <v>2510</v>
      </c>
      <c r="K17" s="19">
        <f t="shared" si="5"/>
        <v>14684</v>
      </c>
    </row>
    <row r="18" spans="1:11" s="58" customFormat="1" ht="15" customHeight="1" x14ac:dyDescent="0.25">
      <c r="A18" s="33" t="s">
        <v>5</v>
      </c>
      <c r="B18" s="203">
        <f t="shared" ref="B18:B22" si="6">B17+1</f>
        <v>43285</v>
      </c>
      <c r="C18" s="279">
        <v>3014</v>
      </c>
      <c r="D18" s="281"/>
      <c r="E18" s="409"/>
      <c r="F18" s="281"/>
      <c r="G18" s="398">
        <v>1159</v>
      </c>
      <c r="H18" s="409">
        <v>154</v>
      </c>
      <c r="I18" s="279"/>
      <c r="J18" s="419"/>
      <c r="K18" s="19">
        <f t="shared" si="5"/>
        <v>4327</v>
      </c>
    </row>
    <row r="19" spans="1:11" s="58" customFormat="1" ht="15" customHeight="1" x14ac:dyDescent="0.25">
      <c r="A19" s="33" t="s">
        <v>6</v>
      </c>
      <c r="B19" s="204">
        <f t="shared" si="6"/>
        <v>43286</v>
      </c>
      <c r="C19" s="17">
        <v>6017</v>
      </c>
      <c r="D19" s="16">
        <v>1501</v>
      </c>
      <c r="E19" s="159">
        <v>867</v>
      </c>
      <c r="F19" s="16">
        <v>1769</v>
      </c>
      <c r="G19" s="19"/>
      <c r="H19" s="159">
        <v>988</v>
      </c>
      <c r="I19" s="17">
        <v>998</v>
      </c>
      <c r="J19" s="15">
        <v>2203</v>
      </c>
      <c r="K19" s="19">
        <f t="shared" si="5"/>
        <v>14343</v>
      </c>
    </row>
    <row r="20" spans="1:11" s="58" customFormat="1" ht="15" customHeight="1" thickBot="1" x14ac:dyDescent="0.3">
      <c r="A20" s="33" t="s">
        <v>0</v>
      </c>
      <c r="B20" s="204">
        <f t="shared" si="6"/>
        <v>43287</v>
      </c>
      <c r="C20" s="24">
        <v>5028</v>
      </c>
      <c r="D20" s="23">
        <v>1196</v>
      </c>
      <c r="E20" s="160">
        <v>997</v>
      </c>
      <c r="F20" s="23">
        <v>1559</v>
      </c>
      <c r="G20" s="19"/>
      <c r="H20" s="159">
        <v>790</v>
      </c>
      <c r="I20" s="17">
        <v>744</v>
      </c>
      <c r="J20" s="15">
        <v>1865</v>
      </c>
      <c r="K20" s="19">
        <f t="shared" si="5"/>
        <v>12179</v>
      </c>
    </row>
    <row r="21" spans="1:11" s="58" customFormat="1" ht="15" customHeight="1" outlineLevel="1" thickBot="1" x14ac:dyDescent="0.3">
      <c r="A21" s="33" t="s">
        <v>1</v>
      </c>
      <c r="B21" s="217">
        <f t="shared" si="6"/>
        <v>43288</v>
      </c>
      <c r="C21" s="24">
        <v>5281</v>
      </c>
      <c r="D21" s="426"/>
      <c r="E21" s="160"/>
      <c r="F21" s="23"/>
      <c r="G21" s="397">
        <v>1724</v>
      </c>
      <c r="H21" s="160">
        <v>850</v>
      </c>
      <c r="I21" s="24"/>
      <c r="J21" s="22"/>
      <c r="K21" s="66">
        <f>SUM(C21:J21)</f>
        <v>7855</v>
      </c>
    </row>
    <row r="22" spans="1:11" s="58" customFormat="1" ht="15" customHeight="1" outlineLevel="1" thickBot="1" x14ac:dyDescent="0.3">
      <c r="A22" s="33" t="s">
        <v>2</v>
      </c>
      <c r="B22" s="203">
        <f t="shared" si="6"/>
        <v>43289</v>
      </c>
      <c r="C22" s="186">
        <v>4261</v>
      </c>
      <c r="D22" s="427"/>
      <c r="E22" s="410"/>
      <c r="F22" s="430"/>
      <c r="G22" s="399">
        <v>1276</v>
      </c>
      <c r="H22" s="161">
        <v>695</v>
      </c>
      <c r="I22" s="29"/>
      <c r="J22" s="27"/>
      <c r="K22" s="164">
        <f t="shared" si="5"/>
        <v>6232</v>
      </c>
    </row>
    <row r="23" spans="1:11" s="58" customFormat="1" ht="15" customHeight="1" outlineLevel="1" thickBot="1" x14ac:dyDescent="0.3">
      <c r="A23" s="189" t="s">
        <v>21</v>
      </c>
      <c r="B23" s="511" t="s">
        <v>25</v>
      </c>
      <c r="C23" s="136">
        <f>SUM(C16:C22)</f>
        <v>36327</v>
      </c>
      <c r="D23" s="135">
        <f>SUM(D16:D22)</f>
        <v>6363</v>
      </c>
      <c r="E23" s="405">
        <f t="shared" ref="E23:K23" si="7">SUM(E16:E22)</f>
        <v>3940</v>
      </c>
      <c r="F23" s="135">
        <f t="shared" si="7"/>
        <v>7566</v>
      </c>
      <c r="G23" s="414">
        <f t="shared" si="7"/>
        <v>4159</v>
      </c>
      <c r="H23" s="405">
        <f>SUM(H16:H22)</f>
        <v>5564</v>
      </c>
      <c r="I23" s="136">
        <f>SUM(I16:I22)</f>
        <v>3827</v>
      </c>
      <c r="J23" s="134">
        <f t="shared" si="7"/>
        <v>9537</v>
      </c>
      <c r="K23" s="414">
        <f t="shared" si="7"/>
        <v>77283</v>
      </c>
    </row>
    <row r="24" spans="1:11" s="58" customFormat="1" ht="15" customHeight="1" outlineLevel="1" thickBot="1" x14ac:dyDescent="0.3">
      <c r="A24" s="127" t="s">
        <v>23</v>
      </c>
      <c r="B24" s="512"/>
      <c r="C24" s="131">
        <f>AVERAGE(C16:C22)</f>
        <v>5189.5714285714284</v>
      </c>
      <c r="D24" s="130">
        <f>AVERAGE(D16:D22)</f>
        <v>1590.75</v>
      </c>
      <c r="E24" s="406">
        <f t="shared" ref="E24:K24" si="8">AVERAGE(E16:E22)</f>
        <v>985</v>
      </c>
      <c r="F24" s="130">
        <f t="shared" si="8"/>
        <v>1891.5</v>
      </c>
      <c r="G24" s="415">
        <f t="shared" si="8"/>
        <v>1386.3333333333333</v>
      </c>
      <c r="H24" s="406">
        <f>AVERAGE(H16:H22)</f>
        <v>794.85714285714289</v>
      </c>
      <c r="I24" s="131">
        <f>AVERAGE(I16:I22)</f>
        <v>956.75</v>
      </c>
      <c r="J24" s="129">
        <f t="shared" si="8"/>
        <v>2384.25</v>
      </c>
      <c r="K24" s="415">
        <f t="shared" si="8"/>
        <v>11040.428571428571</v>
      </c>
    </row>
    <row r="25" spans="1:11" s="58" customFormat="1" ht="15" customHeight="1" thickBot="1" x14ac:dyDescent="0.3">
      <c r="A25" s="34" t="s">
        <v>20</v>
      </c>
      <c r="B25" s="512"/>
      <c r="C25" s="38">
        <f>SUM(C16:C20)</f>
        <v>26785</v>
      </c>
      <c r="D25" s="37">
        <f>SUM(D16:D20)</f>
        <v>6363</v>
      </c>
      <c r="E25" s="407">
        <f t="shared" ref="E25:K25" si="9">SUM(E16:E20)</f>
        <v>3940</v>
      </c>
      <c r="F25" s="37">
        <f t="shared" si="9"/>
        <v>7566</v>
      </c>
      <c r="G25" s="417">
        <f t="shared" si="9"/>
        <v>1159</v>
      </c>
      <c r="H25" s="407">
        <f>SUM(H16:H20)</f>
        <v>4019</v>
      </c>
      <c r="I25" s="38">
        <f>SUM(I16:I22)</f>
        <v>3827</v>
      </c>
      <c r="J25" s="36">
        <f t="shared" si="9"/>
        <v>9537</v>
      </c>
      <c r="K25" s="417">
        <f t="shared" si="9"/>
        <v>63196</v>
      </c>
    </row>
    <row r="26" spans="1:11" s="58" customFormat="1" ht="15" customHeight="1" thickBot="1" x14ac:dyDescent="0.3">
      <c r="A26" s="34" t="s">
        <v>22</v>
      </c>
      <c r="B26" s="513"/>
      <c r="C26" s="43">
        <f>AVERAGE(C16:C20)</f>
        <v>5357</v>
      </c>
      <c r="D26" s="428">
        <f>AVERAGE(D16:D20)</f>
        <v>1590.75</v>
      </c>
      <c r="E26" s="408">
        <f t="shared" ref="E26:K26" si="10">AVERAGE(E16:E20)</f>
        <v>985</v>
      </c>
      <c r="F26" s="42">
        <f t="shared" si="10"/>
        <v>1891.5</v>
      </c>
      <c r="G26" s="416">
        <f t="shared" si="10"/>
        <v>1159</v>
      </c>
      <c r="H26" s="412">
        <v>893</v>
      </c>
      <c r="I26" s="421">
        <f>AVERAGE(I16:I20)</f>
        <v>956.75</v>
      </c>
      <c r="J26" s="41">
        <f t="shared" si="10"/>
        <v>2384.25</v>
      </c>
      <c r="K26" s="416">
        <f t="shared" si="10"/>
        <v>12639.2</v>
      </c>
    </row>
    <row r="27" spans="1:11" s="58" customFormat="1" ht="15" customHeight="1" thickBot="1" x14ac:dyDescent="0.3">
      <c r="A27" s="33" t="s">
        <v>3</v>
      </c>
      <c r="B27" s="205">
        <f>B22+1</f>
        <v>43290</v>
      </c>
      <c r="C27" s="396">
        <v>5848</v>
      </c>
      <c r="D27" s="267">
        <v>1764</v>
      </c>
      <c r="E27" s="270">
        <v>999</v>
      </c>
      <c r="F27" s="272">
        <v>2470</v>
      </c>
      <c r="G27" s="403"/>
      <c r="H27" s="413">
        <v>1049</v>
      </c>
      <c r="I27" s="422">
        <v>1326</v>
      </c>
      <c r="J27" s="271">
        <v>3313</v>
      </c>
      <c r="K27" s="19">
        <f t="shared" ref="K27:K32" si="11">SUM(C27:J27)</f>
        <v>16769</v>
      </c>
    </row>
    <row r="28" spans="1:11" s="58" customFormat="1" ht="15" customHeight="1" thickBot="1" x14ac:dyDescent="0.3">
      <c r="A28" s="33" t="s">
        <v>4</v>
      </c>
      <c r="B28" s="206">
        <f>B27+1</f>
        <v>43291</v>
      </c>
      <c r="C28" s="396">
        <v>6496</v>
      </c>
      <c r="D28" s="267">
        <v>1852</v>
      </c>
      <c r="E28" s="270">
        <v>999</v>
      </c>
      <c r="F28" s="272">
        <v>2467</v>
      </c>
      <c r="G28" s="403"/>
      <c r="H28" s="413">
        <v>1125</v>
      </c>
      <c r="I28" s="422">
        <v>1055</v>
      </c>
      <c r="J28" s="271">
        <v>2828</v>
      </c>
      <c r="K28" s="66">
        <f t="shared" si="11"/>
        <v>16822</v>
      </c>
    </row>
    <row r="29" spans="1:11" s="58" customFormat="1" ht="15" customHeight="1" thickBot="1" x14ac:dyDescent="0.3">
      <c r="A29" s="33" t="s">
        <v>5</v>
      </c>
      <c r="B29" s="206">
        <f t="shared" ref="B29:B33" si="12">B28+1</f>
        <v>43292</v>
      </c>
      <c r="C29" s="396">
        <v>7482</v>
      </c>
      <c r="D29" s="267">
        <v>1944</v>
      </c>
      <c r="E29" s="270">
        <v>1062</v>
      </c>
      <c r="F29" s="272">
        <v>2526</v>
      </c>
      <c r="G29" s="403"/>
      <c r="H29" s="413">
        <v>1284</v>
      </c>
      <c r="I29" s="422">
        <v>1293</v>
      </c>
      <c r="J29" s="271">
        <v>2684</v>
      </c>
      <c r="K29" s="66">
        <f t="shared" si="11"/>
        <v>18275</v>
      </c>
    </row>
    <row r="30" spans="1:11" s="58" customFormat="1" ht="15" customHeight="1" thickBot="1" x14ac:dyDescent="0.3">
      <c r="A30" s="33" t="s">
        <v>6</v>
      </c>
      <c r="B30" s="206">
        <f t="shared" si="12"/>
        <v>43293</v>
      </c>
      <c r="C30" s="396">
        <v>6961</v>
      </c>
      <c r="D30" s="267">
        <v>2045</v>
      </c>
      <c r="E30" s="270">
        <v>1224</v>
      </c>
      <c r="F30" s="272">
        <v>2621</v>
      </c>
      <c r="G30" s="403"/>
      <c r="H30" s="413">
        <v>1751</v>
      </c>
      <c r="I30" s="422">
        <v>1264</v>
      </c>
      <c r="J30" s="271">
        <v>2712</v>
      </c>
      <c r="K30" s="66">
        <f t="shared" si="11"/>
        <v>18578</v>
      </c>
    </row>
    <row r="31" spans="1:11" s="58" customFormat="1" ht="15" customHeight="1" thickBot="1" x14ac:dyDescent="0.3">
      <c r="A31" s="33" t="s">
        <v>0</v>
      </c>
      <c r="B31" s="206">
        <f t="shared" si="12"/>
        <v>43294</v>
      </c>
      <c r="C31" s="393">
        <v>6706</v>
      </c>
      <c r="D31" s="267">
        <v>1622</v>
      </c>
      <c r="E31" s="392">
        <v>996</v>
      </c>
      <c r="F31" s="272">
        <v>2103</v>
      </c>
      <c r="G31" s="403"/>
      <c r="H31" s="413">
        <v>1173</v>
      </c>
      <c r="I31" s="422">
        <v>1081</v>
      </c>
      <c r="J31" s="271">
        <v>2157</v>
      </c>
      <c r="K31" s="66">
        <f t="shared" si="11"/>
        <v>15838</v>
      </c>
    </row>
    <row r="32" spans="1:11" s="58" customFormat="1" ht="15" customHeight="1" outlineLevel="1" thickBot="1" x14ac:dyDescent="0.3">
      <c r="A32" s="33" t="s">
        <v>1</v>
      </c>
      <c r="B32" s="206">
        <f t="shared" si="12"/>
        <v>43295</v>
      </c>
      <c r="C32" s="393">
        <v>4889</v>
      </c>
      <c r="D32" s="269"/>
      <c r="E32" s="392"/>
      <c r="F32" s="269"/>
      <c r="G32" s="400">
        <v>2241</v>
      </c>
      <c r="H32" s="392">
        <v>665</v>
      </c>
      <c r="I32" s="393"/>
      <c r="J32" s="294"/>
      <c r="K32" s="66">
        <f t="shared" si="11"/>
        <v>7795</v>
      </c>
    </row>
    <row r="33" spans="1:12" s="58" customFormat="1" ht="15" customHeight="1" outlineLevel="1" thickBot="1" x14ac:dyDescent="0.3">
      <c r="A33" s="33" t="s">
        <v>2</v>
      </c>
      <c r="B33" s="206">
        <f t="shared" si="12"/>
        <v>43296</v>
      </c>
      <c r="C33" s="394">
        <v>3412</v>
      </c>
      <c r="D33" s="296"/>
      <c r="E33" s="411"/>
      <c r="F33" s="296"/>
      <c r="G33" s="401">
        <v>1233</v>
      </c>
      <c r="H33" s="411">
        <v>488</v>
      </c>
      <c r="I33" s="394"/>
      <c r="J33" s="295"/>
      <c r="K33" s="66">
        <f t="shared" ref="K33" si="13">SUM(C33:J33)</f>
        <v>5133</v>
      </c>
    </row>
    <row r="34" spans="1:12" s="58" customFormat="1" ht="15" customHeight="1" outlineLevel="1" thickBot="1" x14ac:dyDescent="0.3">
      <c r="A34" s="189" t="s">
        <v>21</v>
      </c>
      <c r="B34" s="511" t="s">
        <v>26</v>
      </c>
      <c r="C34" s="136">
        <f>SUM(C27:C33)</f>
        <v>41794</v>
      </c>
      <c r="D34" s="135">
        <f>SUM(D27:D33)</f>
        <v>9227</v>
      </c>
      <c r="E34" s="405">
        <f t="shared" ref="E34:J34" si="14">SUM(E27:E33)</f>
        <v>5280</v>
      </c>
      <c r="F34" s="135">
        <f t="shared" si="14"/>
        <v>12187</v>
      </c>
      <c r="G34" s="414">
        <f t="shared" si="14"/>
        <v>3474</v>
      </c>
      <c r="H34" s="405">
        <f t="shared" si="14"/>
        <v>7535</v>
      </c>
      <c r="I34" s="136">
        <f t="shared" si="14"/>
        <v>6019</v>
      </c>
      <c r="J34" s="134">
        <f t="shared" si="14"/>
        <v>13694</v>
      </c>
      <c r="K34" s="414">
        <f t="shared" ref="K34" si="15">SUM(K27:K33)</f>
        <v>99210</v>
      </c>
    </row>
    <row r="35" spans="1:12" s="58" customFormat="1" ht="15" customHeight="1" outlineLevel="1" thickBot="1" x14ac:dyDescent="0.3">
      <c r="A35" s="127" t="s">
        <v>23</v>
      </c>
      <c r="B35" s="512"/>
      <c r="C35" s="131">
        <f>AVERAGE(C27:C33)</f>
        <v>5970.5714285714284</v>
      </c>
      <c r="D35" s="130">
        <f t="shared" ref="D35:J35" si="16">AVERAGE(D27:D33)</f>
        <v>1845.4</v>
      </c>
      <c r="E35" s="406">
        <f t="shared" si="16"/>
        <v>1056</v>
      </c>
      <c r="F35" s="130">
        <f t="shared" si="16"/>
        <v>2437.4</v>
      </c>
      <c r="G35" s="415">
        <f t="shared" si="16"/>
        <v>1737</v>
      </c>
      <c r="H35" s="406">
        <f t="shared" si="16"/>
        <v>1076.4285714285713</v>
      </c>
      <c r="I35" s="131">
        <f t="shared" si="16"/>
        <v>1203.8</v>
      </c>
      <c r="J35" s="129">
        <f t="shared" si="16"/>
        <v>2738.8</v>
      </c>
      <c r="K35" s="415">
        <f t="shared" ref="K35" si="17">AVERAGE(K27:K33)</f>
        <v>14172.857142857143</v>
      </c>
    </row>
    <row r="36" spans="1:12" s="58" customFormat="1" ht="15" customHeight="1" thickBot="1" x14ac:dyDescent="0.3">
      <c r="A36" s="34" t="s">
        <v>20</v>
      </c>
      <c r="B36" s="512"/>
      <c r="C36" s="38">
        <f>SUM(C27:C31)</f>
        <v>33493</v>
      </c>
      <c r="D36" s="37">
        <f t="shared" ref="D36:J36" si="18">SUM(D27:D31)</f>
        <v>9227</v>
      </c>
      <c r="E36" s="407">
        <f t="shared" si="18"/>
        <v>5280</v>
      </c>
      <c r="F36" s="37">
        <f t="shared" si="18"/>
        <v>12187</v>
      </c>
      <c r="G36" s="417">
        <f>SUM(G27:G31)</f>
        <v>0</v>
      </c>
      <c r="H36" s="407">
        <f t="shared" si="18"/>
        <v>6382</v>
      </c>
      <c r="I36" s="38">
        <f t="shared" si="18"/>
        <v>6019</v>
      </c>
      <c r="J36" s="36">
        <f t="shared" si="18"/>
        <v>13694</v>
      </c>
      <c r="K36" s="417">
        <f>SUM(K27:K31)</f>
        <v>86282</v>
      </c>
    </row>
    <row r="37" spans="1:12" s="58" customFormat="1" ht="15" customHeight="1" thickBot="1" x14ac:dyDescent="0.3">
      <c r="A37" s="34" t="s">
        <v>22</v>
      </c>
      <c r="B37" s="513"/>
      <c r="C37" s="43">
        <f>AVERAGE(C27:C31)</f>
        <v>6698.6</v>
      </c>
      <c r="D37" s="42">
        <f t="shared" ref="D37:J37" si="19">AVERAGE(D27:D31)</f>
        <v>1845.4</v>
      </c>
      <c r="E37" s="408">
        <f t="shared" si="19"/>
        <v>1056</v>
      </c>
      <c r="F37" s="42">
        <f t="shared" si="19"/>
        <v>2437.4</v>
      </c>
      <c r="G37" s="416">
        <f>AVERAGE(G27:G33)</f>
        <v>1737</v>
      </c>
      <c r="H37" s="408">
        <f t="shared" si="19"/>
        <v>1276.4000000000001</v>
      </c>
      <c r="I37" s="43">
        <f t="shared" si="19"/>
        <v>1203.8</v>
      </c>
      <c r="J37" s="41">
        <f t="shared" si="19"/>
        <v>2738.8</v>
      </c>
      <c r="K37" s="416">
        <f t="shared" ref="K37" si="20">AVERAGE(K27:K31)</f>
        <v>17256.400000000001</v>
      </c>
    </row>
    <row r="38" spans="1:12" s="58" customFormat="1" ht="15" customHeight="1" thickBot="1" x14ac:dyDescent="0.3">
      <c r="A38" s="33" t="s">
        <v>3</v>
      </c>
      <c r="B38" s="207">
        <f>B33+1</f>
        <v>43297</v>
      </c>
      <c r="C38" s="17">
        <v>6712</v>
      </c>
      <c r="D38" s="16">
        <v>1601</v>
      </c>
      <c r="E38" s="159">
        <v>1094</v>
      </c>
      <c r="F38" s="64">
        <v>2423</v>
      </c>
      <c r="G38" s="66"/>
      <c r="H38" s="159">
        <v>1220</v>
      </c>
      <c r="I38" s="17">
        <v>1369</v>
      </c>
      <c r="J38" s="15">
        <v>2751</v>
      </c>
      <c r="K38" s="19">
        <f t="shared" ref="K38:K44" si="21">SUM(C38:J38)</f>
        <v>17170</v>
      </c>
    </row>
    <row r="39" spans="1:12" s="58" customFormat="1" ht="15" customHeight="1" thickBot="1" x14ac:dyDescent="0.3">
      <c r="A39" s="33" t="s">
        <v>4</v>
      </c>
      <c r="B39" s="208">
        <f>B38+1</f>
        <v>43298</v>
      </c>
      <c r="C39" s="17">
        <v>6408</v>
      </c>
      <c r="D39" s="16">
        <v>1872</v>
      </c>
      <c r="E39" s="159">
        <v>1170</v>
      </c>
      <c r="F39" s="16">
        <v>2318</v>
      </c>
      <c r="G39" s="19"/>
      <c r="H39" s="159">
        <v>1214</v>
      </c>
      <c r="I39" s="17">
        <v>1211</v>
      </c>
      <c r="J39" s="15">
        <v>2759</v>
      </c>
      <c r="K39" s="66">
        <f t="shared" si="21"/>
        <v>16952</v>
      </c>
    </row>
    <row r="40" spans="1:12" s="58" customFormat="1" ht="15" customHeight="1" thickBot="1" x14ac:dyDescent="0.3">
      <c r="A40" s="33" t="s">
        <v>5</v>
      </c>
      <c r="B40" s="208">
        <f t="shared" ref="B40:B44" si="22">B39+1</f>
        <v>43299</v>
      </c>
      <c r="C40" s="17">
        <v>7026</v>
      </c>
      <c r="D40" s="16">
        <v>2047</v>
      </c>
      <c r="E40" s="159">
        <v>1103</v>
      </c>
      <c r="F40" s="16">
        <v>2878</v>
      </c>
      <c r="G40" s="19"/>
      <c r="H40" s="159">
        <v>1237</v>
      </c>
      <c r="I40" s="17">
        <v>1276</v>
      </c>
      <c r="J40" s="15">
        <v>2660</v>
      </c>
      <c r="K40" s="66">
        <f t="shared" si="21"/>
        <v>18227</v>
      </c>
    </row>
    <row r="41" spans="1:12" s="58" customFormat="1" ht="15" customHeight="1" thickBot="1" x14ac:dyDescent="0.3">
      <c r="A41" s="33" t="s">
        <v>6</v>
      </c>
      <c r="B41" s="208">
        <f t="shared" si="22"/>
        <v>43300</v>
      </c>
      <c r="C41" s="17">
        <v>6941</v>
      </c>
      <c r="D41" s="16">
        <v>2078</v>
      </c>
      <c r="E41" s="159">
        <v>1134</v>
      </c>
      <c r="F41" s="16">
        <v>2753</v>
      </c>
      <c r="G41" s="19"/>
      <c r="H41" s="159">
        <v>1275</v>
      </c>
      <c r="I41" s="17">
        <v>1267</v>
      </c>
      <c r="J41" s="15">
        <v>2463</v>
      </c>
      <c r="K41" s="66">
        <f>SUM(C41:J41)</f>
        <v>17911</v>
      </c>
    </row>
    <row r="42" spans="1:12" s="58" customFormat="1" ht="15" customHeight="1" thickBot="1" x14ac:dyDescent="0.3">
      <c r="A42" s="33" t="s">
        <v>0</v>
      </c>
      <c r="B42" s="208">
        <f t="shared" si="22"/>
        <v>43301</v>
      </c>
      <c r="C42" s="24">
        <v>7170</v>
      </c>
      <c r="D42" s="23">
        <v>1805</v>
      </c>
      <c r="E42" s="160">
        <v>969</v>
      </c>
      <c r="F42" s="23">
        <v>2472</v>
      </c>
      <c r="G42" s="19"/>
      <c r="H42" s="159">
        <v>1101</v>
      </c>
      <c r="I42" s="17">
        <v>1022</v>
      </c>
      <c r="J42" s="15">
        <v>2091</v>
      </c>
      <c r="K42" s="66">
        <f t="shared" si="21"/>
        <v>16630</v>
      </c>
    </row>
    <row r="43" spans="1:12" s="58" customFormat="1" ht="15" customHeight="1" outlineLevel="1" thickBot="1" x14ac:dyDescent="0.3">
      <c r="A43" s="33" t="s">
        <v>1</v>
      </c>
      <c r="B43" s="208">
        <f t="shared" si="22"/>
        <v>43302</v>
      </c>
      <c r="C43" s="24">
        <v>4328</v>
      </c>
      <c r="D43" s="23"/>
      <c r="E43" s="160"/>
      <c r="F43" s="23"/>
      <c r="G43" s="397">
        <v>2244</v>
      </c>
      <c r="H43" s="160">
        <v>780</v>
      </c>
      <c r="I43" s="24"/>
      <c r="J43" s="22"/>
      <c r="K43" s="66">
        <f t="shared" si="21"/>
        <v>7352</v>
      </c>
      <c r="L43" s="145"/>
    </row>
    <row r="44" spans="1:12" s="58" customFormat="1" ht="15" customHeight="1" outlineLevel="1" thickBot="1" x14ac:dyDescent="0.3">
      <c r="A44" s="33" t="s">
        <v>2</v>
      </c>
      <c r="B44" s="208">
        <f t="shared" si="22"/>
        <v>43303</v>
      </c>
      <c r="C44" s="424">
        <v>2815</v>
      </c>
      <c r="D44" s="28"/>
      <c r="E44" s="161"/>
      <c r="F44" s="28"/>
      <c r="G44" s="402">
        <v>1235</v>
      </c>
      <c r="H44" s="161">
        <v>648</v>
      </c>
      <c r="I44" s="29"/>
      <c r="J44" s="27"/>
      <c r="K44" s="164">
        <f t="shared" si="21"/>
        <v>4698</v>
      </c>
      <c r="L44" s="145"/>
    </row>
    <row r="45" spans="1:12" s="58" customFormat="1" ht="15" customHeight="1" outlineLevel="1" thickBot="1" x14ac:dyDescent="0.3">
      <c r="A45" s="189" t="s">
        <v>21</v>
      </c>
      <c r="B45" s="511" t="s">
        <v>27</v>
      </c>
      <c r="C45" s="136">
        <f t="shared" ref="C45:K45" si="23">SUM(C38:C44)</f>
        <v>41400</v>
      </c>
      <c r="D45" s="135">
        <f t="shared" si="23"/>
        <v>9403</v>
      </c>
      <c r="E45" s="405">
        <f t="shared" si="23"/>
        <v>5470</v>
      </c>
      <c r="F45" s="135">
        <f t="shared" si="23"/>
        <v>12844</v>
      </c>
      <c r="G45" s="414">
        <f t="shared" si="23"/>
        <v>3479</v>
      </c>
      <c r="H45" s="405">
        <f t="shared" si="23"/>
        <v>7475</v>
      </c>
      <c r="I45" s="136">
        <f t="shared" si="23"/>
        <v>6145</v>
      </c>
      <c r="J45" s="134">
        <f t="shared" si="23"/>
        <v>12724</v>
      </c>
      <c r="K45" s="414">
        <f t="shared" si="23"/>
        <v>98940</v>
      </c>
    </row>
    <row r="46" spans="1:12" s="58" customFormat="1" ht="15" customHeight="1" outlineLevel="1" thickBot="1" x14ac:dyDescent="0.3">
      <c r="A46" s="127" t="s">
        <v>23</v>
      </c>
      <c r="B46" s="512"/>
      <c r="C46" s="131">
        <f t="shared" ref="C46:K46" si="24">AVERAGE(C38:C44)</f>
        <v>5914.2857142857147</v>
      </c>
      <c r="D46" s="130">
        <f t="shared" si="24"/>
        <v>1880.6</v>
      </c>
      <c r="E46" s="406">
        <f t="shared" si="24"/>
        <v>1094</v>
      </c>
      <c r="F46" s="130">
        <f t="shared" si="24"/>
        <v>2568.8000000000002</v>
      </c>
      <c r="G46" s="415">
        <f t="shared" si="24"/>
        <v>1739.5</v>
      </c>
      <c r="H46" s="406">
        <f t="shared" si="24"/>
        <v>1067.8571428571429</v>
      </c>
      <c r="I46" s="131">
        <f t="shared" si="24"/>
        <v>1229</v>
      </c>
      <c r="J46" s="129">
        <f t="shared" si="24"/>
        <v>2544.8000000000002</v>
      </c>
      <c r="K46" s="415">
        <f t="shared" si="24"/>
        <v>14134.285714285714</v>
      </c>
    </row>
    <row r="47" spans="1:12" s="58" customFormat="1" ht="15" customHeight="1" thickBot="1" x14ac:dyDescent="0.3">
      <c r="A47" s="34" t="s">
        <v>20</v>
      </c>
      <c r="B47" s="512"/>
      <c r="C47" s="38">
        <f t="shared" ref="C47:K47" si="25">SUM(C38:C42)</f>
        <v>34257</v>
      </c>
      <c r="D47" s="37">
        <f t="shared" si="25"/>
        <v>9403</v>
      </c>
      <c r="E47" s="407">
        <f t="shared" si="25"/>
        <v>5470</v>
      </c>
      <c r="F47" s="37">
        <f t="shared" si="25"/>
        <v>12844</v>
      </c>
      <c r="G47" s="417">
        <f t="shared" si="25"/>
        <v>0</v>
      </c>
      <c r="H47" s="407">
        <f t="shared" si="25"/>
        <v>6047</v>
      </c>
      <c r="I47" s="38">
        <f t="shared" si="25"/>
        <v>6145</v>
      </c>
      <c r="J47" s="36">
        <f t="shared" si="25"/>
        <v>12724</v>
      </c>
      <c r="K47" s="417">
        <f t="shared" si="25"/>
        <v>86890</v>
      </c>
    </row>
    <row r="48" spans="1:12" s="58" customFormat="1" ht="15" customHeight="1" thickBot="1" x14ac:dyDescent="0.3">
      <c r="A48" s="34" t="s">
        <v>22</v>
      </c>
      <c r="B48" s="513"/>
      <c r="C48" s="43">
        <f t="shared" ref="C48:K48" si="26">AVERAGE(C38:C42)</f>
        <v>6851.4</v>
      </c>
      <c r="D48" s="428">
        <f t="shared" si="26"/>
        <v>1880.6</v>
      </c>
      <c r="E48" s="412">
        <f t="shared" si="26"/>
        <v>1094</v>
      </c>
      <c r="F48" s="428">
        <f t="shared" si="26"/>
        <v>2568.8000000000002</v>
      </c>
      <c r="G48" s="416">
        <f>AVERAGE(G38:G44)</f>
        <v>1739.5</v>
      </c>
      <c r="H48" s="412">
        <f t="shared" si="26"/>
        <v>1209.4000000000001</v>
      </c>
      <c r="I48" s="395">
        <f t="shared" si="26"/>
        <v>1229</v>
      </c>
      <c r="J48" s="423">
        <f t="shared" si="26"/>
        <v>2544.8000000000002</v>
      </c>
      <c r="K48" s="416">
        <f t="shared" si="26"/>
        <v>17378</v>
      </c>
    </row>
    <row r="49" spans="1:11" s="58" customFormat="1" ht="15" customHeight="1" x14ac:dyDescent="0.25">
      <c r="A49" s="33" t="s">
        <v>3</v>
      </c>
      <c r="B49" s="207">
        <f>B44+1</f>
        <v>43304</v>
      </c>
      <c r="C49" s="268">
        <v>6059</v>
      </c>
      <c r="D49" s="267">
        <v>1844</v>
      </c>
      <c r="E49" s="413">
        <v>1148</v>
      </c>
      <c r="F49" s="269">
        <v>2582</v>
      </c>
      <c r="G49" s="403"/>
      <c r="H49" s="413">
        <v>1135</v>
      </c>
      <c r="I49" s="422">
        <v>1267</v>
      </c>
      <c r="J49" s="420">
        <v>2479</v>
      </c>
      <c r="K49" s="66">
        <f>SUM(C49:J49)</f>
        <v>16514</v>
      </c>
    </row>
    <row r="50" spans="1:11" s="58" customFormat="1" ht="15" customHeight="1" x14ac:dyDescent="0.25">
      <c r="A50" s="177" t="s">
        <v>4</v>
      </c>
      <c r="B50" s="208">
        <f>B49+1</f>
        <v>43305</v>
      </c>
      <c r="C50" s="396">
        <v>6600</v>
      </c>
      <c r="D50" s="429">
        <v>2078</v>
      </c>
      <c r="E50" s="270">
        <v>1289</v>
      </c>
      <c r="F50" s="272">
        <v>2501</v>
      </c>
      <c r="G50" s="403"/>
      <c r="H50" s="270">
        <v>1248</v>
      </c>
      <c r="I50" s="396">
        <v>1273</v>
      </c>
      <c r="J50" s="271">
        <v>2694</v>
      </c>
      <c r="K50" s="19">
        <f>SUM(C50:J50)</f>
        <v>17683</v>
      </c>
    </row>
    <row r="51" spans="1:11" s="58" customFormat="1" ht="13.5" x14ac:dyDescent="0.25">
      <c r="A51" s="177" t="s">
        <v>5</v>
      </c>
      <c r="B51" s="208">
        <f t="shared" ref="B51:B55" si="27">B50+1</f>
        <v>43306</v>
      </c>
      <c r="C51" s="396">
        <v>6166</v>
      </c>
      <c r="D51" s="272">
        <v>2058</v>
      </c>
      <c r="E51" s="270">
        <v>1068</v>
      </c>
      <c r="F51" s="272">
        <v>2402</v>
      </c>
      <c r="G51" s="403"/>
      <c r="H51" s="270">
        <v>1148</v>
      </c>
      <c r="I51" s="396">
        <v>1260</v>
      </c>
      <c r="J51" s="271">
        <v>2509</v>
      </c>
      <c r="K51" s="19">
        <f t="shared" ref="K51:K52" si="28">SUM(C51:J51)</f>
        <v>16611</v>
      </c>
    </row>
    <row r="52" spans="1:11" s="58" customFormat="1" ht="13.5" x14ac:dyDescent="0.25">
      <c r="A52" s="177" t="s">
        <v>6</v>
      </c>
      <c r="B52" s="208">
        <f t="shared" si="27"/>
        <v>43307</v>
      </c>
      <c r="C52" s="393">
        <v>6917</v>
      </c>
      <c r="D52" s="272">
        <v>1936</v>
      </c>
      <c r="E52" s="270">
        <v>1172</v>
      </c>
      <c r="F52" s="272">
        <v>2506</v>
      </c>
      <c r="G52" s="403"/>
      <c r="H52" s="270">
        <v>1193</v>
      </c>
      <c r="I52" s="396">
        <v>1279</v>
      </c>
      <c r="J52" s="271">
        <v>2510</v>
      </c>
      <c r="K52" s="19">
        <f t="shared" si="28"/>
        <v>17513</v>
      </c>
    </row>
    <row r="53" spans="1:11" s="58" customFormat="1" ht="13.5" x14ac:dyDescent="0.25">
      <c r="A53" s="33" t="s">
        <v>0</v>
      </c>
      <c r="B53" s="210">
        <f t="shared" si="27"/>
        <v>43308</v>
      </c>
      <c r="C53" s="396">
        <v>6135</v>
      </c>
      <c r="D53" s="272">
        <v>1718</v>
      </c>
      <c r="E53" s="270">
        <v>960</v>
      </c>
      <c r="F53" s="272">
        <v>1989</v>
      </c>
      <c r="G53" s="403"/>
      <c r="H53" s="270">
        <v>1080</v>
      </c>
      <c r="I53" s="396">
        <v>1099</v>
      </c>
      <c r="J53" s="271">
        <v>2086</v>
      </c>
      <c r="K53" s="19">
        <f>SUM(C53:J53)</f>
        <v>15067</v>
      </c>
    </row>
    <row r="54" spans="1:11" s="58" customFormat="1" ht="13.5" outlineLevel="1" x14ac:dyDescent="0.25">
      <c r="A54" s="33" t="s">
        <v>1</v>
      </c>
      <c r="B54" s="210">
        <f t="shared" si="27"/>
        <v>43309</v>
      </c>
      <c r="C54" s="24">
        <v>4381</v>
      </c>
      <c r="D54" s="23"/>
      <c r="E54" s="160"/>
      <c r="F54" s="23"/>
      <c r="G54" s="397">
        <v>2269</v>
      </c>
      <c r="H54" s="160">
        <v>812</v>
      </c>
      <c r="I54" s="24"/>
      <c r="J54" s="22"/>
      <c r="K54" s="19">
        <f>SUM(C54:J54)</f>
        <v>7462</v>
      </c>
    </row>
    <row r="55" spans="1:11" s="58" customFormat="1" ht="14.25" outlineLevel="1" thickBot="1" x14ac:dyDescent="0.3">
      <c r="A55" s="177" t="s">
        <v>2</v>
      </c>
      <c r="B55" s="210">
        <f t="shared" si="27"/>
        <v>43310</v>
      </c>
      <c r="C55" s="29">
        <v>3732</v>
      </c>
      <c r="D55" s="28"/>
      <c r="E55" s="161"/>
      <c r="F55" s="28"/>
      <c r="G55" s="404">
        <v>1571</v>
      </c>
      <c r="H55" s="161">
        <v>790</v>
      </c>
      <c r="I55" s="29"/>
      <c r="J55" s="27"/>
      <c r="K55" s="418">
        <f>SUM(C55:J55)</f>
        <v>6093</v>
      </c>
    </row>
    <row r="56" spans="1:11" s="58" customFormat="1" ht="15" customHeight="1" outlineLevel="1" thickBot="1" x14ac:dyDescent="0.3">
      <c r="A56" s="189" t="s">
        <v>21</v>
      </c>
      <c r="B56" s="511" t="s">
        <v>28</v>
      </c>
      <c r="C56" s="136">
        <f>SUM(C49:C55)</f>
        <v>39990</v>
      </c>
      <c r="D56" s="135">
        <f t="shared" ref="D56:J56" si="29">SUM(D49:D55)</f>
        <v>9634</v>
      </c>
      <c r="E56" s="405">
        <f t="shared" si="29"/>
        <v>5637</v>
      </c>
      <c r="F56" s="135">
        <f t="shared" si="29"/>
        <v>11980</v>
      </c>
      <c r="G56" s="414">
        <f t="shared" si="29"/>
        <v>3840</v>
      </c>
      <c r="H56" s="405">
        <f t="shared" si="29"/>
        <v>7406</v>
      </c>
      <c r="I56" s="136">
        <f t="shared" si="29"/>
        <v>6178</v>
      </c>
      <c r="J56" s="134">
        <f t="shared" si="29"/>
        <v>12278</v>
      </c>
      <c r="K56" s="196">
        <f t="shared" ref="K56" si="30">SUM(K49:K55)</f>
        <v>96943</v>
      </c>
    </row>
    <row r="57" spans="1:11" s="58" customFormat="1" ht="15" customHeight="1" outlineLevel="1" thickBot="1" x14ac:dyDescent="0.3">
      <c r="A57" s="127" t="s">
        <v>23</v>
      </c>
      <c r="B57" s="512"/>
      <c r="C57" s="131">
        <f t="shared" ref="C57:J57" si="31">AVERAGE(C49:C55)</f>
        <v>5712.8571428571431</v>
      </c>
      <c r="D57" s="130">
        <f t="shared" si="31"/>
        <v>1926.8</v>
      </c>
      <c r="E57" s="406">
        <f t="shared" si="31"/>
        <v>1127.4000000000001</v>
      </c>
      <c r="F57" s="130">
        <f t="shared" si="31"/>
        <v>2396</v>
      </c>
      <c r="G57" s="415">
        <f t="shared" si="31"/>
        <v>1920</v>
      </c>
      <c r="H57" s="406">
        <f t="shared" si="31"/>
        <v>1058</v>
      </c>
      <c r="I57" s="131">
        <f t="shared" si="31"/>
        <v>1235.5999999999999</v>
      </c>
      <c r="J57" s="129">
        <f t="shared" si="31"/>
        <v>2455.6</v>
      </c>
      <c r="K57" s="197">
        <f t="shared" ref="K57" si="32">AVERAGE(K49:K55)</f>
        <v>13849</v>
      </c>
    </row>
    <row r="58" spans="1:11" s="58" customFormat="1" ht="15" customHeight="1" thickBot="1" x14ac:dyDescent="0.3">
      <c r="A58" s="34" t="s">
        <v>20</v>
      </c>
      <c r="B58" s="512"/>
      <c r="C58" s="38">
        <f t="shared" ref="C58:J58" si="33">SUM(C49:C53)</f>
        <v>31877</v>
      </c>
      <c r="D58" s="37">
        <f t="shared" si="33"/>
        <v>9634</v>
      </c>
      <c r="E58" s="407">
        <f t="shared" si="33"/>
        <v>5637</v>
      </c>
      <c r="F58" s="37">
        <f t="shared" si="33"/>
        <v>11980</v>
      </c>
      <c r="G58" s="417">
        <f t="shared" si="33"/>
        <v>0</v>
      </c>
      <c r="H58" s="407">
        <f t="shared" si="33"/>
        <v>5804</v>
      </c>
      <c r="I58" s="38">
        <f t="shared" si="33"/>
        <v>6178</v>
      </c>
      <c r="J58" s="36">
        <f t="shared" si="33"/>
        <v>12278</v>
      </c>
      <c r="K58" s="198">
        <f t="shared" ref="K58" si="34">SUM(K49:K53)</f>
        <v>83388</v>
      </c>
    </row>
    <row r="59" spans="1:11" s="58" customFormat="1" ht="14.25" thickBot="1" x14ac:dyDescent="0.3">
      <c r="A59" s="34" t="s">
        <v>22</v>
      </c>
      <c r="B59" s="513"/>
      <c r="C59" s="43">
        <f t="shared" ref="C59" si="35">AVERAGE(C49:C53)</f>
        <v>6375.4</v>
      </c>
      <c r="D59" s="42">
        <f>AVERAGE(D50:D53)</f>
        <v>1947.5</v>
      </c>
      <c r="E59" s="408">
        <f>AVERAGE(E50:E53)</f>
        <v>1122.25</v>
      </c>
      <c r="F59" s="42">
        <f t="shared" ref="F59:K59" si="36">AVERAGE(F49:F53)</f>
        <v>2396</v>
      </c>
      <c r="G59" s="416" t="e">
        <f t="shared" si="36"/>
        <v>#DIV/0!</v>
      </c>
      <c r="H59" s="408">
        <f>AVERAGE(H50:H53)</f>
        <v>1167.25</v>
      </c>
      <c r="I59" s="43">
        <f>AVERAGE(I50:I53)</f>
        <v>1227.75</v>
      </c>
      <c r="J59" s="41">
        <f t="shared" si="36"/>
        <v>2455.6</v>
      </c>
      <c r="K59" s="199">
        <f t="shared" si="36"/>
        <v>16677.599999999999</v>
      </c>
    </row>
    <row r="60" spans="1:11" s="58" customFormat="1" ht="14.25" thickBot="1" x14ac:dyDescent="0.3">
      <c r="A60" s="177" t="s">
        <v>3</v>
      </c>
      <c r="B60" s="207">
        <f>B55+1</f>
        <v>43311</v>
      </c>
      <c r="C60" s="14">
        <v>6549</v>
      </c>
      <c r="D60" s="14">
        <v>1919</v>
      </c>
      <c r="E60" s="17">
        <v>1129</v>
      </c>
      <c r="F60" s="18">
        <v>2346</v>
      </c>
      <c r="G60" s="19"/>
      <c r="H60" s="14">
        <v>1169</v>
      </c>
      <c r="I60" s="14">
        <v>1301</v>
      </c>
      <c r="J60" s="16">
        <v>2656</v>
      </c>
      <c r="K60" s="71">
        <f>SUM(C60:J60)</f>
        <v>17069</v>
      </c>
    </row>
    <row r="61" spans="1:11" s="58" customFormat="1" ht="14.25" thickBot="1" x14ac:dyDescent="0.3">
      <c r="A61" s="177" t="s">
        <v>4</v>
      </c>
      <c r="B61" s="208">
        <f>B60+1</f>
        <v>43312</v>
      </c>
      <c r="C61" s="14">
        <v>7020</v>
      </c>
      <c r="D61" s="14">
        <v>2152</v>
      </c>
      <c r="E61" s="17">
        <v>1232</v>
      </c>
      <c r="F61" s="185">
        <v>2496</v>
      </c>
      <c r="G61" s="19"/>
      <c r="H61" s="14">
        <v>1401</v>
      </c>
      <c r="I61" s="14">
        <v>1350</v>
      </c>
      <c r="J61" s="16">
        <v>2780</v>
      </c>
      <c r="K61" s="71">
        <f>SUM(C61:J61)</f>
        <v>18431</v>
      </c>
    </row>
    <row r="62" spans="1:11" s="58" customFormat="1" ht="14.25" hidden="1" thickBot="1" x14ac:dyDescent="0.3">
      <c r="A62" s="177"/>
      <c r="B62" s="209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4.25" hidden="1" thickBot="1" x14ac:dyDescent="0.3">
      <c r="A63" s="177"/>
      <c r="B63" s="209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4.25" hidden="1" thickBot="1" x14ac:dyDescent="0.3">
      <c r="A64" s="33"/>
      <c r="B64" s="209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14.25" hidden="1" outlineLevel="1" thickBot="1" x14ac:dyDescent="0.3">
      <c r="A65" s="33"/>
      <c r="B65" s="209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4.25" hidden="1" outlineLevel="1" thickBot="1" x14ac:dyDescent="0.3">
      <c r="A66" s="33"/>
      <c r="B66" s="211"/>
      <c r="C66" s="26"/>
      <c r="D66" s="26"/>
      <c r="E66" s="26"/>
      <c r="F66" s="27"/>
      <c r="G66" s="27"/>
      <c r="H66" s="26"/>
      <c r="I66" s="26"/>
      <c r="J66" s="28"/>
      <c r="K66" s="78"/>
    </row>
    <row r="67" spans="1:15" s="58" customFormat="1" ht="14.25" outlineLevel="1" thickBot="1" x14ac:dyDescent="0.3">
      <c r="A67" s="189" t="s">
        <v>21</v>
      </c>
      <c r="B67" s="511" t="s">
        <v>33</v>
      </c>
      <c r="C67" s="133">
        <f>SUM(C60:C66)</f>
        <v>13569</v>
      </c>
      <c r="D67" s="133">
        <f t="shared" ref="D67:K67" si="37">SUM(D60:D66)</f>
        <v>4071</v>
      </c>
      <c r="E67" s="133">
        <f t="shared" si="37"/>
        <v>2361</v>
      </c>
      <c r="F67" s="133">
        <f t="shared" si="37"/>
        <v>4842</v>
      </c>
      <c r="G67" s="133">
        <f t="shared" si="37"/>
        <v>0</v>
      </c>
      <c r="H67" s="133">
        <f t="shared" si="37"/>
        <v>2570</v>
      </c>
      <c r="I67" s="133">
        <f t="shared" si="37"/>
        <v>2651</v>
      </c>
      <c r="J67" s="133">
        <f t="shared" si="37"/>
        <v>5436</v>
      </c>
      <c r="K67" s="133">
        <f t="shared" si="37"/>
        <v>35500</v>
      </c>
    </row>
    <row r="68" spans="1:15" s="58" customFormat="1" ht="14.25" outlineLevel="1" thickBot="1" x14ac:dyDescent="0.3">
      <c r="A68" s="127" t="s">
        <v>23</v>
      </c>
      <c r="B68" s="512"/>
      <c r="C68" s="128">
        <f>AVERAGE(C60:C66)</f>
        <v>6784.5</v>
      </c>
      <c r="D68" s="128">
        <f t="shared" ref="D68:K68" si="38">AVERAGE(D60:D66)</f>
        <v>2035.5</v>
      </c>
      <c r="E68" s="128">
        <f t="shared" si="38"/>
        <v>1180.5</v>
      </c>
      <c r="F68" s="128">
        <f t="shared" si="38"/>
        <v>2421</v>
      </c>
      <c r="G68" s="128" t="e">
        <f t="shared" si="38"/>
        <v>#DIV/0!</v>
      </c>
      <c r="H68" s="128">
        <f t="shared" si="38"/>
        <v>1285</v>
      </c>
      <c r="I68" s="128">
        <f t="shared" si="38"/>
        <v>1325.5</v>
      </c>
      <c r="J68" s="128">
        <f t="shared" si="38"/>
        <v>2718</v>
      </c>
      <c r="K68" s="128">
        <f t="shared" si="38"/>
        <v>17750</v>
      </c>
    </row>
    <row r="69" spans="1:15" s="58" customFormat="1" ht="14.25" thickBot="1" x14ac:dyDescent="0.3">
      <c r="A69" s="34" t="s">
        <v>20</v>
      </c>
      <c r="B69" s="512"/>
      <c r="C69" s="35">
        <f>SUM(C60:C64)</f>
        <v>13569</v>
      </c>
      <c r="D69" s="35">
        <f t="shared" ref="D69:K69" si="39">SUM(D60:D64)</f>
        <v>4071</v>
      </c>
      <c r="E69" s="35">
        <f t="shared" si="39"/>
        <v>2361</v>
      </c>
      <c r="F69" s="35">
        <f t="shared" si="39"/>
        <v>4842</v>
      </c>
      <c r="G69" s="35">
        <f t="shared" si="39"/>
        <v>0</v>
      </c>
      <c r="H69" s="35">
        <f t="shared" si="39"/>
        <v>2570</v>
      </c>
      <c r="I69" s="35">
        <f t="shared" si="39"/>
        <v>2651</v>
      </c>
      <c r="J69" s="35">
        <f t="shared" si="39"/>
        <v>5436</v>
      </c>
      <c r="K69" s="35">
        <f t="shared" si="39"/>
        <v>35500</v>
      </c>
    </row>
    <row r="70" spans="1:15" s="58" customFormat="1" ht="14.25" thickBot="1" x14ac:dyDescent="0.3">
      <c r="A70" s="34" t="s">
        <v>22</v>
      </c>
      <c r="B70" s="513"/>
      <c r="C70" s="40">
        <f>AVERAGE(C60:C64)</f>
        <v>6784.5</v>
      </c>
      <c r="D70" s="40">
        <f t="shared" ref="D70:K70" si="40">AVERAGE(D60:D64)</f>
        <v>2035.5</v>
      </c>
      <c r="E70" s="40">
        <f t="shared" si="40"/>
        <v>1180.5</v>
      </c>
      <c r="F70" s="40">
        <f t="shared" si="40"/>
        <v>2421</v>
      </c>
      <c r="G70" s="40" t="e">
        <f t="shared" si="40"/>
        <v>#DIV/0!</v>
      </c>
      <c r="H70" s="40">
        <f t="shared" si="40"/>
        <v>1285</v>
      </c>
      <c r="I70" s="40">
        <f t="shared" si="40"/>
        <v>1325.5</v>
      </c>
      <c r="J70" s="40">
        <f t="shared" si="40"/>
        <v>2718</v>
      </c>
      <c r="K70" s="40">
        <f t="shared" si="40"/>
        <v>17750</v>
      </c>
    </row>
    <row r="71" spans="1:15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25"/>
      <c r="B72" s="47" t="s">
        <v>8</v>
      </c>
      <c r="C72" s="48" t="s">
        <v>9</v>
      </c>
      <c r="D72" s="48" t="s">
        <v>10</v>
      </c>
      <c r="E72" s="72"/>
      <c r="F72" s="532" t="s">
        <v>65</v>
      </c>
      <c r="G72" s="533"/>
      <c r="H72" s="534"/>
      <c r="I72" s="72"/>
      <c r="J72" s="72"/>
      <c r="K72" s="72"/>
      <c r="L72" s="72"/>
      <c r="M72" s="61"/>
      <c r="N72" s="61"/>
      <c r="O72" s="61"/>
    </row>
    <row r="73" spans="1:15" ht="29.25" customHeight="1" x14ac:dyDescent="0.25">
      <c r="A73" s="53" t="s">
        <v>30</v>
      </c>
      <c r="B73" s="226">
        <f>SUM(C58:G58, C47:G47, C36:G36, C25:G25, C14:G14, C69:G69 )</f>
        <v>251945</v>
      </c>
      <c r="C73" s="74">
        <f>SUM(H58:H58, H47:H47, H36:H36, H25:H25, H14:H14, H69:H69)</f>
        <v>24822</v>
      </c>
      <c r="D73" s="74">
        <f>SUM(I58:J58, I47:J47, I36:J36, I25:J25, I14:J14, I69:J69)</f>
        <v>78489</v>
      </c>
      <c r="E73" s="73"/>
      <c r="F73" s="524" t="s">
        <v>30</v>
      </c>
      <c r="G73" s="525"/>
      <c r="H73" s="119">
        <f>SUM(K14, K25, K36, K47, K58, K69)</f>
        <v>355256</v>
      </c>
      <c r="I73" s="73"/>
      <c r="J73" s="73"/>
      <c r="K73" s="73"/>
      <c r="L73" s="73"/>
    </row>
    <row r="74" spans="1:15" ht="30" customHeight="1" x14ac:dyDescent="0.25">
      <c r="A74" s="53" t="s">
        <v>29</v>
      </c>
      <c r="B74" s="224">
        <f>SUM(C56:G56, C45:G45, C34:G34, C23:G23, C12:G12, C67:G67  )</f>
        <v>303985</v>
      </c>
      <c r="C74" s="46">
        <f>SUM(H56:H56, H45:H45, H34:H34, H23:H23, H12:H12, H67:H67 )</f>
        <v>31165</v>
      </c>
      <c r="D74" s="46">
        <f>SUM(I56:J56, I45:J45, I34:J34, I23:J23, I12:J12, I67:J67)</f>
        <v>78489</v>
      </c>
      <c r="E74" s="73"/>
      <c r="F74" s="524" t="s">
        <v>29</v>
      </c>
      <c r="G74" s="525"/>
      <c r="H74" s="120">
        <f>SUM(K56, K45, K34, K23, K12, K67)</f>
        <v>413639</v>
      </c>
      <c r="I74" s="73"/>
      <c r="J74" s="73"/>
      <c r="K74" s="73"/>
      <c r="L74" s="73"/>
    </row>
    <row r="75" spans="1:15" ht="30" customHeight="1" x14ac:dyDescent="0.25">
      <c r="F75" s="524" t="s">
        <v>22</v>
      </c>
      <c r="G75" s="525"/>
      <c r="H75" s="120">
        <f>AVERAGE(K14, K25, K36, K47, K58, K69)</f>
        <v>59209.333333333336</v>
      </c>
    </row>
    <row r="76" spans="1:15" ht="30" customHeight="1" x14ac:dyDescent="0.25">
      <c r="F76" s="524" t="s">
        <v>68</v>
      </c>
      <c r="G76" s="525"/>
      <c r="H76" s="119">
        <f>AVERAGE(K56, K45, K34, K23, K12, K67)</f>
        <v>68939.833333333328</v>
      </c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  <ignoredErrors>
    <ignoredError sqref="C12:J12" emptyCellReference="1"/>
    <ignoredError sqref="K16 K37:K40 K21:K35 K42:K49" formulaRange="1"/>
    <ignoredError sqref="C13:J13" evalError="1" emptyCellReference="1"/>
    <ignoredError sqref="C23:J24 C57 H15:J15 J26 H45:J48 C58 H59:J59 D59:F59 K15 J25 C35 C56" evalError="1"/>
    <ignoredError sqref="C15:G15 C26 C45:G47 G59 C59 C37 C48:F48 C25 E25:G25 E26:G26" evalError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60" sqref="F60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200"/>
      <c r="C1" s="504" t="s">
        <v>10</v>
      </c>
      <c r="D1" s="516"/>
      <c r="E1" s="504" t="s">
        <v>14</v>
      </c>
      <c r="F1" s="516"/>
      <c r="G1" s="508" t="s">
        <v>19</v>
      </c>
    </row>
    <row r="2" spans="1:8" ht="14.25" customHeight="1" thickBot="1" x14ac:dyDescent="0.3">
      <c r="A2" s="32"/>
      <c r="B2" s="201"/>
      <c r="C2" s="506"/>
      <c r="D2" s="517"/>
      <c r="E2" s="506"/>
      <c r="F2" s="517"/>
      <c r="G2" s="509"/>
    </row>
    <row r="3" spans="1:8" ht="14.25" customHeight="1" x14ac:dyDescent="0.25">
      <c r="A3" s="526" t="s">
        <v>57</v>
      </c>
      <c r="B3" s="528" t="s">
        <v>58</v>
      </c>
      <c r="C3" s="569" t="s">
        <v>46</v>
      </c>
      <c r="D3" s="522" t="s">
        <v>47</v>
      </c>
      <c r="E3" s="569" t="s">
        <v>60</v>
      </c>
      <c r="F3" s="522" t="s">
        <v>47</v>
      </c>
      <c r="G3" s="509"/>
    </row>
    <row r="4" spans="1:8" ht="14.25" thickBot="1" x14ac:dyDescent="0.3">
      <c r="A4" s="527"/>
      <c r="B4" s="529"/>
      <c r="C4" s="527"/>
      <c r="D4" s="523"/>
      <c r="E4" s="527"/>
      <c r="F4" s="523"/>
      <c r="G4" s="509"/>
    </row>
    <row r="5" spans="1:8" s="57" customFormat="1" ht="14.25" hidden="1" thickBot="1" x14ac:dyDescent="0.3">
      <c r="A5" s="33" t="s">
        <v>3</v>
      </c>
      <c r="B5" s="202">
        <v>43276</v>
      </c>
      <c r="C5" s="17"/>
      <c r="D5" s="15"/>
      <c r="E5" s="24"/>
      <c r="F5" s="22"/>
      <c r="G5" s="20">
        <f t="shared" ref="G5:G8" si="0">SUM(C5:F5)</f>
        <v>0</v>
      </c>
    </row>
    <row r="6" spans="1:8" s="57" customFormat="1" ht="14.25" hidden="1" thickBot="1" x14ac:dyDescent="0.3">
      <c r="A6" s="33" t="s">
        <v>4</v>
      </c>
      <c r="B6" s="202">
        <v>43277</v>
      </c>
      <c r="C6" s="17"/>
      <c r="D6" s="15"/>
      <c r="E6" s="24"/>
      <c r="F6" s="22"/>
      <c r="G6" s="20">
        <f t="shared" si="0"/>
        <v>0</v>
      </c>
    </row>
    <row r="7" spans="1:8" s="57" customFormat="1" ht="14.25" hidden="1" thickBot="1" x14ac:dyDescent="0.3">
      <c r="A7" s="33" t="s">
        <v>5</v>
      </c>
      <c r="B7" s="202">
        <v>43278</v>
      </c>
      <c r="C7" s="17"/>
      <c r="D7" s="15"/>
      <c r="E7" s="24"/>
      <c r="F7" s="22"/>
      <c r="G7" s="20">
        <f t="shared" si="0"/>
        <v>0</v>
      </c>
    </row>
    <row r="8" spans="1:8" s="57" customFormat="1" ht="14.25" hidden="1" thickBot="1" x14ac:dyDescent="0.3">
      <c r="A8" s="33" t="s">
        <v>6</v>
      </c>
      <c r="B8" s="202">
        <v>43279</v>
      </c>
      <c r="C8" s="17"/>
      <c r="D8" s="15"/>
      <c r="E8" s="24"/>
      <c r="F8" s="22"/>
      <c r="G8" s="20">
        <f t="shared" si="0"/>
        <v>0</v>
      </c>
      <c r="H8" s="178"/>
    </row>
    <row r="9" spans="1:8" s="57" customFormat="1" ht="14.25" hidden="1" thickBot="1" x14ac:dyDescent="0.3">
      <c r="A9" s="33" t="s">
        <v>0</v>
      </c>
      <c r="B9" s="202">
        <v>43280</v>
      </c>
      <c r="C9" s="17"/>
      <c r="D9" s="15"/>
      <c r="E9" s="24"/>
      <c r="F9" s="22"/>
      <c r="G9" s="20">
        <f>SUM(C9:F9)</f>
        <v>0</v>
      </c>
      <c r="H9" s="178"/>
    </row>
    <row r="10" spans="1:8" s="57" customFormat="1" ht="14.25" hidden="1" outlineLevel="1" thickBot="1" x14ac:dyDescent="0.3">
      <c r="A10" s="33" t="s">
        <v>1</v>
      </c>
      <c r="B10" s="202">
        <v>43281</v>
      </c>
      <c r="C10" s="24"/>
      <c r="D10" s="22"/>
      <c r="E10" s="24"/>
      <c r="F10" s="22"/>
      <c r="G10" s="20">
        <f>SUM(C10:F10)</f>
        <v>0</v>
      </c>
      <c r="H10" s="178"/>
    </row>
    <row r="11" spans="1:8" s="57" customFormat="1" ht="15" customHeight="1" outlineLevel="1" thickBot="1" x14ac:dyDescent="0.3">
      <c r="A11" s="33" t="s">
        <v>2</v>
      </c>
      <c r="B11" s="202">
        <v>43282</v>
      </c>
      <c r="C11" s="29"/>
      <c r="D11" s="27">
        <v>1491</v>
      </c>
      <c r="E11" s="29"/>
      <c r="F11" s="27">
        <v>1907</v>
      </c>
      <c r="G11" s="20">
        <f>SUM(C11:F11)</f>
        <v>3398</v>
      </c>
      <c r="H11" s="178"/>
    </row>
    <row r="12" spans="1:8" s="58" customFormat="1" ht="15" customHeight="1" outlineLevel="1" thickBot="1" x14ac:dyDescent="0.3">
      <c r="A12" s="189" t="s">
        <v>21</v>
      </c>
      <c r="B12" s="511" t="s">
        <v>24</v>
      </c>
      <c r="C12" s="136">
        <f>SUM(C5:C11)</f>
        <v>0</v>
      </c>
      <c r="D12" s="134">
        <f>SUM(D5:D11)</f>
        <v>1491</v>
      </c>
      <c r="E12" s="136">
        <f>SUM(E5:E11)</f>
        <v>0</v>
      </c>
      <c r="F12" s="134">
        <f>SUM(F5:F11)</f>
        <v>1907</v>
      </c>
      <c r="G12" s="137">
        <f>SUM(G5:G11)</f>
        <v>3398</v>
      </c>
    </row>
    <row r="13" spans="1:8" s="58" customFormat="1" ht="15" customHeight="1" outlineLevel="1" thickBot="1" x14ac:dyDescent="0.3">
      <c r="A13" s="127" t="s">
        <v>23</v>
      </c>
      <c r="B13" s="512"/>
      <c r="C13" s="131" t="e">
        <f>AVERAGE(C5:C11)</f>
        <v>#DIV/0!</v>
      </c>
      <c r="D13" s="129">
        <f>AVERAGE(D5:D11)</f>
        <v>1491</v>
      </c>
      <c r="E13" s="131" t="e">
        <f>AVERAGE(E5:E11)</f>
        <v>#DIV/0!</v>
      </c>
      <c r="F13" s="129">
        <f>AVERAGE(F5:F11)</f>
        <v>1907</v>
      </c>
      <c r="G13" s="132">
        <f>AVERAGE(G5:G11)</f>
        <v>485.42857142857144</v>
      </c>
    </row>
    <row r="14" spans="1:8" s="58" customFormat="1" ht="15" customHeight="1" thickBot="1" x14ac:dyDescent="0.3">
      <c r="A14" s="34" t="s">
        <v>20</v>
      </c>
      <c r="B14" s="512"/>
      <c r="C14" s="38">
        <f>SUM(C5:C9)</f>
        <v>0</v>
      </c>
      <c r="D14" s="36">
        <f>SUM(D5:D9)</f>
        <v>0</v>
      </c>
      <c r="E14" s="38">
        <f>SUM(E5:E9)</f>
        <v>0</v>
      </c>
      <c r="F14" s="36">
        <f>SUM(F5:F9)</f>
        <v>0</v>
      </c>
      <c r="G14" s="35">
        <f>SUM(G5:G9)</f>
        <v>0</v>
      </c>
    </row>
    <row r="15" spans="1:8" s="58" customFormat="1" ht="15" customHeight="1" thickBot="1" x14ac:dyDescent="0.3">
      <c r="A15" s="34" t="s">
        <v>22</v>
      </c>
      <c r="B15" s="512"/>
      <c r="C15" s="43" t="e">
        <f>AVERAGE(C5:C9)</f>
        <v>#DIV/0!</v>
      </c>
      <c r="D15" s="41" t="e">
        <f>AVERAGE(D5:D9)</f>
        <v>#DIV/0!</v>
      </c>
      <c r="E15" s="43" t="e">
        <f>AVERAGE(E5:E9)</f>
        <v>#DIV/0!</v>
      </c>
      <c r="F15" s="41" t="e">
        <f>AVERAGE(F5:F9)</f>
        <v>#DIV/0!</v>
      </c>
      <c r="G15" s="40">
        <f>AVERAGE(G5:G9)</f>
        <v>0</v>
      </c>
    </row>
    <row r="16" spans="1:8" s="58" customFormat="1" ht="15" customHeight="1" thickBot="1" x14ac:dyDescent="0.3">
      <c r="A16" s="33" t="s">
        <v>3</v>
      </c>
      <c r="B16" s="202">
        <f>B11+1</f>
        <v>43283</v>
      </c>
      <c r="C16" s="17">
        <v>1448</v>
      </c>
      <c r="D16" s="15">
        <v>1297</v>
      </c>
      <c r="E16" s="17">
        <v>1033</v>
      </c>
      <c r="F16" s="15">
        <v>1408</v>
      </c>
      <c r="G16" s="18">
        <f>SUM(C16:F16)</f>
        <v>5186</v>
      </c>
    </row>
    <row r="17" spans="1:8" s="58" customFormat="1" ht="15" customHeight="1" thickBot="1" x14ac:dyDescent="0.3">
      <c r="A17" s="33" t="s">
        <v>4</v>
      </c>
      <c r="B17" s="203">
        <f>B16+1</f>
        <v>43284</v>
      </c>
      <c r="C17" s="17">
        <v>1190</v>
      </c>
      <c r="D17" s="22">
        <v>1440</v>
      </c>
      <c r="E17" s="24">
        <v>977</v>
      </c>
      <c r="F17" s="22">
        <v>1302</v>
      </c>
      <c r="G17" s="20">
        <f>SUM(C17:F17)</f>
        <v>4909</v>
      </c>
    </row>
    <row r="18" spans="1:8" s="58" customFormat="1" ht="15" customHeight="1" thickBot="1" x14ac:dyDescent="0.3">
      <c r="A18" s="33" t="s">
        <v>5</v>
      </c>
      <c r="B18" s="203">
        <f t="shared" ref="B18:B22" si="1">B17+1</f>
        <v>43285</v>
      </c>
      <c r="C18" s="17"/>
      <c r="D18" s="22">
        <v>1075</v>
      </c>
      <c r="E18" s="24"/>
      <c r="F18" s="22">
        <v>674</v>
      </c>
      <c r="G18" s="20">
        <f t="shared" ref="G18:G22" si="2">SUM(C18:F18)</f>
        <v>1749</v>
      </c>
    </row>
    <row r="19" spans="1:8" s="58" customFormat="1" ht="15" customHeight="1" thickBot="1" x14ac:dyDescent="0.3">
      <c r="A19" s="33" t="s">
        <v>6</v>
      </c>
      <c r="B19" s="204">
        <f t="shared" si="1"/>
        <v>43286</v>
      </c>
      <c r="C19" s="17">
        <v>1017</v>
      </c>
      <c r="D19" s="22">
        <v>1295</v>
      </c>
      <c r="E19" s="24">
        <v>950</v>
      </c>
      <c r="F19" s="22">
        <v>1204</v>
      </c>
      <c r="G19" s="20">
        <f t="shared" si="2"/>
        <v>4466</v>
      </c>
    </row>
    <row r="20" spans="1:8" s="58" customFormat="1" ht="15" customHeight="1" thickBot="1" x14ac:dyDescent="0.3">
      <c r="A20" s="33" t="s">
        <v>0</v>
      </c>
      <c r="B20" s="204">
        <f t="shared" si="1"/>
        <v>43287</v>
      </c>
      <c r="C20" s="17">
        <v>889</v>
      </c>
      <c r="D20" s="22">
        <v>1022</v>
      </c>
      <c r="E20" s="24">
        <v>713</v>
      </c>
      <c r="F20" s="22">
        <v>848</v>
      </c>
      <c r="G20" s="20">
        <f t="shared" si="2"/>
        <v>3472</v>
      </c>
    </row>
    <row r="21" spans="1:8" s="58" customFormat="1" ht="15" customHeight="1" outlineLevel="1" thickBot="1" x14ac:dyDescent="0.3">
      <c r="A21" s="33" t="s">
        <v>1</v>
      </c>
      <c r="B21" s="217">
        <f t="shared" si="1"/>
        <v>43288</v>
      </c>
      <c r="C21" s="24"/>
      <c r="D21" s="22">
        <v>846</v>
      </c>
      <c r="E21" s="24"/>
      <c r="F21" s="22">
        <v>1488</v>
      </c>
      <c r="G21" s="20">
        <f t="shared" si="2"/>
        <v>2334</v>
      </c>
      <c r="H21" s="181"/>
    </row>
    <row r="22" spans="1:8" s="58" customFormat="1" ht="15" customHeight="1" outlineLevel="1" thickBot="1" x14ac:dyDescent="0.3">
      <c r="A22" s="33" t="s">
        <v>2</v>
      </c>
      <c r="B22" s="203">
        <f t="shared" si="1"/>
        <v>43289</v>
      </c>
      <c r="C22" s="29"/>
      <c r="D22" s="27">
        <v>1446</v>
      </c>
      <c r="E22" s="29"/>
      <c r="F22" s="27">
        <v>1857</v>
      </c>
      <c r="G22" s="78">
        <f t="shared" si="2"/>
        <v>3303</v>
      </c>
    </row>
    <row r="23" spans="1:8" s="58" customFormat="1" ht="15" customHeight="1" outlineLevel="1" thickBot="1" x14ac:dyDescent="0.3">
      <c r="A23" s="189" t="s">
        <v>21</v>
      </c>
      <c r="B23" s="511" t="s">
        <v>25</v>
      </c>
      <c r="C23" s="136">
        <f>SUM(C16:C22)</f>
        <v>4544</v>
      </c>
      <c r="D23" s="134">
        <f>SUM(D16:D22)</f>
        <v>8421</v>
      </c>
      <c r="E23" s="136">
        <f>SUM(E16:E22)</f>
        <v>3673</v>
      </c>
      <c r="F23" s="134">
        <f>SUM(F16:F22)</f>
        <v>8781</v>
      </c>
      <c r="G23" s="133">
        <f t="shared" ref="G23" si="3">SUM(G16:G22)</f>
        <v>25419</v>
      </c>
    </row>
    <row r="24" spans="1:8" s="58" customFormat="1" ht="15" customHeight="1" outlineLevel="1" thickBot="1" x14ac:dyDescent="0.3">
      <c r="A24" s="127" t="s">
        <v>23</v>
      </c>
      <c r="B24" s="512"/>
      <c r="C24" s="131">
        <f>AVERAGE(C16:C22)</f>
        <v>1136</v>
      </c>
      <c r="D24" s="129">
        <f t="shared" ref="D24:F24" si="4">AVERAGE(D16:D22)</f>
        <v>1203</v>
      </c>
      <c r="E24" s="131">
        <f t="shared" si="4"/>
        <v>918.25</v>
      </c>
      <c r="F24" s="129">
        <f t="shared" si="4"/>
        <v>1254.4285714285713</v>
      </c>
      <c r="G24" s="128">
        <f t="shared" ref="G24" si="5">AVERAGE(G16:G22)</f>
        <v>3631.2857142857142</v>
      </c>
    </row>
    <row r="25" spans="1:8" s="58" customFormat="1" ht="15" customHeight="1" thickBot="1" x14ac:dyDescent="0.3">
      <c r="A25" s="34" t="s">
        <v>20</v>
      </c>
      <c r="B25" s="512"/>
      <c r="C25" s="38">
        <f>SUM(C16:C20)</f>
        <v>4544</v>
      </c>
      <c r="D25" s="36">
        <f>SUM(D16:D20)</f>
        <v>6129</v>
      </c>
      <c r="E25" s="38">
        <f>SUM(E16:E20)</f>
        <v>3673</v>
      </c>
      <c r="F25" s="36">
        <f>SUM(F16:F20)</f>
        <v>5436</v>
      </c>
      <c r="G25" s="35">
        <f t="shared" ref="G25" si="6">SUM(G16:G20)</f>
        <v>19782</v>
      </c>
    </row>
    <row r="26" spans="1:8" s="58" customFormat="1" ht="15" customHeight="1" thickBot="1" x14ac:dyDescent="0.3">
      <c r="A26" s="34" t="s">
        <v>22</v>
      </c>
      <c r="B26" s="513"/>
      <c r="C26" s="43">
        <f>AVERAGE(C16:C20)</f>
        <v>1136</v>
      </c>
      <c r="D26" s="41">
        <f>AVERAGE(D16:D20)</f>
        <v>1225.8</v>
      </c>
      <c r="E26" s="43">
        <f t="shared" ref="E26:F26" si="7">AVERAGE(E16:E20)</f>
        <v>918.25</v>
      </c>
      <c r="F26" s="41">
        <f t="shared" si="7"/>
        <v>1087.2</v>
      </c>
      <c r="G26" s="40">
        <f t="shared" ref="G26" si="8">AVERAGE(G16:G20)</f>
        <v>3956.4</v>
      </c>
    </row>
    <row r="27" spans="1:8" s="58" customFormat="1" ht="15" customHeight="1" thickBot="1" x14ac:dyDescent="0.3">
      <c r="A27" s="33" t="s">
        <v>3</v>
      </c>
      <c r="B27" s="205">
        <f>B22+1</f>
        <v>43290</v>
      </c>
      <c r="C27" s="17">
        <v>1404</v>
      </c>
      <c r="D27" s="17">
        <v>1557</v>
      </c>
      <c r="E27" s="17">
        <v>1008</v>
      </c>
      <c r="F27" s="15">
        <v>1331</v>
      </c>
      <c r="G27" s="18">
        <f>SUM(C27:F27)</f>
        <v>5300</v>
      </c>
    </row>
    <row r="28" spans="1:8" s="58" customFormat="1" ht="15" customHeight="1" thickBot="1" x14ac:dyDescent="0.3">
      <c r="A28" s="33" t="s">
        <v>4</v>
      </c>
      <c r="B28" s="206">
        <f>B27+1</f>
        <v>43291</v>
      </c>
      <c r="C28" s="17">
        <v>1403</v>
      </c>
      <c r="D28" s="24">
        <v>1494</v>
      </c>
      <c r="E28" s="24">
        <v>1058</v>
      </c>
      <c r="F28" s="22">
        <v>1183</v>
      </c>
      <c r="G28" s="20">
        <f t="shared" ref="G28:G33" si="9">SUM(C28:F28)</f>
        <v>5138</v>
      </c>
    </row>
    <row r="29" spans="1:8" s="58" customFormat="1" ht="15" customHeight="1" thickBot="1" x14ac:dyDescent="0.3">
      <c r="A29" s="33" t="s">
        <v>5</v>
      </c>
      <c r="B29" s="206">
        <f t="shared" ref="B29:B33" si="10">B28+1</f>
        <v>43292</v>
      </c>
      <c r="C29" s="17">
        <v>1473</v>
      </c>
      <c r="D29" s="24">
        <v>1499</v>
      </c>
      <c r="E29" s="24">
        <v>998</v>
      </c>
      <c r="F29" s="22">
        <v>1288</v>
      </c>
      <c r="G29" s="20">
        <f t="shared" si="9"/>
        <v>5258</v>
      </c>
    </row>
    <row r="30" spans="1:8" s="58" customFormat="1" ht="15" customHeight="1" thickBot="1" x14ac:dyDescent="0.3">
      <c r="A30" s="33" t="s">
        <v>6</v>
      </c>
      <c r="B30" s="206">
        <f t="shared" si="10"/>
        <v>43293</v>
      </c>
      <c r="C30" s="17">
        <v>1307</v>
      </c>
      <c r="D30" s="24">
        <v>1520</v>
      </c>
      <c r="E30" s="24">
        <v>991</v>
      </c>
      <c r="F30" s="22">
        <v>1291</v>
      </c>
      <c r="G30" s="20">
        <f t="shared" si="9"/>
        <v>5109</v>
      </c>
    </row>
    <row r="31" spans="1:8" s="58" customFormat="1" ht="15" customHeight="1" thickBot="1" x14ac:dyDescent="0.3">
      <c r="A31" s="33" t="s">
        <v>0</v>
      </c>
      <c r="B31" s="206">
        <f t="shared" si="10"/>
        <v>43294</v>
      </c>
      <c r="C31" s="17">
        <v>1190</v>
      </c>
      <c r="D31" s="15">
        <v>1421</v>
      </c>
      <c r="E31" s="24">
        <v>954</v>
      </c>
      <c r="F31" s="22">
        <v>1257</v>
      </c>
      <c r="G31" s="20">
        <f t="shared" si="9"/>
        <v>4822</v>
      </c>
    </row>
    <row r="32" spans="1:8" s="58" customFormat="1" ht="15" customHeight="1" outlineLevel="1" thickBot="1" x14ac:dyDescent="0.3">
      <c r="A32" s="33" t="s">
        <v>1</v>
      </c>
      <c r="B32" s="206">
        <f t="shared" si="10"/>
        <v>43295</v>
      </c>
      <c r="C32" s="24"/>
      <c r="D32" s="22">
        <v>1765</v>
      </c>
      <c r="E32" s="24"/>
      <c r="F32" s="22">
        <v>1306</v>
      </c>
      <c r="G32" s="20">
        <f t="shared" si="9"/>
        <v>3071</v>
      </c>
    </row>
    <row r="33" spans="1:8" s="58" customFormat="1" ht="15" customHeight="1" outlineLevel="1" thickBot="1" x14ac:dyDescent="0.3">
      <c r="A33" s="33" t="s">
        <v>2</v>
      </c>
      <c r="B33" s="206">
        <f t="shared" si="10"/>
        <v>43296</v>
      </c>
      <c r="C33" s="29"/>
      <c r="D33" s="27">
        <v>698</v>
      </c>
      <c r="E33" s="29"/>
      <c r="F33" s="27">
        <v>971</v>
      </c>
      <c r="G33" s="78">
        <f t="shared" si="9"/>
        <v>1669</v>
      </c>
      <c r="H33" s="181"/>
    </row>
    <row r="34" spans="1:8" s="58" customFormat="1" ht="15" customHeight="1" outlineLevel="1" thickBot="1" x14ac:dyDescent="0.3">
      <c r="A34" s="189" t="s">
        <v>21</v>
      </c>
      <c r="B34" s="511" t="s">
        <v>26</v>
      </c>
      <c r="C34" s="136">
        <f>SUM(C27:C33)</f>
        <v>6777</v>
      </c>
      <c r="D34" s="134">
        <f t="shared" ref="D34:G34" si="11">SUM(D27:D33)</f>
        <v>9954</v>
      </c>
      <c r="E34" s="136">
        <f t="shared" si="11"/>
        <v>5009</v>
      </c>
      <c r="F34" s="134">
        <f t="shared" si="11"/>
        <v>8627</v>
      </c>
      <c r="G34" s="133">
        <f t="shared" si="11"/>
        <v>30367</v>
      </c>
    </row>
    <row r="35" spans="1:8" s="58" customFormat="1" ht="15" customHeight="1" outlineLevel="1" thickBot="1" x14ac:dyDescent="0.3">
      <c r="A35" s="127" t="s">
        <v>23</v>
      </c>
      <c r="B35" s="512"/>
      <c r="C35" s="131">
        <f>AVERAGE(C27:C33)</f>
        <v>1355.4</v>
      </c>
      <c r="D35" s="129">
        <f t="shared" ref="D35:G35" si="12">AVERAGE(D27:D33)</f>
        <v>1422</v>
      </c>
      <c r="E35" s="131">
        <f t="shared" si="12"/>
        <v>1001.8</v>
      </c>
      <c r="F35" s="129">
        <f t="shared" si="12"/>
        <v>1232.4285714285713</v>
      </c>
      <c r="G35" s="128">
        <f t="shared" si="12"/>
        <v>4338.1428571428569</v>
      </c>
    </row>
    <row r="36" spans="1:8" s="58" customFormat="1" ht="15" customHeight="1" thickBot="1" x14ac:dyDescent="0.3">
      <c r="A36" s="34" t="s">
        <v>20</v>
      </c>
      <c r="B36" s="512"/>
      <c r="C36" s="38">
        <f>SUM(C27:C31)</f>
        <v>6777</v>
      </c>
      <c r="D36" s="36">
        <f t="shared" ref="D36:G36" si="13">SUM(D27:D31)</f>
        <v>7491</v>
      </c>
      <c r="E36" s="38">
        <f t="shared" si="13"/>
        <v>5009</v>
      </c>
      <c r="F36" s="36">
        <f t="shared" si="13"/>
        <v>6350</v>
      </c>
      <c r="G36" s="35">
        <f t="shared" si="13"/>
        <v>25627</v>
      </c>
    </row>
    <row r="37" spans="1:8" s="58" customFormat="1" ht="15" customHeight="1" thickBot="1" x14ac:dyDescent="0.3">
      <c r="A37" s="34" t="s">
        <v>22</v>
      </c>
      <c r="B37" s="513"/>
      <c r="C37" s="43">
        <f>AVERAGE(C27:C31)</f>
        <v>1355.4</v>
      </c>
      <c r="D37" s="41">
        <f t="shared" ref="D37:G37" si="14">AVERAGE(D27:D31)</f>
        <v>1498.2</v>
      </c>
      <c r="E37" s="43">
        <f t="shared" si="14"/>
        <v>1001.8</v>
      </c>
      <c r="F37" s="41">
        <f>AVERAGE(F27:F31)</f>
        <v>1270</v>
      </c>
      <c r="G37" s="40">
        <f t="shared" si="14"/>
        <v>5125.3999999999996</v>
      </c>
    </row>
    <row r="38" spans="1:8" s="58" customFormat="1" ht="15" customHeight="1" thickBot="1" x14ac:dyDescent="0.3">
      <c r="A38" s="33" t="s">
        <v>3</v>
      </c>
      <c r="B38" s="207">
        <f>B33+1</f>
        <v>43297</v>
      </c>
      <c r="C38" s="17">
        <v>1438</v>
      </c>
      <c r="D38" s="15">
        <v>1576</v>
      </c>
      <c r="E38" s="17">
        <v>967</v>
      </c>
      <c r="F38" s="15">
        <v>1361</v>
      </c>
      <c r="G38" s="18">
        <f t="shared" ref="G38:G44" si="15">SUM(C38:F38)</f>
        <v>5342</v>
      </c>
      <c r="H38" s="181"/>
    </row>
    <row r="39" spans="1:8" s="58" customFormat="1" ht="15" customHeight="1" thickBot="1" x14ac:dyDescent="0.3">
      <c r="A39" s="33" t="s">
        <v>4</v>
      </c>
      <c r="B39" s="208">
        <f>B38+1</f>
        <v>43298</v>
      </c>
      <c r="C39" s="17">
        <v>1333</v>
      </c>
      <c r="D39" s="22">
        <v>1354</v>
      </c>
      <c r="E39" s="24">
        <v>1075</v>
      </c>
      <c r="F39" s="22">
        <v>1144</v>
      </c>
      <c r="G39" s="20">
        <f t="shared" si="15"/>
        <v>4906</v>
      </c>
      <c r="H39" s="181"/>
    </row>
    <row r="40" spans="1:8" s="58" customFormat="1" ht="15" customHeight="1" thickBot="1" x14ac:dyDescent="0.3">
      <c r="A40" s="33" t="s">
        <v>5</v>
      </c>
      <c r="B40" s="208">
        <f t="shared" ref="B40:B44" si="16">B39+1</f>
        <v>43299</v>
      </c>
      <c r="C40" s="17">
        <v>1525</v>
      </c>
      <c r="D40" s="22">
        <v>1482</v>
      </c>
      <c r="E40" s="24">
        <v>1102</v>
      </c>
      <c r="F40" s="15">
        <v>1264</v>
      </c>
      <c r="G40" s="20">
        <f>SUM(C40:F40)</f>
        <v>5373</v>
      </c>
      <c r="H40" s="181"/>
    </row>
    <row r="41" spans="1:8" s="58" customFormat="1" ht="15" customHeight="1" thickBot="1" x14ac:dyDescent="0.3">
      <c r="A41" s="33" t="s">
        <v>6</v>
      </c>
      <c r="B41" s="208">
        <f t="shared" si="16"/>
        <v>43300</v>
      </c>
      <c r="C41" s="17">
        <v>1327</v>
      </c>
      <c r="D41" s="22">
        <v>1599</v>
      </c>
      <c r="E41" s="24">
        <v>1049</v>
      </c>
      <c r="F41" s="22">
        <v>1444</v>
      </c>
      <c r="G41" s="20">
        <f t="shared" si="15"/>
        <v>5419</v>
      </c>
      <c r="H41" s="181"/>
    </row>
    <row r="42" spans="1:8" s="58" customFormat="1" ht="15" customHeight="1" thickBot="1" x14ac:dyDescent="0.3">
      <c r="A42" s="33" t="s">
        <v>0</v>
      </c>
      <c r="B42" s="208">
        <f t="shared" si="16"/>
        <v>43301</v>
      </c>
      <c r="C42" s="17">
        <v>1100</v>
      </c>
      <c r="D42" s="22">
        <v>1405</v>
      </c>
      <c r="E42" s="24">
        <v>867</v>
      </c>
      <c r="F42" s="22">
        <v>1408</v>
      </c>
      <c r="G42" s="20">
        <f t="shared" si="15"/>
        <v>4780</v>
      </c>
      <c r="H42" s="181"/>
    </row>
    <row r="43" spans="1:8" s="58" customFormat="1" ht="15" customHeight="1" outlineLevel="1" thickBot="1" x14ac:dyDescent="0.3">
      <c r="A43" s="33" t="s">
        <v>1</v>
      </c>
      <c r="B43" s="208">
        <f t="shared" si="16"/>
        <v>43302</v>
      </c>
      <c r="C43" s="24"/>
      <c r="D43" s="22">
        <v>919</v>
      </c>
      <c r="E43" s="24"/>
      <c r="F43" s="22">
        <v>764</v>
      </c>
      <c r="G43" s="20">
        <f t="shared" si="15"/>
        <v>1683</v>
      </c>
      <c r="H43" s="181"/>
    </row>
    <row r="44" spans="1:8" s="58" customFormat="1" ht="15" customHeight="1" outlineLevel="1" thickBot="1" x14ac:dyDescent="0.3">
      <c r="A44" s="33" t="s">
        <v>2</v>
      </c>
      <c r="B44" s="208">
        <f t="shared" si="16"/>
        <v>43303</v>
      </c>
      <c r="C44" s="29"/>
      <c r="D44" s="27">
        <v>575</v>
      </c>
      <c r="E44" s="29"/>
      <c r="F44" s="27">
        <v>826</v>
      </c>
      <c r="G44" s="78">
        <f t="shared" si="15"/>
        <v>1401</v>
      </c>
      <c r="H44" s="181"/>
    </row>
    <row r="45" spans="1:8" s="58" customFormat="1" ht="15" customHeight="1" outlineLevel="1" thickBot="1" x14ac:dyDescent="0.3">
      <c r="A45" s="189" t="s">
        <v>21</v>
      </c>
      <c r="B45" s="511" t="s">
        <v>27</v>
      </c>
      <c r="C45" s="136">
        <f>SUM(C38:C44)</f>
        <v>6723</v>
      </c>
      <c r="D45" s="134">
        <f>SUM(D38:D44)</f>
        <v>8910</v>
      </c>
      <c r="E45" s="136">
        <f t="shared" ref="E45:G45" si="17">SUM(E38:E44)</f>
        <v>5060</v>
      </c>
      <c r="F45" s="134">
        <f>SUM(F38:F44)</f>
        <v>8211</v>
      </c>
      <c r="G45" s="133">
        <f t="shared" si="17"/>
        <v>28904</v>
      </c>
    </row>
    <row r="46" spans="1:8" s="58" customFormat="1" ht="15" customHeight="1" outlineLevel="1" thickBot="1" x14ac:dyDescent="0.3">
      <c r="A46" s="127" t="s">
        <v>23</v>
      </c>
      <c r="B46" s="512"/>
      <c r="C46" s="131">
        <f>AVERAGE(C38:C44)</f>
        <v>1344.6</v>
      </c>
      <c r="D46" s="129">
        <f t="shared" ref="D46:G46" si="18">AVERAGE(D38:D44)</f>
        <v>1272.8571428571429</v>
      </c>
      <c r="E46" s="131">
        <f t="shared" si="18"/>
        <v>1012</v>
      </c>
      <c r="F46" s="129">
        <f>AVERAGE(F38:F44)</f>
        <v>1173</v>
      </c>
      <c r="G46" s="128">
        <f t="shared" si="18"/>
        <v>4129.1428571428569</v>
      </c>
    </row>
    <row r="47" spans="1:8" s="58" customFormat="1" ht="15" customHeight="1" thickBot="1" x14ac:dyDescent="0.3">
      <c r="A47" s="34" t="s">
        <v>20</v>
      </c>
      <c r="B47" s="512"/>
      <c r="C47" s="38">
        <f>SUM(C38:C42)</f>
        <v>6723</v>
      </c>
      <c r="D47" s="36">
        <f t="shared" ref="D47:G47" si="19">SUM(D38:D42)</f>
        <v>7416</v>
      </c>
      <c r="E47" s="38">
        <f t="shared" si="19"/>
        <v>5060</v>
      </c>
      <c r="F47" s="36">
        <f>SUM(F38:F42)</f>
        <v>6621</v>
      </c>
      <c r="G47" s="35">
        <f t="shared" si="19"/>
        <v>25820</v>
      </c>
    </row>
    <row r="48" spans="1:8" s="58" customFormat="1" ht="15" customHeight="1" thickBot="1" x14ac:dyDescent="0.3">
      <c r="A48" s="34" t="s">
        <v>22</v>
      </c>
      <c r="B48" s="513"/>
      <c r="C48" s="43">
        <f>AVERAGE(C38:C42)</f>
        <v>1344.6</v>
      </c>
      <c r="D48" s="41">
        <f t="shared" ref="D48:G48" si="20">AVERAGE(D38:D42)</f>
        <v>1483.2</v>
      </c>
      <c r="E48" s="43">
        <f t="shared" si="20"/>
        <v>1012</v>
      </c>
      <c r="F48" s="41">
        <f>AVERAGE(F38:F42)</f>
        <v>1324.2</v>
      </c>
      <c r="G48" s="40">
        <f t="shared" si="20"/>
        <v>5164</v>
      </c>
    </row>
    <row r="49" spans="1:8" s="58" customFormat="1" ht="15" customHeight="1" thickBot="1" x14ac:dyDescent="0.3">
      <c r="A49" s="33" t="s">
        <v>3</v>
      </c>
      <c r="B49" s="207">
        <f>B44+1</f>
        <v>43304</v>
      </c>
      <c r="C49" s="65">
        <v>1290</v>
      </c>
      <c r="D49" s="63">
        <v>1336</v>
      </c>
      <c r="E49" s="65">
        <v>894</v>
      </c>
      <c r="F49" s="63">
        <v>1114</v>
      </c>
      <c r="G49" s="20">
        <f>SUM(C49:F49)</f>
        <v>4634</v>
      </c>
      <c r="H49" s="181"/>
    </row>
    <row r="50" spans="1:8" s="58" customFormat="1" ht="15" customHeight="1" thickBot="1" x14ac:dyDescent="0.3">
      <c r="A50" s="177" t="s">
        <v>4</v>
      </c>
      <c r="B50" s="208">
        <f>B49+1</f>
        <v>43305</v>
      </c>
      <c r="C50" s="17">
        <v>1397</v>
      </c>
      <c r="D50" s="15">
        <v>1322</v>
      </c>
      <c r="E50" s="17">
        <v>1083</v>
      </c>
      <c r="F50" s="22">
        <v>1255</v>
      </c>
      <c r="G50" s="20">
        <f t="shared" ref="G50:G52" si="21">SUM(C50:F50)</f>
        <v>5057</v>
      </c>
      <c r="H50" s="181"/>
    </row>
    <row r="51" spans="1:8" s="58" customFormat="1" ht="15" customHeight="1" thickBot="1" x14ac:dyDescent="0.3">
      <c r="A51" s="177" t="s">
        <v>5</v>
      </c>
      <c r="B51" s="208">
        <f t="shared" ref="B51:B55" si="22">B50+1</f>
        <v>43306</v>
      </c>
      <c r="C51" s="17">
        <v>1369</v>
      </c>
      <c r="D51" s="22">
        <v>1284</v>
      </c>
      <c r="E51" s="391">
        <v>890</v>
      </c>
      <c r="F51" s="22">
        <v>996</v>
      </c>
      <c r="G51" s="20">
        <f t="shared" si="21"/>
        <v>4539</v>
      </c>
      <c r="H51" s="181"/>
    </row>
    <row r="52" spans="1:8" s="58" customFormat="1" ht="14.25" thickBot="1" x14ac:dyDescent="0.3">
      <c r="A52" s="177" t="s">
        <v>6</v>
      </c>
      <c r="B52" s="208">
        <f t="shared" si="22"/>
        <v>43307</v>
      </c>
      <c r="C52" s="17">
        <v>1524</v>
      </c>
      <c r="D52" s="22">
        <v>1352</v>
      </c>
      <c r="E52" s="24">
        <v>1075</v>
      </c>
      <c r="F52" s="22">
        <v>1034</v>
      </c>
      <c r="G52" s="20">
        <f t="shared" si="21"/>
        <v>4985</v>
      </c>
      <c r="H52" s="181"/>
    </row>
    <row r="53" spans="1:8" s="58" customFormat="1" ht="14.25" thickBot="1" x14ac:dyDescent="0.3">
      <c r="A53" s="33" t="s">
        <v>0</v>
      </c>
      <c r="B53" s="210">
        <f t="shared" si="22"/>
        <v>43308</v>
      </c>
      <c r="C53" s="17">
        <v>1030</v>
      </c>
      <c r="D53" s="22">
        <v>1400</v>
      </c>
      <c r="E53" s="24">
        <v>991</v>
      </c>
      <c r="F53" s="22">
        <v>1303</v>
      </c>
      <c r="G53" s="20">
        <f>SUM(C53:F53)</f>
        <v>4724</v>
      </c>
      <c r="H53" s="181"/>
    </row>
    <row r="54" spans="1:8" s="58" customFormat="1" ht="14.25" outlineLevel="1" thickBot="1" x14ac:dyDescent="0.3">
      <c r="A54" s="33" t="s">
        <v>1</v>
      </c>
      <c r="B54" s="210">
        <f t="shared" si="22"/>
        <v>43309</v>
      </c>
      <c r="C54" s="24"/>
      <c r="D54" s="22">
        <v>868</v>
      </c>
      <c r="E54" s="24"/>
      <c r="F54" s="22">
        <v>1145</v>
      </c>
      <c r="G54" s="20">
        <f>SUM(C54:F54)</f>
        <v>2013</v>
      </c>
      <c r="H54" s="181"/>
    </row>
    <row r="55" spans="1:8" s="58" customFormat="1" ht="14.25" outlineLevel="1" thickBot="1" x14ac:dyDescent="0.3">
      <c r="A55" s="177" t="s">
        <v>2</v>
      </c>
      <c r="B55" s="210">
        <f t="shared" si="22"/>
        <v>43310</v>
      </c>
      <c r="C55" s="29"/>
      <c r="D55" s="27">
        <v>1422</v>
      </c>
      <c r="E55" s="29"/>
      <c r="F55" s="27">
        <v>1623</v>
      </c>
      <c r="G55" s="20">
        <f>SUM(C55:F55)</f>
        <v>3045</v>
      </c>
    </row>
    <row r="56" spans="1:8" s="58" customFormat="1" ht="15" customHeight="1" outlineLevel="1" thickBot="1" x14ac:dyDescent="0.3">
      <c r="A56" s="189" t="s">
        <v>21</v>
      </c>
      <c r="B56" s="511" t="s">
        <v>28</v>
      </c>
      <c r="C56" s="136">
        <f>SUM(C49:C55)</f>
        <v>6610</v>
      </c>
      <c r="D56" s="134">
        <f>SUM(D49:D55)</f>
        <v>8984</v>
      </c>
      <c r="E56" s="136">
        <f>SUM(E49:E55)</f>
        <v>4933</v>
      </c>
      <c r="F56" s="134">
        <f>SUM(F49:F55)</f>
        <v>8470</v>
      </c>
      <c r="G56" s="137">
        <f>SUM(G49:G55)</f>
        <v>28997</v>
      </c>
    </row>
    <row r="57" spans="1:8" s="58" customFormat="1" ht="15" customHeight="1" outlineLevel="1" thickBot="1" x14ac:dyDescent="0.3">
      <c r="A57" s="127" t="s">
        <v>23</v>
      </c>
      <c r="B57" s="512"/>
      <c r="C57" s="131">
        <f>AVERAGE(C49:C55)</f>
        <v>1322</v>
      </c>
      <c r="D57" s="129">
        <f>AVERAGE(D49:D55)</f>
        <v>1283.4285714285713</v>
      </c>
      <c r="E57" s="131">
        <f>AVERAGE(E49:E55)</f>
        <v>986.6</v>
      </c>
      <c r="F57" s="129">
        <f>AVERAGE(F49:F55)</f>
        <v>1210</v>
      </c>
      <c r="G57" s="132">
        <f>AVERAGE(G49:G55)</f>
        <v>4142.4285714285716</v>
      </c>
    </row>
    <row r="58" spans="1:8" s="58" customFormat="1" ht="15" customHeight="1" thickBot="1" x14ac:dyDescent="0.3">
      <c r="A58" s="34" t="s">
        <v>20</v>
      </c>
      <c r="B58" s="512"/>
      <c r="C58" s="38">
        <f>SUM(C49:C53)</f>
        <v>6610</v>
      </c>
      <c r="D58" s="36">
        <f>SUM(D49:D53)</f>
        <v>6694</v>
      </c>
      <c r="E58" s="38">
        <f>SUM(E49:E53)</f>
        <v>4933</v>
      </c>
      <c r="F58" s="36">
        <f>SUM(F49:F53)</f>
        <v>5702</v>
      </c>
      <c r="G58" s="35">
        <f>SUM(G49:G53)</f>
        <v>23939</v>
      </c>
    </row>
    <row r="59" spans="1:8" s="58" customFormat="1" ht="14.25" thickBot="1" x14ac:dyDescent="0.3">
      <c r="A59" s="34" t="s">
        <v>22</v>
      </c>
      <c r="B59" s="513"/>
      <c r="C59" s="43">
        <f>AVERAGE(C49:C53)</f>
        <v>1322</v>
      </c>
      <c r="D59" s="41">
        <f>AVERAGE(D49:D53)</f>
        <v>1338.8</v>
      </c>
      <c r="E59" s="43">
        <f>AVERAGE(E49:E53)</f>
        <v>986.6</v>
      </c>
      <c r="F59" s="41">
        <f>AVERAGE(F49:F53)</f>
        <v>1140.4000000000001</v>
      </c>
      <c r="G59" s="40">
        <f>AVERAGE(G49:G53)</f>
        <v>4787.8</v>
      </c>
    </row>
    <row r="60" spans="1:8" s="58" customFormat="1" ht="14.25" thickBot="1" x14ac:dyDescent="0.3">
      <c r="A60" s="177" t="s">
        <v>3</v>
      </c>
      <c r="B60" s="207">
        <f>B55+1</f>
        <v>43311</v>
      </c>
      <c r="C60" s="14">
        <v>1421</v>
      </c>
      <c r="D60" s="75">
        <v>1478</v>
      </c>
      <c r="E60" s="14">
        <v>1034</v>
      </c>
      <c r="F60" s="15">
        <v>1227</v>
      </c>
      <c r="G60" s="20">
        <f>SUM(C60:F60)</f>
        <v>5160</v>
      </c>
    </row>
    <row r="61" spans="1:8" s="58" customFormat="1" ht="14.25" thickBot="1" x14ac:dyDescent="0.3">
      <c r="A61" s="177" t="s">
        <v>4</v>
      </c>
      <c r="B61" s="208">
        <f>B60+1</f>
        <v>43312</v>
      </c>
      <c r="C61" s="14">
        <v>1462</v>
      </c>
      <c r="D61" s="75">
        <v>1510</v>
      </c>
      <c r="E61" s="21">
        <v>1002</v>
      </c>
      <c r="F61" s="22">
        <v>1146</v>
      </c>
      <c r="G61" s="20">
        <f>SUM(C61:F61)</f>
        <v>5120</v>
      </c>
    </row>
    <row r="62" spans="1:8" s="58" customFormat="1" ht="14.25" hidden="1" thickBot="1" x14ac:dyDescent="0.3">
      <c r="A62" s="177"/>
      <c r="B62" s="209"/>
      <c r="C62" s="14"/>
      <c r="D62" s="75"/>
      <c r="E62" s="21"/>
      <c r="F62" s="22"/>
      <c r="G62" s="20"/>
    </row>
    <row r="63" spans="1:8" s="58" customFormat="1" ht="14.25" hidden="1" thickBot="1" x14ac:dyDescent="0.3">
      <c r="A63" s="177"/>
      <c r="B63" s="209"/>
      <c r="C63" s="14"/>
      <c r="D63" s="75"/>
      <c r="E63" s="21"/>
      <c r="F63" s="22"/>
      <c r="G63" s="20"/>
    </row>
    <row r="64" spans="1:8" s="58" customFormat="1" ht="14.25" hidden="1" thickBot="1" x14ac:dyDescent="0.3">
      <c r="A64" s="33"/>
      <c r="B64" s="209"/>
      <c r="C64" s="14"/>
      <c r="D64" s="75"/>
      <c r="E64" s="21"/>
      <c r="F64" s="22"/>
      <c r="G64" s="20"/>
    </row>
    <row r="65" spans="1:7" s="58" customFormat="1" ht="14.25" hidden="1" outlineLevel="1" thickBot="1" x14ac:dyDescent="0.3">
      <c r="A65" s="33"/>
      <c r="B65" s="209"/>
      <c r="C65" s="21"/>
      <c r="D65" s="76"/>
      <c r="E65" s="21"/>
      <c r="F65" s="22"/>
      <c r="G65" s="20"/>
    </row>
    <row r="66" spans="1:7" s="58" customFormat="1" ht="14.25" hidden="1" outlineLevel="1" thickBot="1" x14ac:dyDescent="0.3">
      <c r="A66" s="33"/>
      <c r="B66" s="211"/>
      <c r="C66" s="26"/>
      <c r="D66" s="77"/>
      <c r="E66" s="26"/>
      <c r="F66" s="27"/>
      <c r="G66" s="78"/>
    </row>
    <row r="67" spans="1:7" s="58" customFormat="1" ht="14.25" outlineLevel="1" thickBot="1" x14ac:dyDescent="0.3">
      <c r="A67" s="189" t="s">
        <v>21</v>
      </c>
      <c r="B67" s="511" t="s">
        <v>33</v>
      </c>
      <c r="C67" s="133">
        <f>SUM(C60:C66)</f>
        <v>2883</v>
      </c>
      <c r="D67" s="133">
        <f t="shared" ref="D67:G67" si="23">SUM(D60:D66)</f>
        <v>2988</v>
      </c>
      <c r="E67" s="133">
        <f t="shared" si="23"/>
        <v>2036</v>
      </c>
      <c r="F67" s="133">
        <f t="shared" si="23"/>
        <v>2373</v>
      </c>
      <c r="G67" s="133">
        <f t="shared" si="23"/>
        <v>10280</v>
      </c>
    </row>
    <row r="68" spans="1:7" s="58" customFormat="1" ht="14.25" outlineLevel="1" thickBot="1" x14ac:dyDescent="0.3">
      <c r="A68" s="127" t="s">
        <v>23</v>
      </c>
      <c r="B68" s="512"/>
      <c r="C68" s="128">
        <f>AVERAGE(C60:C66)</f>
        <v>1441.5</v>
      </c>
      <c r="D68" s="128">
        <f t="shared" ref="D68:G68" si="24">AVERAGE(D60:D66)</f>
        <v>1494</v>
      </c>
      <c r="E68" s="128">
        <f t="shared" si="24"/>
        <v>1018</v>
      </c>
      <c r="F68" s="128">
        <f t="shared" si="24"/>
        <v>1186.5</v>
      </c>
      <c r="G68" s="128">
        <f t="shared" si="24"/>
        <v>5140</v>
      </c>
    </row>
    <row r="69" spans="1:7" s="58" customFormat="1" ht="14.25" thickBot="1" x14ac:dyDescent="0.3">
      <c r="A69" s="34" t="s">
        <v>20</v>
      </c>
      <c r="B69" s="512"/>
      <c r="C69" s="35">
        <f>SUM(C60:C64)</f>
        <v>2883</v>
      </c>
      <c r="D69" s="35">
        <f t="shared" ref="D69:G69" si="25">SUM(D60:D64)</f>
        <v>2988</v>
      </c>
      <c r="E69" s="35">
        <f t="shared" si="25"/>
        <v>2036</v>
      </c>
      <c r="F69" s="35">
        <f t="shared" si="25"/>
        <v>2373</v>
      </c>
      <c r="G69" s="35">
        <f t="shared" si="25"/>
        <v>10280</v>
      </c>
    </row>
    <row r="70" spans="1:7" s="58" customFormat="1" ht="14.25" thickBot="1" x14ac:dyDescent="0.3">
      <c r="A70" s="34" t="s">
        <v>22</v>
      </c>
      <c r="B70" s="513"/>
      <c r="C70" s="40">
        <f>AVERAGE(C60:C64)</f>
        <v>1441.5</v>
      </c>
      <c r="D70" s="40">
        <f t="shared" ref="D70:G70" si="26">AVERAGE(D60:D64)</f>
        <v>1494</v>
      </c>
      <c r="E70" s="40">
        <f t="shared" si="26"/>
        <v>1018</v>
      </c>
      <c r="F70" s="40">
        <f t="shared" si="26"/>
        <v>1186.5</v>
      </c>
      <c r="G70" s="40">
        <f t="shared" si="26"/>
        <v>5140</v>
      </c>
    </row>
    <row r="71" spans="1:7" s="58" customFormat="1" ht="15" customHeight="1" x14ac:dyDescent="0.25">
      <c r="A71" s="4"/>
      <c r="B71" s="155"/>
      <c r="C71" s="61"/>
      <c r="D71" s="61"/>
      <c r="E71" s="61"/>
      <c r="F71" s="61"/>
      <c r="G71" s="61"/>
    </row>
    <row r="72" spans="1:7" s="58" customFormat="1" ht="30" customHeight="1" x14ac:dyDescent="0.25">
      <c r="A72" s="221"/>
      <c r="B72" s="48" t="s">
        <v>10</v>
      </c>
      <c r="C72" s="48" t="s">
        <v>14</v>
      </c>
      <c r="D72" s="61"/>
      <c r="E72" s="532" t="s">
        <v>66</v>
      </c>
      <c r="F72" s="533"/>
      <c r="G72" s="534"/>
    </row>
    <row r="73" spans="1:7" ht="30" customHeight="1" x14ac:dyDescent="0.25">
      <c r="A73" s="53" t="s">
        <v>30</v>
      </c>
      <c r="B73" s="224">
        <f>SUM(C58:D58, C47:D47, C36:D36, C25:D25, C14:D14, C69:D69)</f>
        <v>58255</v>
      </c>
      <c r="C73" s="46">
        <f>SUM(E69:F69, E58:F58, E47:F47, E36:F36, E25:F25, E14:F14)</f>
        <v>47193</v>
      </c>
      <c r="D73" s="140"/>
      <c r="E73" s="524" t="s">
        <v>30</v>
      </c>
      <c r="F73" s="525"/>
      <c r="G73" s="119">
        <f>SUM(G14, G25, G36, G47, G58, G69)</f>
        <v>105448</v>
      </c>
    </row>
    <row r="74" spans="1:7" ht="30" customHeight="1" x14ac:dyDescent="0.25">
      <c r="A74" s="53" t="s">
        <v>29</v>
      </c>
      <c r="B74" s="224">
        <f>SUM(C56:D56, C45:D45, C34:D34, C23:D23, C12:D12, C67:D67)</f>
        <v>68285</v>
      </c>
      <c r="C74" s="46">
        <f>SUM(E67:F67, E56:F56, E45:F45, E34:F34, E23:F23, E12:F12)</f>
        <v>59080</v>
      </c>
      <c r="D74" s="140"/>
      <c r="E74" s="524" t="s">
        <v>29</v>
      </c>
      <c r="F74" s="525"/>
      <c r="G74" s="120">
        <f>SUM(G56, G45, G34, G23, G12, G67)</f>
        <v>127365</v>
      </c>
    </row>
    <row r="75" spans="1:7" ht="30" customHeight="1" x14ac:dyDescent="0.25">
      <c r="E75" s="524" t="s">
        <v>22</v>
      </c>
      <c r="F75" s="525"/>
      <c r="G75" s="120">
        <f>AVERAGE(G14, G25, G36, G47, G58, G69)</f>
        <v>17574.666666666668</v>
      </c>
    </row>
    <row r="76" spans="1:7" x14ac:dyDescent="0.25">
      <c r="E76" s="524" t="s">
        <v>68</v>
      </c>
      <c r="F76" s="525"/>
      <c r="G76" s="119">
        <f>AVERAGE(G56, G45, G34, G23, G12, G67)</f>
        <v>21227.5</v>
      </c>
    </row>
    <row r="78" spans="1:7" x14ac:dyDescent="0.25">
      <c r="C78" s="179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D12 C24" emptyCellReference="1"/>
    <ignoredError sqref="C13 E13:F13" evalError="1" emptyCellReference="1"/>
    <ignoredError sqref="G12 D34:F34 G23:G26 G34 C34" formulaRange="1" emptyCellReference="1"/>
    <ignoredError sqref="G59 G49 G43:G44 G18:G22 G27:G33 F25:F26" formulaRange="1"/>
    <ignoredError sqref="D59:F59 D35:F37 E45:F45 G35:G42 D46:F48 D56:F58 D15:F15 G13 G45:G48 C46:C48 C56:C58 C45 C35:C37 C59 G15" evalError="1" formulaRange="1" emptyCellReference="1"/>
    <ignoredError sqref="G56:G58" evalError="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8CD04E-3FD4-43B6-8A95-FC27BB52C84C}"/>
</file>

<file path=customXml/itemProps2.xml><?xml version="1.0" encoding="utf-8"?>
<ds:datastoreItem xmlns:ds="http://schemas.openxmlformats.org/officeDocument/2006/customXml" ds:itemID="{D64E0282-94A6-479C-A38D-F9DF14BFCBA9}"/>
</file>

<file path=customXml/itemProps3.xml><?xml version="1.0" encoding="utf-8"?>
<ds:datastoreItem xmlns:ds="http://schemas.openxmlformats.org/officeDocument/2006/customXml" ds:itemID="{68821FA1-D324-4DA1-89A5-075DBC5250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Billy Bey</vt:lpstr>
      <vt:lpstr>NYC Ferry</vt:lpstr>
      <vt:lpstr>Liberty Landing Ferry</vt:lpstr>
      <vt:lpstr>New York Water Taxi</vt:lpstr>
      <vt:lpstr>NY Waterway</vt:lpstr>
      <vt:lpstr>SeaStreak</vt:lpstr>
      <vt:lpstr>Water Tours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2019-03-19T17:11:46Z</dcterms:created>
  <dcterms:modified xsi:type="dcterms:W3CDTF">2019-03-19T17:11:46Z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