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19\"/>
    </mc:Choice>
  </mc:AlternateContent>
  <bookViews>
    <workbookView xWindow="0" yWindow="0" windowWidth="28800" windowHeight="12135" tabRatio="673"/>
  </bookViews>
  <sheets>
    <sheet name="Weekday Totals" sheetId="6" r:id="rId1"/>
    <sheet name="Monthly Totals" sheetId="7" r:id="rId2"/>
    <sheet name="Sheet2" sheetId="12" state="hidden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1">'Monthly Totals'!$A$1:$B$79</definedName>
    <definedName name="_xlnm.Print_Area" localSheetId="5">'NY Waterway-(Billy Bey FC)'!$A$1:$M$76</definedName>
    <definedName name="_xlnm.Print_Area" localSheetId="0">'Weekday Totals'!$A$1:$Q$79</definedName>
  </definedNames>
  <calcPr calcId="152511"/>
</workbook>
</file>

<file path=xl/calcChain.xml><?xml version="1.0" encoding="utf-8"?>
<calcChain xmlns="http://schemas.openxmlformats.org/spreadsheetml/2006/main">
  <c r="N20" i="6" l="1"/>
  <c r="C74" i="10"/>
  <c r="C73" i="10"/>
  <c r="C58" i="5"/>
  <c r="C56" i="5"/>
  <c r="AJ59" i="10"/>
  <c r="AJ53" i="10"/>
  <c r="AJ52" i="10"/>
  <c r="AJ51" i="10"/>
  <c r="AJ50" i="10"/>
  <c r="AJ49" i="10"/>
  <c r="K16" i="6"/>
  <c r="AJ58" i="10" l="1"/>
  <c r="K72" i="6"/>
  <c r="H72" i="6"/>
  <c r="E72" i="6"/>
  <c r="B72" i="6"/>
  <c r="W12" i="10"/>
  <c r="W13" i="10"/>
  <c r="W14" i="10"/>
  <c r="W15" i="10"/>
  <c r="W23" i="10"/>
  <c r="W24" i="10"/>
  <c r="W25" i="10"/>
  <c r="W26" i="10"/>
  <c r="W34" i="10"/>
  <c r="W35" i="10"/>
  <c r="W36" i="10"/>
  <c r="W37" i="10"/>
  <c r="W45" i="10"/>
  <c r="W46" i="10"/>
  <c r="W47" i="10"/>
  <c r="W48" i="10"/>
  <c r="W59" i="10"/>
  <c r="W58" i="10"/>
  <c r="N72" i="6" s="1"/>
  <c r="W57" i="10"/>
  <c r="W56" i="10"/>
  <c r="W73" i="10"/>
  <c r="B74" i="7" s="1"/>
  <c r="AJ44" i="10"/>
  <c r="AJ43" i="10"/>
  <c r="AJ42" i="10"/>
  <c r="AJ41" i="10"/>
  <c r="AJ40" i="10"/>
  <c r="AJ39" i="10"/>
  <c r="AJ38" i="10"/>
  <c r="AJ33" i="10"/>
  <c r="AJ32" i="10"/>
  <c r="AJ31" i="10"/>
  <c r="AJ30" i="10"/>
  <c r="AJ29" i="10"/>
  <c r="AJ27" i="10"/>
  <c r="AJ22" i="10"/>
  <c r="AJ21" i="10"/>
  <c r="AJ20" i="10"/>
  <c r="AJ19" i="10"/>
  <c r="AJ18" i="10"/>
  <c r="AJ17" i="10"/>
  <c r="AJ16" i="10"/>
  <c r="AJ11" i="10"/>
  <c r="AJ10" i="10"/>
  <c r="AJ9" i="10"/>
  <c r="AJ8" i="10"/>
  <c r="AJ7" i="10"/>
  <c r="K62" i="6"/>
  <c r="H62" i="6"/>
  <c r="E62" i="6"/>
  <c r="B62" i="6"/>
  <c r="B12" i="6"/>
  <c r="E12" i="6"/>
  <c r="H12" i="6"/>
  <c r="N12" i="6"/>
  <c r="K12" i="6"/>
  <c r="V74" i="10"/>
  <c r="J74" i="10"/>
  <c r="J73" i="10"/>
  <c r="B48" i="7" s="1"/>
  <c r="B24" i="7"/>
  <c r="B26" i="7"/>
  <c r="B30" i="7"/>
  <c r="B32" i="7"/>
  <c r="B34" i="7"/>
  <c r="B38" i="7"/>
  <c r="B52" i="7"/>
  <c r="K50" i="1"/>
  <c r="K38" i="1"/>
  <c r="J56" i="2"/>
  <c r="C45" i="5"/>
  <c r="C34" i="5"/>
  <c r="C23" i="5"/>
  <c r="C12" i="5"/>
  <c r="C67" i="5"/>
  <c r="F76" i="5"/>
  <c r="C14" i="5"/>
  <c r="C25" i="5"/>
  <c r="C36" i="5"/>
  <c r="C47" i="5"/>
  <c r="C69" i="5"/>
  <c r="F75" i="5"/>
  <c r="F74" i="5"/>
  <c r="B12" i="7" s="1"/>
  <c r="F73" i="5"/>
  <c r="C57" i="5"/>
  <c r="C59" i="5"/>
  <c r="D67" i="5"/>
  <c r="C68" i="5"/>
  <c r="D68" i="5"/>
  <c r="D69" i="5"/>
  <c r="C70" i="5"/>
  <c r="D70" i="5"/>
  <c r="AJ28" i="10"/>
  <c r="AJ54" i="10"/>
  <c r="AJ57" i="10" s="1"/>
  <c r="AJ55" i="10"/>
  <c r="AH59" i="10"/>
  <c r="AI59" i="10"/>
  <c r="AH58" i="10"/>
  <c r="AI58" i="10"/>
  <c r="N62" i="6" s="1"/>
  <c r="AH57" i="10"/>
  <c r="AI57" i="10"/>
  <c r="AH56" i="10"/>
  <c r="AI56" i="10"/>
  <c r="AH48" i="10"/>
  <c r="AI48" i="10"/>
  <c r="AH47" i="10"/>
  <c r="AI47" i="10"/>
  <c r="AH46" i="10"/>
  <c r="AI46" i="10"/>
  <c r="AH45" i="10"/>
  <c r="AI45" i="10"/>
  <c r="U36" i="10"/>
  <c r="AH37" i="10"/>
  <c r="AI37" i="10"/>
  <c r="AH36" i="10"/>
  <c r="AI36" i="10"/>
  <c r="AH35" i="10"/>
  <c r="AI35" i="10"/>
  <c r="AH34" i="10"/>
  <c r="AI34" i="10"/>
  <c r="AH26" i="10"/>
  <c r="AI26" i="10"/>
  <c r="AH25" i="10"/>
  <c r="AI25" i="10"/>
  <c r="AH24" i="10"/>
  <c r="AI24" i="10"/>
  <c r="AH23" i="10"/>
  <c r="AI23" i="10"/>
  <c r="AH15" i="10"/>
  <c r="AI15" i="10"/>
  <c r="AH14" i="10"/>
  <c r="C36" i="10"/>
  <c r="L36" i="10"/>
  <c r="R36" i="10"/>
  <c r="X36" i="10"/>
  <c r="AC36" i="10"/>
  <c r="AG36" i="10"/>
  <c r="C58" i="10"/>
  <c r="L58" i="10"/>
  <c r="R58" i="10"/>
  <c r="X58" i="10"/>
  <c r="C14" i="10"/>
  <c r="C25" i="10"/>
  <c r="C47" i="10"/>
  <c r="L14" i="10"/>
  <c r="L25" i="10"/>
  <c r="L47" i="10"/>
  <c r="R14" i="10"/>
  <c r="R25" i="10"/>
  <c r="R47" i="10"/>
  <c r="X14" i="10"/>
  <c r="X25" i="10"/>
  <c r="X47" i="10"/>
  <c r="AC14" i="10"/>
  <c r="AC25" i="10"/>
  <c r="AC47" i="10"/>
  <c r="AC58" i="10"/>
  <c r="AG14" i="10"/>
  <c r="AG47" i="10"/>
  <c r="AG58" i="10"/>
  <c r="C69" i="10"/>
  <c r="L69" i="10"/>
  <c r="R69" i="10"/>
  <c r="X69" i="10"/>
  <c r="AC69" i="10"/>
  <c r="AG25" i="10"/>
  <c r="AG69" i="10"/>
  <c r="AI14" i="10"/>
  <c r="AH13" i="10"/>
  <c r="AI13" i="10"/>
  <c r="AH12" i="10"/>
  <c r="AI12" i="10"/>
  <c r="C34" i="10"/>
  <c r="L34" i="10"/>
  <c r="R34" i="10"/>
  <c r="X34" i="10"/>
  <c r="AC34" i="10"/>
  <c r="AG34" i="10"/>
  <c r="C56" i="10"/>
  <c r="L56" i="10"/>
  <c r="R56" i="10"/>
  <c r="X56" i="10"/>
  <c r="AC56" i="10"/>
  <c r="AG56" i="10"/>
  <c r="C12" i="10"/>
  <c r="C23" i="10"/>
  <c r="C45" i="10"/>
  <c r="L12" i="10"/>
  <c r="L23" i="10"/>
  <c r="L45" i="10"/>
  <c r="R12" i="10"/>
  <c r="R23" i="10"/>
  <c r="R45" i="10"/>
  <c r="X12" i="10"/>
  <c r="X23" i="10"/>
  <c r="X45" i="10"/>
  <c r="AC12" i="10"/>
  <c r="AC45" i="10"/>
  <c r="AG12" i="10"/>
  <c r="C67" i="10"/>
  <c r="L67" i="10"/>
  <c r="R67" i="10"/>
  <c r="X67" i="10"/>
  <c r="AC23" i="10"/>
  <c r="AC67" i="10"/>
  <c r="AG23" i="10"/>
  <c r="AG45" i="10"/>
  <c r="AG67" i="10"/>
  <c r="N14" i="6"/>
  <c r="N16" i="6" s="1"/>
  <c r="K12" i="2"/>
  <c r="L55" i="2"/>
  <c r="L54" i="2"/>
  <c r="L53" i="2"/>
  <c r="L52" i="2"/>
  <c r="L50" i="2"/>
  <c r="L49" i="2"/>
  <c r="L51" i="2"/>
  <c r="L44" i="2"/>
  <c r="L43" i="2"/>
  <c r="L42" i="2"/>
  <c r="L41" i="2"/>
  <c r="L40" i="2"/>
  <c r="L39" i="2"/>
  <c r="L33" i="2"/>
  <c r="L32" i="2"/>
  <c r="L31" i="2"/>
  <c r="L30" i="2"/>
  <c r="L29" i="2"/>
  <c r="L28" i="2"/>
  <c r="L27" i="2"/>
  <c r="L22" i="2"/>
  <c r="L21" i="2"/>
  <c r="L20" i="2"/>
  <c r="L19" i="2"/>
  <c r="L18" i="2"/>
  <c r="L17" i="2"/>
  <c r="L16" i="2"/>
  <c r="L11" i="2"/>
  <c r="L10" i="2"/>
  <c r="L9" i="2"/>
  <c r="L8" i="2"/>
  <c r="L7" i="2"/>
  <c r="L6" i="2"/>
  <c r="L5" i="2"/>
  <c r="L35" i="2"/>
  <c r="L37" i="2"/>
  <c r="L12" i="2"/>
  <c r="L23" i="2"/>
  <c r="L15" i="2"/>
  <c r="L24" i="2"/>
  <c r="L34" i="2"/>
  <c r="L36" i="2"/>
  <c r="L13" i="2"/>
  <c r="L14" i="2"/>
  <c r="L25" i="2"/>
  <c r="L26" i="2"/>
  <c r="E14" i="10"/>
  <c r="D14" i="10"/>
  <c r="K14" i="2"/>
  <c r="J14" i="2"/>
  <c r="I14" i="2"/>
  <c r="H14" i="2"/>
  <c r="G14" i="2"/>
  <c r="G12" i="2"/>
  <c r="J12" i="2"/>
  <c r="I12" i="2"/>
  <c r="H12" i="2"/>
  <c r="F14" i="4"/>
  <c r="E14" i="4"/>
  <c r="D14" i="4"/>
  <c r="C14" i="4"/>
  <c r="G5" i="4"/>
  <c r="G6" i="4"/>
  <c r="G7" i="4"/>
  <c r="G8" i="4"/>
  <c r="G9" i="4"/>
  <c r="G10" i="4"/>
  <c r="G11" i="4"/>
  <c r="F12" i="4"/>
  <c r="E12" i="4"/>
  <c r="D12" i="4"/>
  <c r="C12" i="4"/>
  <c r="L14" i="3"/>
  <c r="K14" i="3"/>
  <c r="J14" i="3"/>
  <c r="I14" i="3"/>
  <c r="H14" i="3"/>
  <c r="G14" i="3"/>
  <c r="F14" i="3"/>
  <c r="E14" i="3"/>
  <c r="D14" i="3"/>
  <c r="C14" i="3"/>
  <c r="L12" i="3"/>
  <c r="K12" i="3"/>
  <c r="J12" i="3"/>
  <c r="I12" i="3"/>
  <c r="H12" i="3"/>
  <c r="G12" i="3"/>
  <c r="F12" i="3"/>
  <c r="E12" i="3"/>
  <c r="D12" i="3"/>
  <c r="C12" i="3"/>
  <c r="M11" i="3"/>
  <c r="M10" i="3"/>
  <c r="M9" i="3"/>
  <c r="M8" i="3"/>
  <c r="M7" i="3"/>
  <c r="M6" i="3"/>
  <c r="M5" i="3"/>
  <c r="J14" i="1"/>
  <c r="I14" i="1"/>
  <c r="H14" i="1"/>
  <c r="G14" i="1"/>
  <c r="F14" i="1"/>
  <c r="E14" i="1"/>
  <c r="D14" i="1"/>
  <c r="C14" i="1"/>
  <c r="K11" i="1"/>
  <c r="K10" i="1"/>
  <c r="K9" i="1"/>
  <c r="K7" i="1"/>
  <c r="K8" i="1"/>
  <c r="K6" i="1"/>
  <c r="K5" i="1"/>
  <c r="J12" i="1"/>
  <c r="I12" i="1"/>
  <c r="H12" i="1"/>
  <c r="G12" i="1"/>
  <c r="E12" i="1"/>
  <c r="F12" i="1"/>
  <c r="D12" i="1"/>
  <c r="C12" i="1"/>
  <c r="AJ6" i="10"/>
  <c r="AJ5" i="10"/>
  <c r="AF14" i="10"/>
  <c r="AE14" i="10"/>
  <c r="AD14" i="10"/>
  <c r="AB14" i="10"/>
  <c r="AA14" i="10"/>
  <c r="Z14" i="10"/>
  <c r="Y14" i="10"/>
  <c r="V14" i="10"/>
  <c r="U14" i="10"/>
  <c r="T14" i="10"/>
  <c r="S14" i="10"/>
  <c r="Q14" i="10"/>
  <c r="P14" i="10"/>
  <c r="O14" i="10"/>
  <c r="N14" i="10"/>
  <c r="M14" i="10"/>
  <c r="K14" i="10"/>
  <c r="J14" i="10"/>
  <c r="I14" i="10"/>
  <c r="H14" i="10"/>
  <c r="G14" i="10"/>
  <c r="F14" i="10"/>
  <c r="AF12" i="10"/>
  <c r="AE12" i="10"/>
  <c r="AD12" i="10"/>
  <c r="AB12" i="10"/>
  <c r="AA12" i="10"/>
  <c r="Z12" i="10"/>
  <c r="Y12" i="10"/>
  <c r="V12" i="10"/>
  <c r="U12" i="10"/>
  <c r="T12" i="10"/>
  <c r="S12" i="10"/>
  <c r="Q12" i="10"/>
  <c r="P12" i="10"/>
  <c r="O12" i="10"/>
  <c r="G14" i="4"/>
  <c r="M12" i="3"/>
  <c r="K12" i="1"/>
  <c r="K14" i="1"/>
  <c r="G12" i="4"/>
  <c r="H45" i="3"/>
  <c r="L38" i="2"/>
  <c r="L47" i="2"/>
  <c r="L46" i="2"/>
  <c r="L45" i="2"/>
  <c r="L48" i="2"/>
  <c r="C56" i="2"/>
  <c r="C57" i="2"/>
  <c r="C58" i="2"/>
  <c r="C59" i="2"/>
  <c r="C45" i="2"/>
  <c r="C46" i="2"/>
  <c r="C47" i="2"/>
  <c r="C48" i="2"/>
  <c r="C34" i="2"/>
  <c r="C35" i="2"/>
  <c r="C36" i="2"/>
  <c r="C37" i="2"/>
  <c r="C23" i="2"/>
  <c r="C24" i="2"/>
  <c r="C25" i="2"/>
  <c r="C26" i="2"/>
  <c r="C12" i="2"/>
  <c r="C13" i="2"/>
  <c r="C14" i="2"/>
  <c r="C15" i="2"/>
  <c r="C73" i="2"/>
  <c r="C74" i="2"/>
  <c r="G34" i="1"/>
  <c r="K27" i="1"/>
  <c r="E15" i="4"/>
  <c r="F15" i="4"/>
  <c r="G16" i="4"/>
  <c r="L59" i="2"/>
  <c r="K45" i="2"/>
  <c r="J34" i="2"/>
  <c r="K67" i="2"/>
  <c r="K68" i="2"/>
  <c r="K69" i="2"/>
  <c r="K70" i="2"/>
  <c r="I67" i="2"/>
  <c r="I68" i="2"/>
  <c r="I69" i="2"/>
  <c r="I70" i="2"/>
  <c r="K56" i="2"/>
  <c r="K57" i="2"/>
  <c r="K58" i="2"/>
  <c r="N48" i="6"/>
  <c r="K59" i="2"/>
  <c r="I56" i="2"/>
  <c r="I57" i="2"/>
  <c r="I58" i="2"/>
  <c r="I59" i="2"/>
  <c r="K46" i="2"/>
  <c r="K47" i="2"/>
  <c r="K48" i="6"/>
  <c r="K48" i="2"/>
  <c r="I45" i="2"/>
  <c r="I46" i="2"/>
  <c r="I47" i="2"/>
  <c r="I48" i="2"/>
  <c r="K34" i="2"/>
  <c r="K35" i="2"/>
  <c r="K36" i="2"/>
  <c r="H48" i="6"/>
  <c r="K37" i="2"/>
  <c r="I34" i="2"/>
  <c r="I35" i="2"/>
  <c r="I36" i="2"/>
  <c r="I37" i="2"/>
  <c r="K23" i="2"/>
  <c r="K24" i="2"/>
  <c r="K25" i="2"/>
  <c r="E48" i="6"/>
  <c r="K26" i="2"/>
  <c r="I23" i="2"/>
  <c r="I24" i="2"/>
  <c r="I25" i="2"/>
  <c r="I26" i="2"/>
  <c r="K15" i="2"/>
  <c r="B48" i="6"/>
  <c r="K13" i="2"/>
  <c r="I15" i="2"/>
  <c r="I13" i="2"/>
  <c r="J23" i="2"/>
  <c r="J24" i="2"/>
  <c r="K74" i="2"/>
  <c r="I73" i="2"/>
  <c r="I74" i="2"/>
  <c r="K73" i="2"/>
  <c r="E46" i="3"/>
  <c r="E45" i="3"/>
  <c r="E34" i="3"/>
  <c r="C56" i="4"/>
  <c r="D56" i="4"/>
  <c r="E56" i="4"/>
  <c r="F56" i="4"/>
  <c r="C74" i="4" s="1"/>
  <c r="G55" i="4"/>
  <c r="G54" i="4"/>
  <c r="G53" i="4"/>
  <c r="G52" i="4"/>
  <c r="G51" i="4"/>
  <c r="G50" i="4"/>
  <c r="G49" i="4"/>
  <c r="C45" i="4"/>
  <c r="D45" i="4"/>
  <c r="E45" i="4"/>
  <c r="F45" i="4"/>
  <c r="G44" i="4"/>
  <c r="G46" i="4" s="1"/>
  <c r="G43" i="4"/>
  <c r="G42" i="4"/>
  <c r="G41" i="4"/>
  <c r="G40" i="4"/>
  <c r="G39" i="4"/>
  <c r="G38" i="4"/>
  <c r="G27" i="4"/>
  <c r="C25" i="4"/>
  <c r="D25" i="4"/>
  <c r="E25" i="4"/>
  <c r="F25" i="4"/>
  <c r="C23" i="4"/>
  <c r="D23" i="4"/>
  <c r="E23" i="4"/>
  <c r="F23" i="4"/>
  <c r="G22" i="4"/>
  <c r="G21" i="4"/>
  <c r="G20" i="4"/>
  <c r="G19" i="4"/>
  <c r="G18" i="4"/>
  <c r="G17" i="4"/>
  <c r="G23" i="4"/>
  <c r="G25" i="4"/>
  <c r="D56" i="1"/>
  <c r="C56" i="1"/>
  <c r="G56" i="1"/>
  <c r="F56" i="1"/>
  <c r="E56" i="1"/>
  <c r="C45" i="1"/>
  <c r="D45" i="1"/>
  <c r="E45" i="1"/>
  <c r="F45" i="1"/>
  <c r="G45" i="1"/>
  <c r="F34" i="1"/>
  <c r="E34" i="1"/>
  <c r="D34" i="1"/>
  <c r="C34" i="1"/>
  <c r="G23" i="1"/>
  <c r="F23" i="1"/>
  <c r="E23" i="1"/>
  <c r="D23" i="1"/>
  <c r="C23" i="1"/>
  <c r="AJ34" i="10"/>
  <c r="AJ23" i="10"/>
  <c r="B74" i="5"/>
  <c r="J59" i="2"/>
  <c r="J58" i="2"/>
  <c r="F58" i="4"/>
  <c r="N26" i="6" s="1"/>
  <c r="E58" i="4"/>
  <c r="D58" i="4"/>
  <c r="B73" i="4" s="1"/>
  <c r="C58" i="4"/>
  <c r="G47" i="4"/>
  <c r="F47" i="4"/>
  <c r="E47" i="4"/>
  <c r="D47" i="4"/>
  <c r="C47" i="4"/>
  <c r="E36" i="4"/>
  <c r="G33" i="4"/>
  <c r="G32" i="4"/>
  <c r="G31" i="4"/>
  <c r="G30" i="4"/>
  <c r="G29" i="4"/>
  <c r="G28" i="4"/>
  <c r="I26" i="3"/>
  <c r="I25" i="3"/>
  <c r="C58" i="3"/>
  <c r="D59" i="3"/>
  <c r="G58" i="3"/>
  <c r="E57" i="3"/>
  <c r="M49" i="3"/>
  <c r="M50" i="3"/>
  <c r="M51" i="3"/>
  <c r="M52" i="3"/>
  <c r="M53" i="3"/>
  <c r="M54" i="3"/>
  <c r="M55" i="3"/>
  <c r="D58" i="3"/>
  <c r="E58" i="3"/>
  <c r="F58" i="3"/>
  <c r="H58" i="3"/>
  <c r="I58" i="3"/>
  <c r="J58" i="3"/>
  <c r="K58" i="3"/>
  <c r="L58" i="3"/>
  <c r="L56" i="3"/>
  <c r="K56" i="3"/>
  <c r="J56" i="3"/>
  <c r="I56" i="3"/>
  <c r="H56" i="3"/>
  <c r="G56" i="3"/>
  <c r="F56" i="3"/>
  <c r="E56" i="3"/>
  <c r="C56" i="3"/>
  <c r="D56" i="3"/>
  <c r="K55" i="1"/>
  <c r="K54" i="1"/>
  <c r="K53" i="1"/>
  <c r="K52" i="1"/>
  <c r="K51" i="1"/>
  <c r="K49" i="1"/>
  <c r="C58" i="1"/>
  <c r="D58" i="1"/>
  <c r="E58" i="1"/>
  <c r="F58" i="1"/>
  <c r="H58" i="1"/>
  <c r="I58" i="1"/>
  <c r="J58" i="1"/>
  <c r="J56" i="1"/>
  <c r="I56" i="1"/>
  <c r="H56" i="1"/>
  <c r="AF58" i="10"/>
  <c r="AF56" i="10"/>
  <c r="AE58" i="10"/>
  <c r="AE56" i="10"/>
  <c r="T73" i="10" s="1"/>
  <c r="B62" i="7" s="1"/>
  <c r="AD58" i="10"/>
  <c r="S74" i="10" s="1"/>
  <c r="AD56" i="10"/>
  <c r="S73" i="10" s="1"/>
  <c r="B60" i="7" s="1"/>
  <c r="AB58" i="10"/>
  <c r="N54" i="6" s="1"/>
  <c r="AB56" i="10"/>
  <c r="AA58" i="10"/>
  <c r="N52" i="6" s="1"/>
  <c r="AA56" i="10"/>
  <c r="Q73" i="10" s="1"/>
  <c r="B56" i="7" s="1"/>
  <c r="Z58" i="10"/>
  <c r="Z56" i="10"/>
  <c r="Y58" i="10"/>
  <c r="Y56" i="10"/>
  <c r="V58" i="10"/>
  <c r="V56" i="10"/>
  <c r="U58" i="10"/>
  <c r="I74" i="10" s="1"/>
  <c r="U56" i="10"/>
  <c r="T58" i="10"/>
  <c r="T56" i="10"/>
  <c r="S58" i="10"/>
  <c r="S56" i="10"/>
  <c r="V73" i="10" s="1"/>
  <c r="B70" i="7" s="1"/>
  <c r="Q58" i="10"/>
  <c r="E74" i="10" s="1"/>
  <c r="Q56" i="10"/>
  <c r="P58" i="10"/>
  <c r="N60" i="6" s="1"/>
  <c r="P56" i="10"/>
  <c r="O57" i="10"/>
  <c r="O58" i="10"/>
  <c r="O56" i="10"/>
  <c r="N58" i="10"/>
  <c r="L74" i="10" s="1"/>
  <c r="N56" i="10"/>
  <c r="L73" i="10" s="1"/>
  <c r="B66" i="7" s="1"/>
  <c r="M58" i="10"/>
  <c r="N50" i="6"/>
  <c r="M56" i="10"/>
  <c r="M73" i="10" s="1"/>
  <c r="B54" i="7" s="1"/>
  <c r="K58" i="10"/>
  <c r="K56" i="10"/>
  <c r="J58" i="10"/>
  <c r="J56" i="10"/>
  <c r="G56" i="10"/>
  <c r="G73" i="10" s="1"/>
  <c r="B42" i="7" s="1"/>
  <c r="H56" i="10"/>
  <c r="I56" i="10"/>
  <c r="U73" i="10" s="1"/>
  <c r="B46" i="7" s="1"/>
  <c r="I58" i="10"/>
  <c r="N44" i="6" s="1"/>
  <c r="H58" i="10"/>
  <c r="D58" i="10"/>
  <c r="E58" i="10"/>
  <c r="F58" i="10"/>
  <c r="G58" i="10"/>
  <c r="G74" i="10" s="1"/>
  <c r="F56" i="10"/>
  <c r="E56" i="10"/>
  <c r="E73" i="10" s="1"/>
  <c r="B36" i="7" s="1"/>
  <c r="D56" i="10"/>
  <c r="G47" i="3"/>
  <c r="I48" i="3"/>
  <c r="I47" i="3"/>
  <c r="E48" i="3"/>
  <c r="E47" i="3"/>
  <c r="E37" i="3"/>
  <c r="E36" i="3"/>
  <c r="D47" i="3"/>
  <c r="C47" i="3"/>
  <c r="J47" i="1"/>
  <c r="I47" i="1"/>
  <c r="H47" i="1"/>
  <c r="F47" i="1"/>
  <c r="E47" i="1"/>
  <c r="D47" i="1"/>
  <c r="C47" i="1"/>
  <c r="AF47" i="10"/>
  <c r="AE47" i="10"/>
  <c r="AD47" i="10"/>
  <c r="AB47" i="10"/>
  <c r="AA47" i="10"/>
  <c r="Z47" i="10"/>
  <c r="Y47" i="10"/>
  <c r="V47" i="10"/>
  <c r="U47" i="10"/>
  <c r="T47" i="10"/>
  <c r="S47" i="10"/>
  <c r="Q47" i="10"/>
  <c r="P47" i="10"/>
  <c r="O47" i="10"/>
  <c r="N47" i="10"/>
  <c r="M47" i="10"/>
  <c r="K50" i="6"/>
  <c r="K47" i="10"/>
  <c r="J47" i="10"/>
  <c r="I47" i="10"/>
  <c r="H47" i="10"/>
  <c r="G47" i="10"/>
  <c r="F47" i="10"/>
  <c r="E47" i="10"/>
  <c r="D47" i="10"/>
  <c r="T36" i="10"/>
  <c r="S36" i="10"/>
  <c r="Q36" i="10"/>
  <c r="P36" i="10"/>
  <c r="O36" i="10"/>
  <c r="N36" i="10"/>
  <c r="M36" i="10"/>
  <c r="H50" i="6"/>
  <c r="K36" i="10"/>
  <c r="J36" i="10"/>
  <c r="I36" i="10"/>
  <c r="H36" i="10"/>
  <c r="G36" i="10"/>
  <c r="F36" i="10"/>
  <c r="E36" i="10"/>
  <c r="D36" i="10"/>
  <c r="H34" i="2"/>
  <c r="G34" i="2"/>
  <c r="F34" i="2"/>
  <c r="E34" i="2"/>
  <c r="D34" i="2"/>
  <c r="H36" i="2"/>
  <c r="F36" i="4"/>
  <c r="D36" i="4"/>
  <c r="C36" i="4"/>
  <c r="L36" i="3"/>
  <c r="K36" i="3"/>
  <c r="J36" i="3"/>
  <c r="I36" i="3"/>
  <c r="H36" i="3"/>
  <c r="G36" i="3"/>
  <c r="F36" i="3"/>
  <c r="D36" i="3"/>
  <c r="C36" i="3"/>
  <c r="C35" i="3"/>
  <c r="D35" i="3"/>
  <c r="E35" i="3"/>
  <c r="F35" i="3"/>
  <c r="G35" i="3"/>
  <c r="H35" i="3"/>
  <c r="I35" i="3"/>
  <c r="J35" i="3"/>
  <c r="K35" i="3"/>
  <c r="L35" i="3"/>
  <c r="L34" i="3"/>
  <c r="K34" i="3"/>
  <c r="J34" i="3"/>
  <c r="I34" i="3"/>
  <c r="H34" i="3"/>
  <c r="G34" i="3"/>
  <c r="F34" i="3"/>
  <c r="D34" i="3"/>
  <c r="C34" i="3"/>
  <c r="J37" i="1"/>
  <c r="I37" i="1"/>
  <c r="H37" i="1"/>
  <c r="F37" i="1"/>
  <c r="E37" i="1"/>
  <c r="D37" i="1"/>
  <c r="C37" i="1"/>
  <c r="C36" i="1"/>
  <c r="D36" i="1"/>
  <c r="E36" i="1"/>
  <c r="F36" i="1"/>
  <c r="H36" i="1"/>
  <c r="I35" i="1"/>
  <c r="J35" i="1"/>
  <c r="J34" i="1"/>
  <c r="I34" i="1"/>
  <c r="H34" i="1"/>
  <c r="AJ26" i="10"/>
  <c r="AJ25" i="10"/>
  <c r="AJ24" i="10"/>
  <c r="J25" i="1"/>
  <c r="I25" i="1"/>
  <c r="I23" i="1"/>
  <c r="H28" i="6"/>
  <c r="M58" i="3"/>
  <c r="G34" i="4"/>
  <c r="G36" i="4"/>
  <c r="M56" i="3"/>
  <c r="K56" i="1"/>
  <c r="K58" i="1"/>
  <c r="Y45" i="10"/>
  <c r="AG59" i="10"/>
  <c r="AG57" i="10"/>
  <c r="AG48" i="10"/>
  <c r="AG46" i="10"/>
  <c r="AG37" i="10"/>
  <c r="AG35" i="10"/>
  <c r="AG26" i="10"/>
  <c r="AG24" i="10"/>
  <c r="AG15" i="10"/>
  <c r="AG13" i="10"/>
  <c r="T34" i="10"/>
  <c r="T23" i="10"/>
  <c r="N23" i="10"/>
  <c r="E59" i="3"/>
  <c r="G37" i="1"/>
  <c r="G25" i="3"/>
  <c r="D24" i="3"/>
  <c r="E25" i="3"/>
  <c r="C25" i="3"/>
  <c r="D25" i="3"/>
  <c r="C23" i="3"/>
  <c r="D23" i="3"/>
  <c r="E34" i="4"/>
  <c r="C13" i="4"/>
  <c r="D13" i="4"/>
  <c r="E13" i="4"/>
  <c r="F13" i="4"/>
  <c r="C15" i="4"/>
  <c r="D15" i="4"/>
  <c r="D24" i="4"/>
  <c r="E24" i="4"/>
  <c r="C24" i="4"/>
  <c r="C37" i="4"/>
  <c r="D37" i="4"/>
  <c r="F37" i="4"/>
  <c r="E35" i="4"/>
  <c r="F35" i="4"/>
  <c r="C35" i="4"/>
  <c r="D35" i="4"/>
  <c r="D46" i="4"/>
  <c r="C46" i="4"/>
  <c r="C48" i="4"/>
  <c r="F48" i="4"/>
  <c r="D59" i="4"/>
  <c r="C57" i="4"/>
  <c r="D57" i="4"/>
  <c r="E59" i="4"/>
  <c r="F57" i="4"/>
  <c r="F59" i="4"/>
  <c r="G60" i="4"/>
  <c r="G61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G48" i="4"/>
  <c r="G13" i="4"/>
  <c r="G69" i="4"/>
  <c r="G68" i="4"/>
  <c r="G67" i="4"/>
  <c r="E48" i="4"/>
  <c r="G70" i="4"/>
  <c r="D48" i="4"/>
  <c r="F46" i="4"/>
  <c r="F34" i="4"/>
  <c r="F26" i="4"/>
  <c r="E46" i="4"/>
  <c r="E26" i="4"/>
  <c r="G24" i="4"/>
  <c r="C59" i="4"/>
  <c r="E57" i="4"/>
  <c r="E37" i="4"/>
  <c r="D34" i="4"/>
  <c r="D26" i="4"/>
  <c r="F24" i="4"/>
  <c r="G15" i="4"/>
  <c r="G26" i="4"/>
  <c r="C34" i="4"/>
  <c r="C26" i="4"/>
  <c r="G35" i="4"/>
  <c r="G37" i="4"/>
  <c r="B28" i="6"/>
  <c r="F14" i="2"/>
  <c r="E14" i="2"/>
  <c r="D14" i="2"/>
  <c r="B30" i="6"/>
  <c r="F12" i="2"/>
  <c r="E12" i="2"/>
  <c r="D12" i="2"/>
  <c r="D13" i="3"/>
  <c r="C13" i="3"/>
  <c r="AF25" i="10"/>
  <c r="AE25" i="10"/>
  <c r="AD25" i="10"/>
  <c r="AB25" i="10"/>
  <c r="AA25" i="10"/>
  <c r="Z25" i="10"/>
  <c r="Y25" i="10"/>
  <c r="V25" i="10"/>
  <c r="U25" i="10"/>
  <c r="T25" i="10"/>
  <c r="S25" i="10"/>
  <c r="Q25" i="10"/>
  <c r="P25" i="10"/>
  <c r="O25" i="10"/>
  <c r="E46" i="6"/>
  <c r="N25" i="10"/>
  <c r="M25" i="10"/>
  <c r="E50" i="6"/>
  <c r="K25" i="10"/>
  <c r="J25" i="10"/>
  <c r="I25" i="10"/>
  <c r="H25" i="10"/>
  <c r="G25" i="10"/>
  <c r="F25" i="10"/>
  <c r="E25" i="10"/>
  <c r="D25" i="10"/>
  <c r="B50" i="6"/>
  <c r="G12" i="10"/>
  <c r="F12" i="10"/>
  <c r="E12" i="10"/>
  <c r="D12" i="10"/>
  <c r="V23" i="10"/>
  <c r="U23" i="10"/>
  <c r="S23" i="10"/>
  <c r="Q23" i="10"/>
  <c r="P23" i="10"/>
  <c r="O23" i="10"/>
  <c r="M23" i="10"/>
  <c r="K23" i="10"/>
  <c r="J23" i="10"/>
  <c r="I23" i="10"/>
  <c r="H23" i="10"/>
  <c r="G23" i="10"/>
  <c r="F23" i="10"/>
  <c r="E23" i="10"/>
  <c r="D23" i="10"/>
  <c r="V34" i="10"/>
  <c r="U34" i="10"/>
  <c r="S34" i="10"/>
  <c r="Q34" i="10"/>
  <c r="P34" i="10"/>
  <c r="O34" i="10"/>
  <c r="N34" i="10"/>
  <c r="M34" i="10"/>
  <c r="K34" i="10"/>
  <c r="J34" i="10"/>
  <c r="I34" i="10"/>
  <c r="H34" i="10"/>
  <c r="G34" i="10"/>
  <c r="F34" i="10"/>
  <c r="E34" i="10"/>
  <c r="D34" i="10"/>
  <c r="AF45" i="10"/>
  <c r="AE45" i="10"/>
  <c r="AD45" i="10"/>
  <c r="AB45" i="10"/>
  <c r="AA45" i="10"/>
  <c r="Z45" i="10"/>
  <c r="V45" i="10"/>
  <c r="U45" i="10"/>
  <c r="T45" i="10"/>
  <c r="S45" i="10"/>
  <c r="Q45" i="10"/>
  <c r="P45" i="10"/>
  <c r="O45" i="10"/>
  <c r="N45" i="10"/>
  <c r="M45" i="10"/>
  <c r="K45" i="10"/>
  <c r="J45" i="10"/>
  <c r="I45" i="10"/>
  <c r="G45" i="10"/>
  <c r="F45" i="10"/>
  <c r="E45" i="10"/>
  <c r="D45" i="10"/>
  <c r="H12" i="10"/>
  <c r="J25" i="2"/>
  <c r="J26" i="2"/>
  <c r="H26" i="2"/>
  <c r="H25" i="2"/>
  <c r="G26" i="2"/>
  <c r="G25" i="2"/>
  <c r="F26" i="2"/>
  <c r="F25" i="2"/>
  <c r="E32" i="6"/>
  <c r="E25" i="2"/>
  <c r="E26" i="2"/>
  <c r="D26" i="2"/>
  <c r="D25" i="2"/>
  <c r="D24" i="2"/>
  <c r="D23" i="2"/>
  <c r="J15" i="2"/>
  <c r="H15" i="2"/>
  <c r="G15" i="2"/>
  <c r="F15" i="2"/>
  <c r="E15" i="2"/>
  <c r="D15" i="2"/>
  <c r="Z23" i="10"/>
  <c r="Y23" i="10"/>
  <c r="N12" i="10"/>
  <c r="M12" i="10"/>
  <c r="K12" i="10"/>
  <c r="J12" i="10"/>
  <c r="I12" i="10"/>
  <c r="B20" i="6"/>
  <c r="B32" i="6"/>
  <c r="B24" i="6"/>
  <c r="E44" i="6"/>
  <c r="E74" i="6"/>
  <c r="B44" i="6"/>
  <c r="B74" i="6"/>
  <c r="E34" i="6"/>
  <c r="B34" i="6"/>
  <c r="B36" i="6"/>
  <c r="AJ45" i="10"/>
  <c r="AJ47" i="10"/>
  <c r="H45" i="10"/>
  <c r="D48" i="10"/>
  <c r="D46" i="10"/>
  <c r="D37" i="10"/>
  <c r="C48" i="10"/>
  <c r="C46" i="10"/>
  <c r="C37" i="10"/>
  <c r="C35" i="10"/>
  <c r="D35" i="10"/>
  <c r="D26" i="10"/>
  <c r="D24" i="10"/>
  <c r="C26" i="10"/>
  <c r="C24" i="10"/>
  <c r="C15" i="10"/>
  <c r="G56" i="2"/>
  <c r="G57" i="2"/>
  <c r="G58" i="2"/>
  <c r="G59" i="2"/>
  <c r="G45" i="2"/>
  <c r="G46" i="2"/>
  <c r="G47" i="2"/>
  <c r="K34" i="6"/>
  <c r="G48" i="2"/>
  <c r="G35" i="2"/>
  <c r="G36" i="2"/>
  <c r="G37" i="2"/>
  <c r="G13" i="2"/>
  <c r="F13" i="2"/>
  <c r="N34" i="6"/>
  <c r="G73" i="2"/>
  <c r="H34" i="6"/>
  <c r="G24" i="2"/>
  <c r="G23" i="2"/>
  <c r="G74" i="2"/>
  <c r="J13" i="2"/>
  <c r="J35" i="2"/>
  <c r="J36" i="2"/>
  <c r="J37" i="2"/>
  <c r="J45" i="2"/>
  <c r="J46" i="2"/>
  <c r="J47" i="2"/>
  <c r="J48" i="2"/>
  <c r="J57" i="2"/>
  <c r="J67" i="2"/>
  <c r="J68" i="2"/>
  <c r="J69" i="2"/>
  <c r="J70" i="2"/>
  <c r="J74" i="2"/>
  <c r="J73" i="2"/>
  <c r="L57" i="2"/>
  <c r="L56" i="2"/>
  <c r="B74" i="2"/>
  <c r="L58" i="2"/>
  <c r="B73" i="2"/>
  <c r="H23" i="1"/>
  <c r="AJ66" i="10"/>
  <c r="AJ65" i="10"/>
  <c r="AJ64" i="10"/>
  <c r="AJ63" i="10"/>
  <c r="AJ62" i="10"/>
  <c r="AJ61" i="10"/>
  <c r="AJ60" i="10"/>
  <c r="Z67" i="10"/>
  <c r="AA67" i="10"/>
  <c r="AB67" i="10"/>
  <c r="AD67" i="10"/>
  <c r="AE67" i="10"/>
  <c r="AF67" i="10"/>
  <c r="Z68" i="10"/>
  <c r="AA68" i="10"/>
  <c r="AB68" i="10"/>
  <c r="AC68" i="10"/>
  <c r="AD68" i="10"/>
  <c r="AE68" i="10"/>
  <c r="AF68" i="10"/>
  <c r="AG68" i="10"/>
  <c r="Z69" i="10"/>
  <c r="AA69" i="10"/>
  <c r="AB69" i="10"/>
  <c r="AD69" i="10"/>
  <c r="AE69" i="10"/>
  <c r="AF69" i="10"/>
  <c r="Z70" i="10"/>
  <c r="AA70" i="10"/>
  <c r="AB70" i="10"/>
  <c r="AC70" i="10"/>
  <c r="AD70" i="10"/>
  <c r="AE70" i="10"/>
  <c r="AF70" i="10"/>
  <c r="AG70" i="10"/>
  <c r="Y67" i="10"/>
  <c r="Y68" i="10"/>
  <c r="Y69" i="10"/>
  <c r="Y70" i="10"/>
  <c r="AJ68" i="10"/>
  <c r="AJ67" i="10"/>
  <c r="AJ69" i="10"/>
  <c r="AJ70" i="10"/>
  <c r="AF59" i="10"/>
  <c r="AE59" i="10"/>
  <c r="AD59" i="10"/>
  <c r="N56" i="6"/>
  <c r="AF57" i="10"/>
  <c r="AE57" i="10"/>
  <c r="AD57" i="10"/>
  <c r="AF48" i="10"/>
  <c r="AE48" i="10"/>
  <c r="AD48" i="10"/>
  <c r="K58" i="6"/>
  <c r="K56" i="6"/>
  <c r="AF46" i="10"/>
  <c r="AE46" i="10"/>
  <c r="AD46" i="10"/>
  <c r="AF37" i="10"/>
  <c r="AE37" i="10"/>
  <c r="AD37" i="10"/>
  <c r="AF36" i="10"/>
  <c r="AE36" i="10"/>
  <c r="H58" i="6"/>
  <c r="AD36" i="10"/>
  <c r="H56" i="6"/>
  <c r="AF35" i="10"/>
  <c r="AE35" i="10"/>
  <c r="AD35" i="10"/>
  <c r="AF34" i="10"/>
  <c r="AE34" i="10"/>
  <c r="AD34" i="10"/>
  <c r="AF26" i="10"/>
  <c r="AE26" i="10"/>
  <c r="AD26" i="10"/>
  <c r="E58" i="6"/>
  <c r="E56" i="6"/>
  <c r="AF24" i="10"/>
  <c r="AE24" i="10"/>
  <c r="AD24" i="10"/>
  <c r="AF23" i="10"/>
  <c r="AE23" i="10"/>
  <c r="AD23" i="10"/>
  <c r="AF15" i="10"/>
  <c r="AE15" i="10"/>
  <c r="AD15" i="10"/>
  <c r="B58" i="6"/>
  <c r="B56" i="6"/>
  <c r="AF13" i="10"/>
  <c r="AE13" i="10"/>
  <c r="AD13" i="10"/>
  <c r="AC59" i="10"/>
  <c r="AB59" i="10"/>
  <c r="AA59" i="10"/>
  <c r="Z59" i="10"/>
  <c r="Y59" i="10"/>
  <c r="AC57" i="10"/>
  <c r="AB57" i="10"/>
  <c r="AA57" i="10"/>
  <c r="Z57" i="10"/>
  <c r="Y57" i="10"/>
  <c r="AC48" i="10"/>
  <c r="AB48" i="10"/>
  <c r="AA48" i="10"/>
  <c r="Z48" i="10"/>
  <c r="Y48" i="10"/>
  <c r="K54" i="6"/>
  <c r="K52" i="6"/>
  <c r="AC46" i="10"/>
  <c r="AB46" i="10"/>
  <c r="AA46" i="10"/>
  <c r="Z46" i="10"/>
  <c r="Y46" i="10"/>
  <c r="AC37" i="10"/>
  <c r="AB37" i="10"/>
  <c r="AA37" i="10"/>
  <c r="Z37" i="10"/>
  <c r="Y37" i="10"/>
  <c r="AB36" i="10"/>
  <c r="H54" i="6"/>
  <c r="AA36" i="10"/>
  <c r="H52" i="6"/>
  <c r="Z36" i="10"/>
  <c r="Y36" i="10"/>
  <c r="AC35" i="10"/>
  <c r="AB35" i="10"/>
  <c r="AA35" i="10"/>
  <c r="Z35" i="10"/>
  <c r="Y35" i="10"/>
  <c r="AB34" i="10"/>
  <c r="AA34" i="10"/>
  <c r="Z34" i="10"/>
  <c r="Y34" i="10"/>
  <c r="AC26" i="10"/>
  <c r="AB26" i="10"/>
  <c r="AA26" i="10"/>
  <c r="Z26" i="10"/>
  <c r="Y26" i="10"/>
  <c r="E52" i="6"/>
  <c r="AC24" i="10"/>
  <c r="AB24" i="10"/>
  <c r="AA24" i="10"/>
  <c r="Z24" i="10"/>
  <c r="Y24" i="10"/>
  <c r="AB23" i="10"/>
  <c r="R73" i="10"/>
  <c r="B58" i="7" s="1"/>
  <c r="AA23" i="10"/>
  <c r="AC15" i="10"/>
  <c r="AB15" i="10"/>
  <c r="AA15" i="10"/>
  <c r="Z15" i="10"/>
  <c r="Y15" i="10"/>
  <c r="B54" i="6"/>
  <c r="B52" i="6"/>
  <c r="AC13" i="10"/>
  <c r="AB13" i="10"/>
  <c r="AA13" i="10"/>
  <c r="Z13" i="10"/>
  <c r="Y13" i="10"/>
  <c r="R74" i="10"/>
  <c r="T74" i="10"/>
  <c r="E54" i="6"/>
  <c r="N58" i="6"/>
  <c r="AJ37" i="10"/>
  <c r="AJ48" i="10"/>
  <c r="Q74" i="10"/>
  <c r="AJ46" i="10"/>
  <c r="K14" i="6"/>
  <c r="AJ36" i="10"/>
  <c r="H14" i="6"/>
  <c r="AJ35" i="10"/>
  <c r="AJ12" i="10"/>
  <c r="AJ14" i="10"/>
  <c r="AJ13" i="10"/>
  <c r="AJ15" i="10"/>
  <c r="E14" i="6"/>
  <c r="B14" i="6"/>
  <c r="K41" i="1"/>
  <c r="F56" i="2"/>
  <c r="B16" i="2"/>
  <c r="J46" i="10"/>
  <c r="F58" i="2"/>
  <c r="N32" i="6"/>
  <c r="D58" i="2"/>
  <c r="N10" i="6"/>
  <c r="H67" i="3"/>
  <c r="H68" i="3"/>
  <c r="H69" i="3"/>
  <c r="H70" i="3"/>
  <c r="H57" i="3"/>
  <c r="H59" i="3"/>
  <c r="H46" i="3"/>
  <c r="H47" i="3"/>
  <c r="H48" i="3"/>
  <c r="H37" i="3"/>
  <c r="H23" i="3"/>
  <c r="H24" i="3"/>
  <c r="H25" i="3"/>
  <c r="H26" i="3"/>
  <c r="H13" i="3"/>
  <c r="H15" i="3"/>
  <c r="E13" i="3"/>
  <c r="E15" i="3"/>
  <c r="E23" i="3"/>
  <c r="E24" i="3"/>
  <c r="E26" i="3"/>
  <c r="E67" i="3"/>
  <c r="E68" i="3"/>
  <c r="E69" i="3"/>
  <c r="E70" i="3"/>
  <c r="L46" i="10"/>
  <c r="E13" i="10"/>
  <c r="H13" i="2"/>
  <c r="E42" i="6"/>
  <c r="E40" i="6"/>
  <c r="E38" i="6"/>
  <c r="K25" i="3"/>
  <c r="M21" i="3"/>
  <c r="M20" i="3"/>
  <c r="M19" i="3"/>
  <c r="M18" i="3"/>
  <c r="M17" i="3"/>
  <c r="M16" i="3"/>
  <c r="M25" i="3"/>
  <c r="E6" i="6"/>
  <c r="B22" i="6"/>
  <c r="D13" i="2"/>
  <c r="E30" i="6"/>
  <c r="C13" i="5"/>
  <c r="M24" i="10"/>
  <c r="N24" i="10"/>
  <c r="O24" i="10"/>
  <c r="P24" i="10"/>
  <c r="Q24" i="10"/>
  <c r="R24" i="10"/>
  <c r="M26" i="10"/>
  <c r="N26" i="10"/>
  <c r="O26" i="10"/>
  <c r="P26" i="10"/>
  <c r="Q26" i="10"/>
  <c r="R26" i="10"/>
  <c r="E11" i="11"/>
  <c r="E10" i="11"/>
  <c r="E9" i="11"/>
  <c r="E8" i="11"/>
  <c r="E7" i="11"/>
  <c r="E6" i="11"/>
  <c r="E5" i="11"/>
  <c r="E14" i="11"/>
  <c r="S67" i="10"/>
  <c r="T67" i="10"/>
  <c r="P73" i="10"/>
  <c r="B72" i="7" s="1"/>
  <c r="U67" i="10"/>
  <c r="V67" i="10"/>
  <c r="S68" i="10"/>
  <c r="T68" i="10"/>
  <c r="U68" i="10"/>
  <c r="V68" i="10"/>
  <c r="X68" i="10"/>
  <c r="S69" i="10"/>
  <c r="T69" i="10"/>
  <c r="U69" i="10"/>
  <c r="V69" i="10"/>
  <c r="S70" i="10"/>
  <c r="T70" i="10"/>
  <c r="U70" i="10"/>
  <c r="V70" i="10"/>
  <c r="X70" i="10"/>
  <c r="S13" i="10"/>
  <c r="T13" i="10"/>
  <c r="U13" i="10"/>
  <c r="V13" i="10"/>
  <c r="X13" i="10"/>
  <c r="S15" i="10"/>
  <c r="T15" i="10"/>
  <c r="U15" i="10"/>
  <c r="V15" i="10"/>
  <c r="X15" i="10"/>
  <c r="S24" i="10"/>
  <c r="T24" i="10"/>
  <c r="U24" i="10"/>
  <c r="V24" i="10"/>
  <c r="X24" i="10"/>
  <c r="E68" i="6"/>
  <c r="E70" i="6"/>
  <c r="S26" i="10"/>
  <c r="T26" i="10"/>
  <c r="U26" i="10"/>
  <c r="V26" i="10"/>
  <c r="X26" i="10"/>
  <c r="S35" i="10"/>
  <c r="T35" i="10"/>
  <c r="U35" i="10"/>
  <c r="V35" i="10"/>
  <c r="X35" i="10"/>
  <c r="H68" i="6"/>
  <c r="H74" i="6"/>
  <c r="V36" i="10"/>
  <c r="S37" i="10"/>
  <c r="T37" i="10"/>
  <c r="U37" i="10"/>
  <c r="V37" i="10"/>
  <c r="X37" i="10"/>
  <c r="S46" i="10"/>
  <c r="T46" i="10"/>
  <c r="U46" i="10"/>
  <c r="V46" i="10"/>
  <c r="X46" i="10"/>
  <c r="K68" i="6"/>
  <c r="K70" i="6"/>
  <c r="K74" i="6"/>
  <c r="S48" i="10"/>
  <c r="T48" i="10"/>
  <c r="U48" i="10"/>
  <c r="V48" i="10"/>
  <c r="X48" i="10"/>
  <c r="S57" i="10"/>
  <c r="T57" i="10"/>
  <c r="U57" i="10"/>
  <c r="V57" i="10"/>
  <c r="X57" i="10"/>
  <c r="N68" i="6"/>
  <c r="N70" i="6"/>
  <c r="S59" i="10"/>
  <c r="T59" i="10"/>
  <c r="U59" i="10"/>
  <c r="V59" i="10"/>
  <c r="X59" i="10"/>
  <c r="I73" i="10"/>
  <c r="B76" i="7" s="1"/>
  <c r="B70" i="6"/>
  <c r="P74" i="10"/>
  <c r="H70" i="6"/>
  <c r="B68" i="6"/>
  <c r="B8" i="11"/>
  <c r="B9" i="11"/>
  <c r="B10" i="11"/>
  <c r="B11" i="11"/>
  <c r="R70" i="10"/>
  <c r="Q70" i="10"/>
  <c r="P70" i="10"/>
  <c r="O70" i="10"/>
  <c r="N70" i="10"/>
  <c r="M70" i="10"/>
  <c r="Q69" i="10"/>
  <c r="P69" i="10"/>
  <c r="O69" i="10"/>
  <c r="N69" i="10"/>
  <c r="M69" i="10"/>
  <c r="R68" i="10"/>
  <c r="Q68" i="10"/>
  <c r="P68" i="10"/>
  <c r="O68" i="10"/>
  <c r="N68" i="10"/>
  <c r="M68" i="10"/>
  <c r="Q67" i="10"/>
  <c r="P67" i="10"/>
  <c r="O67" i="10"/>
  <c r="N73" i="10"/>
  <c r="B50" i="7" s="1"/>
  <c r="N67" i="10"/>
  <c r="M67" i="10"/>
  <c r="R59" i="10"/>
  <c r="Q59" i="10"/>
  <c r="P59" i="10"/>
  <c r="O59" i="10"/>
  <c r="N59" i="10"/>
  <c r="M59" i="10"/>
  <c r="N46" i="6"/>
  <c r="R57" i="10"/>
  <c r="Q57" i="10"/>
  <c r="P57" i="10"/>
  <c r="N57" i="10"/>
  <c r="M57" i="10"/>
  <c r="R48" i="10"/>
  <c r="Q48" i="10"/>
  <c r="P48" i="10"/>
  <c r="O48" i="10"/>
  <c r="N48" i="10"/>
  <c r="M48" i="10"/>
  <c r="K60" i="6"/>
  <c r="K46" i="6"/>
  <c r="R46" i="10"/>
  <c r="Q46" i="10"/>
  <c r="P46" i="10"/>
  <c r="O46" i="10"/>
  <c r="N46" i="10"/>
  <c r="M46" i="10"/>
  <c r="R37" i="10"/>
  <c r="Q37" i="10"/>
  <c r="P37" i="10"/>
  <c r="O37" i="10"/>
  <c r="N37" i="10"/>
  <c r="M37" i="10"/>
  <c r="H46" i="6"/>
  <c r="R35" i="10"/>
  <c r="Q35" i="10"/>
  <c r="P35" i="10"/>
  <c r="O35" i="10"/>
  <c r="N35" i="10"/>
  <c r="M35" i="10"/>
  <c r="E60" i="6"/>
  <c r="R15" i="10"/>
  <c r="Q15" i="10"/>
  <c r="P15" i="10"/>
  <c r="O15" i="10"/>
  <c r="N15" i="10"/>
  <c r="M15" i="10"/>
  <c r="B60" i="6"/>
  <c r="B46" i="6"/>
  <c r="R13" i="10"/>
  <c r="Q13" i="10"/>
  <c r="P13" i="10"/>
  <c r="O13" i="10"/>
  <c r="N13" i="10"/>
  <c r="M13" i="10"/>
  <c r="L70" i="10"/>
  <c r="K70" i="10"/>
  <c r="J70" i="10"/>
  <c r="K69" i="10"/>
  <c r="J69" i="10"/>
  <c r="L68" i="10"/>
  <c r="K68" i="10"/>
  <c r="J68" i="10"/>
  <c r="K67" i="10"/>
  <c r="J67" i="10"/>
  <c r="K73" i="10"/>
  <c r="B68" i="7" s="1"/>
  <c r="L59" i="10"/>
  <c r="K59" i="10"/>
  <c r="J59" i="10"/>
  <c r="N64" i="6"/>
  <c r="N66" i="6"/>
  <c r="L57" i="10"/>
  <c r="K57" i="10"/>
  <c r="J57" i="10"/>
  <c r="L48" i="10"/>
  <c r="K48" i="10"/>
  <c r="J48" i="10"/>
  <c r="K66" i="6"/>
  <c r="K46" i="10"/>
  <c r="L37" i="10"/>
  <c r="K37" i="10"/>
  <c r="J37" i="10"/>
  <c r="H66" i="6"/>
  <c r="L35" i="10"/>
  <c r="K35" i="10"/>
  <c r="J35" i="10"/>
  <c r="L26" i="10"/>
  <c r="K26" i="10"/>
  <c r="J26" i="10"/>
  <c r="E64" i="6"/>
  <c r="E66" i="6"/>
  <c r="L24" i="10"/>
  <c r="K24" i="10"/>
  <c r="J24" i="10"/>
  <c r="L15" i="10"/>
  <c r="K15" i="10"/>
  <c r="J15" i="10"/>
  <c r="B66" i="6"/>
  <c r="L13" i="10"/>
  <c r="K13" i="10"/>
  <c r="J13" i="10"/>
  <c r="O73" i="10"/>
  <c r="B64" i="7" s="1"/>
  <c r="H60" i="6"/>
  <c r="O74" i="10"/>
  <c r="K64" i="6"/>
  <c r="H64" i="6"/>
  <c r="B64" i="6"/>
  <c r="N74" i="10"/>
  <c r="K74" i="10"/>
  <c r="M74" i="10"/>
  <c r="B7" i="11"/>
  <c r="C56" i="11"/>
  <c r="D56" i="11"/>
  <c r="H45" i="1"/>
  <c r="F45" i="3"/>
  <c r="D67" i="10"/>
  <c r="E67" i="10"/>
  <c r="F67" i="10"/>
  <c r="F73" i="10"/>
  <c r="B40" i="7" s="1"/>
  <c r="G67" i="10"/>
  <c r="H67" i="10"/>
  <c r="H73" i="10"/>
  <c r="B44" i="7" s="1"/>
  <c r="I67" i="10"/>
  <c r="N22" i="6"/>
  <c r="D69" i="10"/>
  <c r="D74" i="10"/>
  <c r="E69" i="10"/>
  <c r="F69" i="10"/>
  <c r="G69" i="10"/>
  <c r="H69" i="10"/>
  <c r="C58" i="11"/>
  <c r="D58" i="11"/>
  <c r="G58" i="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16" i="4"/>
  <c r="B17" i="4"/>
  <c r="B18" i="4"/>
  <c r="B19" i="4"/>
  <c r="B20" i="4"/>
  <c r="B21" i="4"/>
  <c r="B22" i="4"/>
  <c r="B27" i="4"/>
  <c r="B28" i="4"/>
  <c r="B29" i="4"/>
  <c r="B30" i="4"/>
  <c r="B31" i="4"/>
  <c r="B32" i="4"/>
  <c r="B33" i="4"/>
  <c r="B38" i="4"/>
  <c r="B39" i="4"/>
  <c r="B40" i="4"/>
  <c r="B41" i="4"/>
  <c r="B42" i="4"/>
  <c r="B43" i="4"/>
  <c r="B44" i="4"/>
  <c r="B49" i="4"/>
  <c r="B50" i="4"/>
  <c r="B51" i="4"/>
  <c r="B52" i="4"/>
  <c r="B53" i="4"/>
  <c r="B54" i="4"/>
  <c r="B55" i="4"/>
  <c r="B60" i="4"/>
  <c r="B61" i="4"/>
  <c r="B62" i="4"/>
  <c r="B63" i="4" s="1"/>
  <c r="B64" i="4" s="1"/>
  <c r="B65" i="4" s="1"/>
  <c r="B66" i="4" s="1"/>
  <c r="B17" i="2"/>
  <c r="B18" i="2"/>
  <c r="B19" i="2"/>
  <c r="B20" i="2"/>
  <c r="B21" i="2"/>
  <c r="B22" i="2"/>
  <c r="B27" i="2"/>
  <c r="B28" i="2"/>
  <c r="B29" i="2"/>
  <c r="B30" i="2"/>
  <c r="B31" i="2"/>
  <c r="B32" i="2"/>
  <c r="B33" i="2"/>
  <c r="B38" i="2"/>
  <c r="B39" i="2"/>
  <c r="B40" i="2"/>
  <c r="B41" i="2"/>
  <c r="B42" i="2"/>
  <c r="B43" i="2"/>
  <c r="B44" i="2"/>
  <c r="B49" i="2"/>
  <c r="B50" i="2"/>
  <c r="B51" i="2"/>
  <c r="B52" i="2"/>
  <c r="B53" i="2"/>
  <c r="B54" i="2"/>
  <c r="B55" i="2"/>
  <c r="B60" i="2"/>
  <c r="B61" i="2"/>
  <c r="B62" i="2"/>
  <c r="B63" i="2"/>
  <c r="B64" i="2"/>
  <c r="B65" i="2"/>
  <c r="B66" i="2"/>
  <c r="B16" i="5"/>
  <c r="B17" i="5"/>
  <c r="B18" i="5"/>
  <c r="B19" i="5"/>
  <c r="B20" i="5"/>
  <c r="B21" i="5"/>
  <c r="B22" i="5"/>
  <c r="B27" i="5"/>
  <c r="B28" i="5"/>
  <c r="B29" i="5"/>
  <c r="B30" i="5"/>
  <c r="B31" i="5"/>
  <c r="B32" i="5"/>
  <c r="B33" i="5"/>
  <c r="B38" i="5"/>
  <c r="B39" i="5"/>
  <c r="B40" i="5"/>
  <c r="B41" i="5"/>
  <c r="B42" i="5"/>
  <c r="B43" i="5"/>
  <c r="B44" i="5"/>
  <c r="B49" i="5"/>
  <c r="B50" i="5"/>
  <c r="B51" i="5"/>
  <c r="B52" i="5"/>
  <c r="B53" i="5"/>
  <c r="B54" i="5"/>
  <c r="B55" i="5"/>
  <c r="B60" i="5"/>
  <c r="B61" i="5"/>
  <c r="B62" i="5"/>
  <c r="B63" i="5"/>
  <c r="B64" i="5"/>
  <c r="B65" i="5"/>
  <c r="B66" i="5"/>
  <c r="B16" i="3"/>
  <c r="B17" i="3"/>
  <c r="B18" i="3"/>
  <c r="B19" i="3"/>
  <c r="B20" i="3"/>
  <c r="B21" i="3"/>
  <c r="B22" i="3"/>
  <c r="B27" i="3"/>
  <c r="B28" i="3"/>
  <c r="B29" i="3"/>
  <c r="B30" i="3"/>
  <c r="B31" i="3"/>
  <c r="B32" i="3"/>
  <c r="B33" i="3"/>
  <c r="B38" i="3"/>
  <c r="B39" i="3"/>
  <c r="B40" i="3"/>
  <c r="B41" i="3"/>
  <c r="B42" i="3"/>
  <c r="B43" i="3"/>
  <c r="B44" i="3"/>
  <c r="B49" i="3"/>
  <c r="B50" i="3"/>
  <c r="B51" i="3"/>
  <c r="B52" i="3"/>
  <c r="B53" i="3"/>
  <c r="B54" i="3"/>
  <c r="B55" i="3"/>
  <c r="D69" i="11"/>
  <c r="C69" i="3"/>
  <c r="D69" i="3"/>
  <c r="F69" i="2"/>
  <c r="C69" i="1"/>
  <c r="D69" i="1"/>
  <c r="E69" i="1"/>
  <c r="F69" i="1"/>
  <c r="G69" i="1"/>
  <c r="C69" i="11"/>
  <c r="F47" i="2"/>
  <c r="K32" i="6"/>
  <c r="G47" i="1"/>
  <c r="D47" i="11"/>
  <c r="C47" i="11"/>
  <c r="F36" i="2"/>
  <c r="G36" i="1"/>
  <c r="D36" i="11"/>
  <c r="C36" i="11"/>
  <c r="C25" i="1"/>
  <c r="D25" i="1"/>
  <c r="E25" i="1"/>
  <c r="F25" i="1"/>
  <c r="G25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67" i="1"/>
  <c r="B74" i="1"/>
  <c r="D67" i="1"/>
  <c r="E67" i="1"/>
  <c r="F67" i="1"/>
  <c r="G67" i="1"/>
  <c r="C67" i="3"/>
  <c r="D67" i="3"/>
  <c r="C45" i="3"/>
  <c r="D45" i="3"/>
  <c r="F67" i="2"/>
  <c r="F45" i="2"/>
  <c r="C12" i="11"/>
  <c r="C67" i="11"/>
  <c r="C23" i="11"/>
  <c r="C34" i="11"/>
  <c r="C45" i="11"/>
  <c r="K39" i="1"/>
  <c r="K40" i="1"/>
  <c r="K42" i="1"/>
  <c r="K43" i="1"/>
  <c r="K44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61" i="3"/>
  <c r="M60" i="3"/>
  <c r="M27" i="3"/>
  <c r="M28" i="3"/>
  <c r="M29" i="3"/>
  <c r="M30" i="3"/>
  <c r="M31" i="3"/>
  <c r="M38" i="3"/>
  <c r="M39" i="3"/>
  <c r="M40" i="3"/>
  <c r="M41" i="3"/>
  <c r="M42" i="3"/>
  <c r="L61" i="2"/>
  <c r="L60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23" i="3"/>
  <c r="M32" i="3"/>
  <c r="M33" i="3"/>
  <c r="M43" i="3"/>
  <c r="M44" i="3"/>
  <c r="H42" i="6"/>
  <c r="H40" i="6"/>
  <c r="H38" i="6"/>
  <c r="D57" i="1"/>
  <c r="E57" i="1"/>
  <c r="F57" i="1"/>
  <c r="G57" i="1"/>
  <c r="H57" i="1"/>
  <c r="I57" i="1"/>
  <c r="J57" i="1"/>
  <c r="C35" i="5"/>
  <c r="C37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K44" i="6"/>
  <c r="K42" i="6"/>
  <c r="K40" i="6"/>
  <c r="K38" i="6"/>
  <c r="B42" i="6"/>
  <c r="B40" i="6"/>
  <c r="B38" i="6"/>
  <c r="B26" i="6"/>
  <c r="E26" i="6"/>
  <c r="I69" i="3"/>
  <c r="J69" i="3"/>
  <c r="K69" i="3"/>
  <c r="L69" i="3"/>
  <c r="I69" i="1"/>
  <c r="J69" i="1"/>
  <c r="H22" i="6"/>
  <c r="I36" i="1"/>
  <c r="J36" i="1"/>
  <c r="J25" i="3"/>
  <c r="E20" i="6"/>
  <c r="L25" i="3"/>
  <c r="E22" i="6"/>
  <c r="J47" i="3"/>
  <c r="K47" i="3"/>
  <c r="L47" i="3"/>
  <c r="K22" i="6"/>
  <c r="I67" i="3"/>
  <c r="J67" i="3"/>
  <c r="K67" i="3"/>
  <c r="L67" i="3"/>
  <c r="I23" i="3"/>
  <c r="J23" i="3"/>
  <c r="K23" i="3"/>
  <c r="L23" i="3"/>
  <c r="I45" i="3"/>
  <c r="J45" i="3"/>
  <c r="K45" i="3"/>
  <c r="L45" i="3"/>
  <c r="I45" i="1"/>
  <c r="J45" i="1"/>
  <c r="J23" i="1"/>
  <c r="I67" i="1"/>
  <c r="J67" i="1"/>
  <c r="I69" i="10"/>
  <c r="I70" i="10"/>
  <c r="H70" i="10"/>
  <c r="G70" i="10"/>
  <c r="F70" i="10"/>
  <c r="E70" i="10"/>
  <c r="D70" i="10"/>
  <c r="C70" i="10"/>
  <c r="I68" i="10"/>
  <c r="H68" i="10"/>
  <c r="G68" i="10"/>
  <c r="F68" i="10"/>
  <c r="E68" i="10"/>
  <c r="D68" i="10"/>
  <c r="C68" i="10"/>
  <c r="I59" i="10"/>
  <c r="H59" i="10"/>
  <c r="G59" i="10"/>
  <c r="F59" i="10"/>
  <c r="E59" i="10"/>
  <c r="D59" i="10"/>
  <c r="C59" i="10"/>
  <c r="I57" i="10"/>
  <c r="H57" i="10"/>
  <c r="G57" i="10"/>
  <c r="F57" i="10"/>
  <c r="E57" i="10"/>
  <c r="D57" i="10"/>
  <c r="C57" i="10"/>
  <c r="I48" i="10"/>
  <c r="H48" i="10"/>
  <c r="G48" i="10"/>
  <c r="F48" i="10"/>
  <c r="E48" i="10"/>
  <c r="I46" i="10"/>
  <c r="H46" i="10"/>
  <c r="G46" i="10"/>
  <c r="F46" i="10"/>
  <c r="E46" i="10"/>
  <c r="I37" i="10"/>
  <c r="H37" i="10"/>
  <c r="G37" i="10"/>
  <c r="F37" i="10"/>
  <c r="E37" i="10"/>
  <c r="I35" i="10"/>
  <c r="H35" i="10"/>
  <c r="G35" i="10"/>
  <c r="F35" i="10"/>
  <c r="E35" i="10"/>
  <c r="I26" i="10"/>
  <c r="H26" i="10"/>
  <c r="G26" i="10"/>
  <c r="F26" i="10"/>
  <c r="E26" i="10"/>
  <c r="I24" i="10"/>
  <c r="H24" i="10"/>
  <c r="G24" i="10"/>
  <c r="F24" i="10"/>
  <c r="E24" i="10"/>
  <c r="I15" i="10"/>
  <c r="H15" i="10"/>
  <c r="G15" i="10"/>
  <c r="F15" i="10"/>
  <c r="E15" i="10"/>
  <c r="D15" i="10"/>
  <c r="I13" i="10"/>
  <c r="H13" i="10"/>
  <c r="G13" i="10"/>
  <c r="F13" i="10"/>
  <c r="D13" i="10"/>
  <c r="C13" i="10"/>
  <c r="D56" i="2"/>
  <c r="D35" i="1"/>
  <c r="E35" i="1"/>
  <c r="F35" i="1"/>
  <c r="G35" i="1"/>
  <c r="H35" i="1"/>
  <c r="D26" i="1"/>
  <c r="I26" i="1"/>
  <c r="H25" i="1"/>
  <c r="F23" i="3"/>
  <c r="K24" i="3"/>
  <c r="G55" i="8"/>
  <c r="G56" i="8"/>
  <c r="G54" i="8"/>
  <c r="G48" i="1"/>
  <c r="G10" i="8"/>
  <c r="B16" i="1"/>
  <c r="B17" i="1"/>
  <c r="B18" i="1"/>
  <c r="B19" i="1"/>
  <c r="B20" i="1"/>
  <c r="B21" i="1"/>
  <c r="B22" i="1"/>
  <c r="B27" i="1"/>
  <c r="B28" i="1"/>
  <c r="B29" i="1"/>
  <c r="B30" i="1"/>
  <c r="B31" i="1"/>
  <c r="B32" i="1"/>
  <c r="B33" i="1"/>
  <c r="B38" i="1"/>
  <c r="B39" i="1"/>
  <c r="B40" i="1"/>
  <c r="B41" i="1"/>
  <c r="B42" i="1"/>
  <c r="B43" i="1"/>
  <c r="B44" i="1"/>
  <c r="B49" i="1"/>
  <c r="B50" i="1"/>
  <c r="B51" i="1"/>
  <c r="B52" i="1"/>
  <c r="B53" i="1"/>
  <c r="B54" i="1"/>
  <c r="B55" i="1"/>
  <c r="B55" i="8"/>
  <c r="F15" i="3"/>
  <c r="G33" i="8"/>
  <c r="G32" i="8"/>
  <c r="E13" i="1"/>
  <c r="F59" i="3"/>
  <c r="G59" i="3"/>
  <c r="I59" i="3"/>
  <c r="J59" i="3"/>
  <c r="K59" i="3"/>
  <c r="L59" i="3"/>
  <c r="C59" i="8"/>
  <c r="E23" i="2"/>
  <c r="H23" i="2"/>
  <c r="F37" i="3"/>
  <c r="I57" i="3"/>
  <c r="C37" i="8"/>
  <c r="C15" i="5"/>
  <c r="F68" i="2"/>
  <c r="F70" i="2"/>
  <c r="H45" i="2"/>
  <c r="H35" i="2"/>
  <c r="H37" i="2"/>
  <c r="C48" i="5"/>
  <c r="F47" i="3"/>
  <c r="K28" i="6"/>
  <c r="D12" i="8"/>
  <c r="F57" i="2"/>
  <c r="C13" i="1"/>
  <c r="C15" i="1"/>
  <c r="E67" i="2"/>
  <c r="H67" i="2"/>
  <c r="E68" i="2"/>
  <c r="H68" i="2"/>
  <c r="E69" i="2"/>
  <c r="H69" i="2"/>
  <c r="E70" i="2"/>
  <c r="H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E56" i="2"/>
  <c r="H56" i="2"/>
  <c r="E57" i="2"/>
  <c r="H57" i="2"/>
  <c r="E58" i="2"/>
  <c r="H58" i="2"/>
  <c r="E59" i="2"/>
  <c r="F59" i="2"/>
  <c r="H59" i="2"/>
  <c r="E45" i="2"/>
  <c r="E46" i="2"/>
  <c r="F46" i="2"/>
  <c r="H46" i="2"/>
  <c r="E47" i="2"/>
  <c r="H47" i="2"/>
  <c r="E48" i="2"/>
  <c r="F48" i="2"/>
  <c r="H48" i="2"/>
  <c r="E35" i="2"/>
  <c r="F35" i="2"/>
  <c r="E36" i="2"/>
  <c r="E37" i="2"/>
  <c r="F37" i="2"/>
  <c r="E24" i="2"/>
  <c r="H24" i="2"/>
  <c r="E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D35" i="2"/>
  <c r="D36" i="2"/>
  <c r="D37" i="2"/>
  <c r="D45" i="2"/>
  <c r="D46" i="2"/>
  <c r="D47" i="2"/>
  <c r="D48" i="2"/>
  <c r="D15" i="3"/>
  <c r="D26" i="3"/>
  <c r="G15" i="3"/>
  <c r="I15" i="3"/>
  <c r="J15" i="3"/>
  <c r="K15" i="3"/>
  <c r="L15" i="3"/>
  <c r="C15" i="3"/>
  <c r="F13" i="3"/>
  <c r="G23" i="3"/>
  <c r="F24" i="3"/>
  <c r="G24" i="3"/>
  <c r="I24" i="3"/>
  <c r="J24" i="3"/>
  <c r="L24" i="3"/>
  <c r="F25" i="3"/>
  <c r="F26" i="3"/>
  <c r="G26" i="3"/>
  <c r="J26" i="3"/>
  <c r="K26" i="3"/>
  <c r="L26" i="3"/>
  <c r="G13" i="3"/>
  <c r="I13" i="3"/>
  <c r="J13" i="3"/>
  <c r="K13" i="3"/>
  <c r="L13" i="3"/>
  <c r="D13" i="1"/>
  <c r="C59" i="1"/>
  <c r="C57" i="1"/>
  <c r="C35" i="1"/>
  <c r="C26" i="1"/>
  <c r="C24" i="1"/>
  <c r="D69" i="2"/>
  <c r="N30" i="6"/>
  <c r="C26" i="5"/>
  <c r="C70" i="3"/>
  <c r="C68" i="3"/>
  <c r="C59" i="3"/>
  <c r="C57" i="3"/>
  <c r="C48" i="3"/>
  <c r="C46" i="3"/>
  <c r="D37" i="3"/>
  <c r="C37" i="3"/>
  <c r="C26" i="3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F13" i="1"/>
  <c r="G13" i="1"/>
  <c r="H13" i="1"/>
  <c r="I13" i="1"/>
  <c r="J13" i="1"/>
  <c r="D57" i="3"/>
  <c r="F57" i="3"/>
  <c r="G57" i="3"/>
  <c r="J57" i="3"/>
  <c r="K57" i="3"/>
  <c r="L57" i="3"/>
  <c r="D48" i="3"/>
  <c r="F48" i="3"/>
  <c r="G48" i="3"/>
  <c r="J48" i="3"/>
  <c r="K48" i="3"/>
  <c r="L48" i="3"/>
  <c r="G45" i="3"/>
  <c r="D46" i="3"/>
  <c r="G46" i="3"/>
  <c r="I46" i="3"/>
  <c r="J46" i="3"/>
  <c r="K46" i="3"/>
  <c r="L46" i="3"/>
  <c r="G37" i="3"/>
  <c r="I37" i="3"/>
  <c r="J37" i="3"/>
  <c r="K37" i="3"/>
  <c r="L37" i="3"/>
  <c r="C68" i="1"/>
  <c r="C70" i="1"/>
  <c r="C46" i="1"/>
  <c r="D68" i="2"/>
  <c r="D67" i="2"/>
  <c r="D70" i="2"/>
  <c r="D57" i="2"/>
  <c r="D59" i="2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G74" i="8"/>
  <c r="D73" i="8"/>
  <c r="G34" i="8"/>
  <c r="G35" i="8"/>
  <c r="G12" i="8"/>
  <c r="C74" i="8"/>
  <c r="G75" i="8"/>
  <c r="G73" i="8"/>
  <c r="E28" i="6"/>
  <c r="B73" i="5"/>
  <c r="N28" i="6"/>
  <c r="C74" i="1"/>
  <c r="D73" i="2"/>
  <c r="B73" i="1"/>
  <c r="K47" i="1"/>
  <c r="K4" i="6"/>
  <c r="K34" i="1"/>
  <c r="K37" i="1"/>
  <c r="C73" i="1"/>
  <c r="D73" i="3"/>
  <c r="M45" i="3"/>
  <c r="E74" i="3"/>
  <c r="M34" i="3"/>
  <c r="M36" i="3"/>
  <c r="H6" i="6"/>
  <c r="M35" i="3"/>
  <c r="E73" i="3"/>
  <c r="D74" i="1"/>
  <c r="D73" i="1"/>
  <c r="E74" i="2"/>
  <c r="H73" i="2"/>
  <c r="E73" i="2"/>
  <c r="D74" i="2"/>
  <c r="F73" i="2"/>
  <c r="G73" i="3"/>
  <c r="D74" i="3"/>
  <c r="F73" i="3"/>
  <c r="N36" i="6"/>
  <c r="N24" i="6"/>
  <c r="K24" i="6"/>
  <c r="H24" i="6"/>
  <c r="G74" i="3"/>
  <c r="E24" i="6"/>
  <c r="M14" i="3"/>
  <c r="B6" i="6"/>
  <c r="M15" i="3"/>
  <c r="M13" i="3"/>
  <c r="B4" i="6"/>
  <c r="K36" i="6"/>
  <c r="H32" i="6"/>
  <c r="H30" i="6"/>
  <c r="H44" i="6"/>
  <c r="H36" i="6"/>
  <c r="E36" i="6"/>
  <c r="H74" i="2"/>
  <c r="K30" i="6"/>
  <c r="K26" i="6"/>
  <c r="K20" i="6"/>
  <c r="F74" i="3"/>
  <c r="H26" i="6"/>
  <c r="H20" i="6"/>
  <c r="B76" i="6"/>
  <c r="B10" i="6"/>
  <c r="M69" i="3"/>
  <c r="B16" i="10"/>
  <c r="B17" i="10"/>
  <c r="B18" i="10"/>
  <c r="B19" i="10"/>
  <c r="B20" i="10"/>
  <c r="B21" i="10"/>
  <c r="B22" i="10"/>
  <c r="B27" i="10"/>
  <c r="B28" i="10"/>
  <c r="B29" i="10"/>
  <c r="B30" i="10"/>
  <c r="B31" i="10"/>
  <c r="B32" i="10"/>
  <c r="B33" i="10"/>
  <c r="B38" i="10"/>
  <c r="B39" i="10"/>
  <c r="B40" i="10"/>
  <c r="B41" i="10"/>
  <c r="B42" i="10"/>
  <c r="B43" i="10"/>
  <c r="L68" i="2"/>
  <c r="L70" i="2"/>
  <c r="M67" i="3"/>
  <c r="K67" i="1"/>
  <c r="K69" i="1"/>
  <c r="E69" i="11"/>
  <c r="E70" i="11"/>
  <c r="E67" i="11"/>
  <c r="K68" i="1"/>
  <c r="K15" i="1"/>
  <c r="L69" i="2"/>
  <c r="L67" i="2"/>
  <c r="M70" i="3"/>
  <c r="N40" i="6"/>
  <c r="N38" i="6"/>
  <c r="F74" i="10"/>
  <c r="N42" i="6"/>
  <c r="H74" i="10"/>
  <c r="H10" i="6"/>
  <c r="M59" i="3"/>
  <c r="M48" i="3"/>
  <c r="M24" i="3"/>
  <c r="M26" i="3"/>
  <c r="K45" i="1"/>
  <c r="K48" i="1"/>
  <c r="K36" i="1"/>
  <c r="H4" i="6"/>
  <c r="K25" i="1"/>
  <c r="E4" i="6"/>
  <c r="K26" i="1"/>
  <c r="K23" i="1"/>
  <c r="K24" i="1"/>
  <c r="E59" i="11"/>
  <c r="E46" i="11"/>
  <c r="E48" i="11"/>
  <c r="E45" i="11"/>
  <c r="E36" i="11"/>
  <c r="E35" i="11"/>
  <c r="E34" i="11"/>
  <c r="E26" i="11"/>
  <c r="E12" i="11"/>
  <c r="K8" i="6"/>
  <c r="H8" i="6"/>
  <c r="E8" i="6"/>
  <c r="E47" i="11"/>
  <c r="E37" i="11"/>
  <c r="E24" i="11"/>
  <c r="E25" i="11"/>
  <c r="E23" i="11"/>
  <c r="E15" i="11"/>
  <c r="D74" i="11"/>
  <c r="E13" i="11"/>
  <c r="D73" i="11"/>
  <c r="B8" i="6"/>
  <c r="K13" i="1"/>
  <c r="K46" i="1"/>
  <c r="K35" i="1"/>
  <c r="K10" i="6"/>
  <c r="N6" i="6"/>
  <c r="M46" i="3"/>
  <c r="M47" i="3"/>
  <c r="K6" i="6"/>
  <c r="M37" i="3"/>
  <c r="C73" i="11"/>
  <c r="C74" i="11"/>
  <c r="E56" i="11"/>
  <c r="E58" i="11"/>
  <c r="E57" i="11"/>
  <c r="K59" i="1"/>
  <c r="K57" i="1"/>
  <c r="M68" i="3"/>
  <c r="M57" i="3"/>
  <c r="M73" i="2"/>
  <c r="F77" i="3"/>
  <c r="B6" i="7"/>
  <c r="F78" i="3"/>
  <c r="H73" i="1"/>
  <c r="H74" i="1"/>
  <c r="B4" i="7"/>
  <c r="E76" i="6"/>
  <c r="B16" i="6"/>
  <c r="H75" i="1"/>
  <c r="K76" i="6"/>
  <c r="H16" i="6"/>
  <c r="H76" i="6"/>
  <c r="M76" i="2"/>
  <c r="H76" i="1"/>
  <c r="B44" i="10"/>
  <c r="B49" i="10"/>
  <c r="B50" i="10"/>
  <c r="B51" i="10"/>
  <c r="B52" i="10"/>
  <c r="B53" i="10"/>
  <c r="F79" i="3"/>
  <c r="F74" i="11"/>
  <c r="B16" i="7"/>
  <c r="F76" i="11"/>
  <c r="F80" i="3"/>
  <c r="F75" i="11"/>
  <c r="F73" i="11"/>
  <c r="N4" i="6"/>
  <c r="B54" i="10"/>
  <c r="B55" i="10"/>
  <c r="B60" i="10" s="1"/>
  <c r="B61" i="10" s="1"/>
  <c r="B62" i="10" s="1"/>
  <c r="B63" i="10" s="1"/>
  <c r="B64" i="10" s="1"/>
  <c r="B65" i="10" s="1"/>
  <c r="B66" i="10" s="1"/>
  <c r="F24" i="2"/>
  <c r="F23" i="2"/>
  <c r="F74" i="2"/>
  <c r="M74" i="2"/>
  <c r="B10" i="7"/>
  <c r="M75" i="2"/>
  <c r="E10" i="6"/>
  <c r="E16" i="6"/>
  <c r="D73" i="10" l="1"/>
  <c r="B28" i="7" s="1"/>
  <c r="U74" i="10"/>
  <c r="W74" i="10"/>
  <c r="N74" i="6"/>
  <c r="AJ56" i="10"/>
  <c r="F80" i="10" s="1"/>
  <c r="F79" i="10"/>
  <c r="F81" i="10"/>
  <c r="C73" i="4"/>
  <c r="B74" i="4"/>
  <c r="G56" i="4"/>
  <c r="G76" i="4" s="1"/>
  <c r="G59" i="4"/>
  <c r="G58" i="4"/>
  <c r="G57" i="4"/>
  <c r="G45" i="4"/>
  <c r="B22" i="7" l="1"/>
  <c r="B78" i="7" s="1"/>
  <c r="N76" i="6"/>
  <c r="F78" i="10"/>
  <c r="B14" i="7" s="1"/>
  <c r="G74" i="4"/>
  <c r="B8" i="7" s="1"/>
  <c r="B18" i="7" s="1"/>
  <c r="G73" i="4"/>
  <c r="G75" i="4"/>
  <c r="Q18" i="6" s="1"/>
  <c r="N8" i="6"/>
</calcChain>
</file>

<file path=xl/sharedStrings.xml><?xml version="1.0" encoding="utf-8"?>
<sst xmlns="http://schemas.openxmlformats.org/spreadsheetml/2006/main" count="969" uniqueCount="120">
  <si>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</si>
  <si>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</si>
  <si>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</si>
  <si>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</si>
  <si>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</si>
  <si>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</si>
  <si>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</si>
  <si>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</si>
  <si>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</si>
  <si>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</si>
  <si>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</si>
  <si>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</si>
  <si>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</si>
  <si>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</si>
  <si>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</si>
  <si>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</si>
  <si>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</si>
  <si>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</si>
  <si>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</si>
  <si>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</si>
  <si>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</si>
  <si>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</si>
  <si>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</si>
  <si>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</si>
  <si>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</si>
  <si>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</si>
  <si>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</si>
  <si>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</si>
  <si>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</si>
  <si>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</si>
  <si>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</si>
  <si>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</si>
  <si>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</si>
  <si>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</si>
  <si>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</si>
  <si>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</si>
  <si>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</si>
  <si>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</si>
  <si>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</si>
  <si>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</si>
  <si>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</si>
  <si>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</si>
  <si>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</si>
  <si>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</si>
  <si>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</si>
  <si>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</si>
  <si>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</si>
  <si>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</si>
  <si>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</si>
  <si>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</si>
  <si>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</si>
  <si>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</si>
  <si>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</si>
  <si>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</si>
  <si>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</si>
  <si>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</si>
  <si>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</si>
  <si>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</si>
  <si>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</si>
  <si>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</si>
  <si>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</si>
  <si>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</si>
  <si>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</si>
  <si>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</si>
  <si>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</si>
  <si>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</si>
  <si>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</si>
  <si>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</si>
  <si>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</si>
  <si>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</si>
  <si>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</si>
  <si>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</si>
  <si>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</si>
  <si>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</si>
  <si>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NYC Ferry Monthly Totals</t>
  </si>
  <si>
    <t>Water Tours Monthly Totals</t>
  </si>
  <si>
    <t>South Brooklyn</t>
  </si>
  <si>
    <t>Bayridge</t>
  </si>
  <si>
    <t>Red Hook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</si>
  <si>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</si>
  <si>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</si>
  <si>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</si>
  <si>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</si>
  <si>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</si>
  <si>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</si>
  <si>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</si>
  <si>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</si>
  <si>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</si>
  <si>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</si>
  <si>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</si>
  <si>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</si>
  <si>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</si>
  <si>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</si>
  <si>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</si>
  <si>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</si>
  <si>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</si>
  <si>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</si>
  <si>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</si>
  <si>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</si>
  <si>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</si>
  <si>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</si>
  <si>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</si>
  <si>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</si>
  <si>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Atlantic Ave Pier 6</t>
  </si>
  <si>
    <t>Brooklyn Bridge Park Atlantic Avenue Pier 6</t>
  </si>
  <si>
    <t>Bay Ridge</t>
  </si>
  <si>
    <t>BAT</t>
  </si>
  <si>
    <t>Bay Ridge Brooklyn Army Terminal</t>
  </si>
  <si>
    <t>Red Hook IKEA</t>
  </si>
  <si>
    <t>Red Hook Ikea</t>
  </si>
  <si>
    <t>Bayridge Brooklyn Army Terminal</t>
  </si>
  <si>
    <t>World Financial Center / BPT</t>
  </si>
  <si>
    <t>Governors Island Shuttle</t>
  </si>
  <si>
    <t>Brooklyn Navy Yard</t>
  </si>
  <si>
    <t>May Monthly Totals</t>
  </si>
  <si>
    <t>05/01/2019--5/3/2019</t>
  </si>
  <si>
    <t>5/6/19--5/10/19</t>
  </si>
  <si>
    <t>5/13/19--5/17/19</t>
  </si>
  <si>
    <t>5/20/19--5/24/19</t>
  </si>
  <si>
    <t>5/27/19--5/31/19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</si>
</sst>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635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0" xfId="0" applyNumberFormat="1" applyFont="1" applyFill="1" applyBorder="1" applyAlignment="1">
      <alignment horizontal="center" vertical="center" wrapText="1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0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3" fontId="19" fillId="0" borderId="32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1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4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3" fontId="19" fillId="5" borderId="32" xfId="0" applyNumberFormat="1" applyFont="1" applyFill="1" applyBorder="1" applyAlignment="1">
      <alignment horizontal="right"/>
    </xf>
    <xf numFmtId="3" fontId="19" fillId="4" borderId="32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5" xfId="0" applyNumberFormat="1" applyFont="1" applyBorder="1" applyAlignment="1">
      <alignment horizontal="right"/>
    </xf>
    <xf numFmtId="0" fontId="1" fillId="0" borderId="41" xfId="0" applyNumberFormat="1" applyFont="1" applyBorder="1" applyAlignment="1">
      <alignment horizontal="right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4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165" fontId="1" fillId="0" borderId="36" xfId="0" applyNumberFormat="1" applyFont="1" applyBorder="1" applyAlignment="1">
      <alignment horizontal="right"/>
    </xf>
    <xf numFmtId="0" fontId="0" fillId="0" borderId="73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4" xfId="0" applyNumberFormat="1" applyFont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4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3" fontId="19" fillId="6" borderId="68" xfId="0" applyNumberFormat="1" applyFont="1" applyFill="1" applyBorder="1" applyAlignment="1">
      <alignment horizontal="right"/>
    </xf>
    <xf numFmtId="3" fontId="19" fillId="6" borderId="36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0" fontId="19" fillId="0" borderId="28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" fillId="0" borderId="42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0" fontId="26" fillId="6" borderId="41" xfId="0" applyFont="1" applyFill="1" applyBorder="1" applyAlignment="1">
      <alignment vertical="center" wrapText="1"/>
    </xf>
    <xf numFmtId="3" fontId="1" fillId="0" borderId="26" xfId="0" applyNumberFormat="1" applyFont="1" applyFill="1" applyBorder="1" applyAlignment="1">
      <alignment horizontal="right"/>
    </xf>
    <xf numFmtId="0" fontId="12" fillId="6" borderId="42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4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7" borderId="41" xfId="0" applyNumberFormat="1" applyFont="1" applyFill="1" applyBorder="1" applyAlignment="1">
      <alignment horizontal="right"/>
    </xf>
    <xf numFmtId="3" fontId="1" fillId="5" borderId="11" xfId="0" applyNumberFormat="1" applyFont="1" applyFill="1" applyBorder="1" applyAlignment="1">
      <alignment horizontal="right"/>
    </xf>
    <xf numFmtId="3" fontId="1" fillId="5" borderId="77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7" xfId="0" applyNumberFormat="1" applyFont="1" applyFill="1" applyBorder="1" applyAlignment="1">
      <alignment horizontal="right"/>
    </xf>
    <xf numFmtId="0" fontId="12" fillId="6" borderId="41" xfId="0" applyFont="1" applyFill="1" applyBorder="1" applyAlignment="1">
      <alignment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0" fillId="0" borderId="4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0" fillId="0" borderId="44" xfId="0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3" fontId="12" fillId="3" borderId="44" xfId="0" applyNumberFormat="1" applyFont="1" applyFill="1" applyBorder="1"/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9" fillId="3" borderId="44" xfId="0" applyNumberFormat="1" applyFont="1" applyFill="1" applyBorder="1" applyAlignment="1"/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/>
    <xf numFmtId="3" fontId="11" fillId="3" borderId="44" xfId="0" applyNumberFormat="1" applyFont="1" applyFill="1" applyBorder="1" applyAlignment="1">
      <alignment wrapText="1"/>
    </xf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42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41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4" borderId="68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70" xfId="0" applyFont="1" applyFill="1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57" xfId="0" applyNumberFormat="1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4" borderId="6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0" fontId="20" fillId="3" borderId="62" xfId="0" applyFont="1" applyFill="1" applyBorder="1" applyAlignment="1">
      <alignment horizontal="center" vertical="center" wrapText="1"/>
    </xf>
    <xf numFmtId="0" fontId="19" fillId="3" borderId="40" xfId="0" applyFont="1" applyFill="1" applyBorder="1"/>
    <xf numFmtId="164" fontId="21" fillId="4" borderId="18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J3" sqref="J3:K3"/>
    </sheetView>
  </sheetViews>
  <sheetFormatPr defaultRowHeight="13.5" x14ac:dyDescent="0.25"/>
  <cols>
    <col min="1" max="1" width="26.5703125" style="104" bestFit="1" customWidth="1"/>
    <col min="2" max="2" width="8.85546875" style="104" customWidth="1"/>
    <col min="3" max="3" width="3.5703125" style="104" customWidth="1"/>
    <col min="4" max="4" width="26.5703125" style="104" bestFit="1" customWidth="1"/>
    <col min="5" max="5" width="7.5703125" style="104" bestFit="1" customWidth="1"/>
    <col min="6" max="6" width="3.7109375" style="104" customWidth="1"/>
    <col min="7" max="7" width="26.5703125" style="104" bestFit="1" customWidth="1"/>
    <col min="8" max="8" width="7.5703125" style="104" bestFit="1" customWidth="1"/>
    <col min="9" max="9" width="3.7109375" style="104" customWidth="1"/>
    <col min="10" max="10" width="26.5703125" style="104" bestFit="1" customWidth="1"/>
    <col min="11" max="11" width="11.140625" style="104" customWidth="1"/>
    <col min="12" max="12" width="3.7109375" style="104" customWidth="1"/>
    <col min="13" max="13" width="26.5703125" style="104" bestFit="1" customWidth="1"/>
    <col min="14" max="14" width="10.5703125" style="104" customWidth="1"/>
    <col min="15" max="15" width="3.7109375" style="104" customWidth="1"/>
    <col min="16" max="16" width="36.5703125" style="104" bestFit="1" customWidth="1"/>
    <col min="17" max="17" width="6.5703125" style="104" bestFit="1" customWidth="1"/>
    <col min="18" max="16384" width="9.140625" style="104"/>
  </cols>
  <sheetData>
    <row r="1" spans="1:14" x14ac:dyDescent="0.25">
      <c r="A1" s="503" t="s">
        <v>43</v>
      </c>
      <c r="B1" s="504"/>
      <c r="C1" s="88"/>
      <c r="D1" s="503" t="s">
        <v>43</v>
      </c>
      <c r="E1" s="504"/>
      <c r="F1" s="45"/>
      <c r="G1" s="503" t="s">
        <v>43</v>
      </c>
      <c r="H1" s="504"/>
      <c r="I1" s="89"/>
      <c r="J1" s="503" t="s">
        <v>43</v>
      </c>
      <c r="K1" s="504"/>
      <c r="L1" s="89"/>
      <c r="M1" s="503" t="s">
        <v>43</v>
      </c>
      <c r="N1" s="504"/>
    </row>
    <row r="2" spans="1:14" ht="15.75" customHeight="1" x14ac:dyDescent="0.25">
      <c r="A2" s="480" t="s">
        <v>115</v>
      </c>
      <c r="B2" s="505"/>
      <c r="C2" s="90"/>
      <c r="D2" s="480" t="s">
        <v>116</v>
      </c>
      <c r="E2" s="505"/>
      <c r="F2" s="91"/>
      <c r="G2" s="480" t="s">
        <v>117</v>
      </c>
      <c r="H2" s="505"/>
      <c r="I2" s="89"/>
      <c r="J2" s="480" t="s">
        <v>118</v>
      </c>
      <c r="K2" s="481"/>
      <c r="L2" s="89"/>
      <c r="M2" s="480" t="s">
        <v>119</v>
      </c>
      <c r="N2" s="481"/>
    </row>
    <row r="3" spans="1:14" ht="14.25" thickBot="1" x14ac:dyDescent="0.3">
      <c r="A3" s="506" t="s">
        <v>44</v>
      </c>
      <c r="B3" s="507"/>
      <c r="C3" s="88"/>
      <c r="D3" s="506" t="s">
        <v>44</v>
      </c>
      <c r="E3" s="507"/>
      <c r="F3" s="89"/>
      <c r="G3" s="506" t="s">
        <v>44</v>
      </c>
      <c r="H3" s="507"/>
      <c r="I3" s="89"/>
      <c r="J3" s="506" t="s">
        <v>44</v>
      </c>
      <c r="K3" s="508"/>
      <c r="L3" s="89"/>
      <c r="M3" s="506" t="s">
        <v>44</v>
      </c>
      <c r="N3" s="507"/>
    </row>
    <row r="4" spans="1:14" s="105" customFormat="1" ht="12.95" customHeight="1" x14ac:dyDescent="0.25">
      <c r="A4" s="490" t="s">
        <v>45</v>
      </c>
      <c r="B4" s="478">
        <f>SUM('NY Waterway-(Port Imperial FC)'!K14)</f>
        <v>48595</v>
      </c>
      <c r="C4" s="7"/>
      <c r="D4" s="490" t="s">
        <v>45</v>
      </c>
      <c r="E4" s="478">
        <f>SUM('NY Waterway-(Port Imperial FC)'!K25)</f>
        <v>85006</v>
      </c>
      <c r="F4" s="92"/>
      <c r="G4" s="490" t="s">
        <v>45</v>
      </c>
      <c r="H4" s="478">
        <f>SUM('NY Waterway-(Port Imperial FC)'!K36)</f>
        <v>84149</v>
      </c>
      <c r="I4" s="92"/>
      <c r="J4" s="490" t="s">
        <v>45</v>
      </c>
      <c r="K4" s="478">
        <f>SUM('NY Waterway-(Port Imperial FC)'!K47)</f>
        <v>88041</v>
      </c>
      <c r="L4" s="92"/>
      <c r="M4" s="490" t="s">
        <v>45</v>
      </c>
      <c r="N4" s="478">
        <f>SUM('NY Waterway-(Port Imperial FC)'!K58)</f>
        <v>74803</v>
      </c>
    </row>
    <row r="5" spans="1:14" s="105" customFormat="1" ht="12.95" customHeight="1" thickBot="1" x14ac:dyDescent="0.3">
      <c r="A5" s="494"/>
      <c r="B5" s="479"/>
      <c r="C5" s="8"/>
      <c r="D5" s="494"/>
      <c r="E5" s="479"/>
      <c r="F5" s="92"/>
      <c r="G5" s="494"/>
      <c r="H5" s="483"/>
      <c r="I5" s="92"/>
      <c r="J5" s="494"/>
      <c r="K5" s="483"/>
      <c r="L5" s="92"/>
      <c r="M5" s="494"/>
      <c r="N5" s="483"/>
    </row>
    <row r="6" spans="1:14" s="105" customFormat="1" ht="12.95" customHeight="1" x14ac:dyDescent="0.25">
      <c r="A6" s="484" t="s">
        <v>46</v>
      </c>
      <c r="B6" s="478">
        <f>SUM('NY Waterway-(Billy Bey FC)'!M14)</f>
        <v>33879</v>
      </c>
      <c r="C6" s="7"/>
      <c r="D6" s="484" t="s">
        <v>46</v>
      </c>
      <c r="E6" s="478">
        <f>SUM('NY Waterway-(Billy Bey FC)'!M25)</f>
        <v>57892</v>
      </c>
      <c r="F6" s="92"/>
      <c r="G6" s="484" t="s">
        <v>46</v>
      </c>
      <c r="H6" s="469">
        <f>SUM('NY Waterway-(Billy Bey FC)'!M36)</f>
        <v>57869</v>
      </c>
      <c r="I6" s="92"/>
      <c r="J6" s="484" t="s">
        <v>46</v>
      </c>
      <c r="K6" s="469">
        <f>SUM('NY Waterway-(Billy Bey FC)'!M47)</f>
        <v>59565</v>
      </c>
      <c r="L6" s="92"/>
      <c r="M6" s="484" t="s">
        <v>46</v>
      </c>
      <c r="N6" s="469">
        <f>SUM('NY Waterway-(Billy Bey FC)'!M58)</f>
        <v>51545</v>
      </c>
    </row>
    <row r="7" spans="1:14" s="105" customFormat="1" ht="12.95" customHeight="1" thickBot="1" x14ac:dyDescent="0.3">
      <c r="A7" s="502"/>
      <c r="B7" s="479"/>
      <c r="C7" s="8"/>
      <c r="D7" s="502"/>
      <c r="E7" s="479"/>
      <c r="F7" s="92"/>
      <c r="G7" s="502"/>
      <c r="H7" s="482"/>
      <c r="I7" s="92"/>
      <c r="J7" s="502"/>
      <c r="K7" s="482"/>
      <c r="L7" s="92"/>
      <c r="M7" s="502"/>
      <c r="N7" s="482"/>
    </row>
    <row r="8" spans="1:14" s="105" customFormat="1" ht="12.95" customHeight="1" x14ac:dyDescent="0.25">
      <c r="A8" s="490" t="s">
        <v>47</v>
      </c>
      <c r="B8" s="478">
        <f>SUM(SeaStreak!G14)</f>
        <v>12203</v>
      </c>
      <c r="C8" s="7"/>
      <c r="D8" s="490" t="s">
        <v>47</v>
      </c>
      <c r="E8" s="478">
        <f>SUM(SeaStreak!G25)</f>
        <v>20758</v>
      </c>
      <c r="F8" s="92"/>
      <c r="G8" s="490" t="s">
        <v>47</v>
      </c>
      <c r="H8" s="478">
        <f>SUM(SeaStreak!G36)</f>
        <v>20803</v>
      </c>
      <c r="I8" s="92"/>
      <c r="J8" s="490" t="s">
        <v>47</v>
      </c>
      <c r="K8" s="478">
        <f>SUM(SeaStreak!G47)</f>
        <v>22749</v>
      </c>
      <c r="L8" s="92"/>
      <c r="M8" s="490" t="s">
        <v>47</v>
      </c>
      <c r="N8" s="478">
        <f>SUM(SeaStreak!G58)</f>
        <v>20615</v>
      </c>
    </row>
    <row r="9" spans="1:14" s="105" customFormat="1" ht="12.95" customHeight="1" thickBot="1" x14ac:dyDescent="0.3">
      <c r="A9" s="491"/>
      <c r="B9" s="479"/>
      <c r="C9" s="93"/>
      <c r="D9" s="491"/>
      <c r="E9" s="483"/>
      <c r="F9" s="92"/>
      <c r="G9" s="491"/>
      <c r="H9" s="483"/>
      <c r="I9" s="92"/>
      <c r="J9" s="491"/>
      <c r="K9" s="483"/>
      <c r="L9" s="92"/>
      <c r="M9" s="491"/>
      <c r="N9" s="483"/>
    </row>
    <row r="10" spans="1:14" s="105" customFormat="1" ht="12.95" customHeight="1" x14ac:dyDescent="0.25">
      <c r="A10" s="484" t="s">
        <v>48</v>
      </c>
      <c r="B10" s="478">
        <f>SUM('New York Water Taxi'!L14)</f>
        <v>2711</v>
      </c>
      <c r="C10" s="9"/>
      <c r="D10" s="484" t="s">
        <v>48</v>
      </c>
      <c r="E10" s="469">
        <f>SUM('New York Water Taxi'!L25)</f>
        <v>5242</v>
      </c>
      <c r="F10" s="92"/>
      <c r="G10" s="484" t="s">
        <v>48</v>
      </c>
      <c r="H10" s="469">
        <f>SUM('New York Water Taxi'!L36)</f>
        <v>4380</v>
      </c>
      <c r="I10" s="92"/>
      <c r="J10" s="484" t="s">
        <v>48</v>
      </c>
      <c r="K10" s="469">
        <f>SUM('New York Water Taxi'!L47)</f>
        <v>5548</v>
      </c>
      <c r="L10" s="92"/>
      <c r="M10" s="484" t="s">
        <v>48</v>
      </c>
      <c r="N10" s="469">
        <f>SUM('New York Water Taxi'!L58)</f>
        <v>6103</v>
      </c>
    </row>
    <row r="11" spans="1:14" s="105" customFormat="1" ht="12.95" customHeight="1" thickBot="1" x14ac:dyDescent="0.3">
      <c r="A11" s="485"/>
      <c r="B11" s="479"/>
      <c r="C11" s="94"/>
      <c r="D11" s="485"/>
      <c r="E11" s="470"/>
      <c r="F11" s="92"/>
      <c r="G11" s="485"/>
      <c r="H11" s="482"/>
      <c r="I11" s="92"/>
      <c r="J11" s="485"/>
      <c r="K11" s="482"/>
      <c r="L11" s="92"/>
      <c r="M11" s="485"/>
      <c r="N11" s="482"/>
    </row>
    <row r="12" spans="1:14" s="105" customFormat="1" ht="12.95" customHeight="1" x14ac:dyDescent="0.25">
      <c r="A12" s="467" t="s">
        <v>33</v>
      </c>
      <c r="B12" s="478">
        <f>'Liberty Landing Ferry'!C14</f>
        <v>2023</v>
      </c>
      <c r="C12" s="9"/>
      <c r="D12" s="467" t="s">
        <v>33</v>
      </c>
      <c r="E12" s="469">
        <f>'Liberty Landing Ferry'!C25</f>
        <v>4020</v>
      </c>
      <c r="F12" s="92"/>
      <c r="G12" s="467" t="s">
        <v>33</v>
      </c>
      <c r="H12" s="469">
        <f>'Liberty Landing Ferry'!C36</f>
        <v>3931</v>
      </c>
      <c r="I12" s="92"/>
      <c r="J12" s="467" t="s">
        <v>33</v>
      </c>
      <c r="K12" s="469">
        <f>'Liberty Landing Ferry'!C47</f>
        <v>4400</v>
      </c>
      <c r="L12" s="92"/>
      <c r="M12" s="467" t="s">
        <v>33</v>
      </c>
      <c r="N12" s="469">
        <f>'Liberty Landing Ferry'!C58</f>
        <v>4782</v>
      </c>
    </row>
    <row r="13" spans="1:14" s="105" customFormat="1" ht="12.95" customHeight="1" thickBot="1" x14ac:dyDescent="0.3">
      <c r="A13" s="468"/>
      <c r="B13" s="479"/>
      <c r="C13" s="94"/>
      <c r="D13" s="468"/>
      <c r="E13" s="470"/>
      <c r="F13" s="92"/>
      <c r="G13" s="468"/>
      <c r="H13" s="482"/>
      <c r="I13" s="92"/>
      <c r="J13" s="468"/>
      <c r="K13" s="482"/>
      <c r="L13" s="92"/>
      <c r="M13" s="468"/>
      <c r="N13" s="482"/>
    </row>
    <row r="14" spans="1:14" s="205" customFormat="1" ht="12.95" customHeight="1" x14ac:dyDescent="0.25">
      <c r="A14" s="467" t="s">
        <v>73</v>
      </c>
      <c r="B14" s="469">
        <f>'NYC Ferry'!AJ14</f>
        <v>44204</v>
      </c>
      <c r="C14" s="94"/>
      <c r="D14" s="467" t="s">
        <v>73</v>
      </c>
      <c r="E14" s="469">
        <f>'NYC Ferry'!AJ25</f>
        <v>83630</v>
      </c>
      <c r="F14" s="204"/>
      <c r="G14" s="467" t="s">
        <v>73</v>
      </c>
      <c r="H14" s="469">
        <f>'NYC Ferry'!AJ36</f>
        <v>79810</v>
      </c>
      <c r="I14" s="204"/>
      <c r="J14" s="467" t="s">
        <v>73</v>
      </c>
      <c r="K14" s="469">
        <f>'NYC Ferry'!AJ47</f>
        <v>100788</v>
      </c>
      <c r="L14" s="204"/>
      <c r="M14" s="467" t="s">
        <v>73</v>
      </c>
      <c r="N14" s="469">
        <f>'NYC Ferry'!AJ58</f>
        <v>109384</v>
      </c>
    </row>
    <row r="15" spans="1:14" s="205" customFormat="1" ht="12.95" customHeight="1" thickBot="1" x14ac:dyDescent="0.3">
      <c r="A15" s="468"/>
      <c r="B15" s="470"/>
      <c r="C15" s="94"/>
      <c r="D15" s="468"/>
      <c r="E15" s="470"/>
      <c r="F15" s="204"/>
      <c r="G15" s="468"/>
      <c r="H15" s="470"/>
      <c r="I15" s="204"/>
      <c r="J15" s="468"/>
      <c r="K15" s="470"/>
      <c r="L15" s="204"/>
      <c r="M15" s="468"/>
      <c r="N15" s="470"/>
    </row>
    <row r="16" spans="1:14" s="96" customFormat="1" ht="12.95" customHeight="1" x14ac:dyDescent="0.2">
      <c r="A16" s="500" t="s">
        <v>19</v>
      </c>
      <c r="B16" s="473">
        <f>SUM(B4:B15)</f>
        <v>143615</v>
      </c>
      <c r="C16" s="10"/>
      <c r="D16" s="500" t="s">
        <v>19</v>
      </c>
      <c r="E16" s="473">
        <f>SUM(E4:E15)</f>
        <v>256548</v>
      </c>
      <c r="F16" s="95"/>
      <c r="G16" s="500" t="s">
        <v>19</v>
      </c>
      <c r="H16" s="473">
        <f>SUM(H4:H15)</f>
        <v>250942</v>
      </c>
      <c r="I16" s="95"/>
      <c r="J16" s="500" t="s">
        <v>19</v>
      </c>
      <c r="K16" s="473">
        <f>SUM(K4:K15)</f>
        <v>281091</v>
      </c>
      <c r="L16" s="95"/>
      <c r="M16" s="500" t="s">
        <v>19</v>
      </c>
      <c r="N16" s="473">
        <f>SUM(N4:N15)</f>
        <v>267232</v>
      </c>
    </row>
    <row r="17" spans="1:17" s="96" customFormat="1" ht="12.95" customHeight="1" thickBot="1" x14ac:dyDescent="0.3">
      <c r="A17" s="501"/>
      <c r="B17" s="474"/>
      <c r="C17" s="97"/>
      <c r="D17" s="501"/>
      <c r="E17" s="474"/>
      <c r="F17" s="95"/>
      <c r="G17" s="501"/>
      <c r="H17" s="474"/>
      <c r="I17" s="95"/>
      <c r="J17" s="501"/>
      <c r="K17" s="474"/>
      <c r="L17" s="95"/>
      <c r="M17" s="501"/>
      <c r="N17" s="474"/>
      <c r="P17" s="105"/>
      <c r="Q17" s="105"/>
    </row>
    <row r="18" spans="1:17" s="105" customFormat="1" ht="14.25" thickBot="1" x14ac:dyDescent="0.3">
      <c r="A18" s="98"/>
      <c r="B18" s="99"/>
      <c r="C18" s="92"/>
      <c r="D18" s="98"/>
      <c r="E18" s="99"/>
      <c r="F18" s="92"/>
      <c r="G18" s="98"/>
      <c r="H18" s="99"/>
      <c r="I18" s="92"/>
      <c r="J18" s="100"/>
      <c r="K18" s="101"/>
      <c r="L18" s="92"/>
      <c r="M18" s="100"/>
      <c r="N18" s="101"/>
      <c r="P18" s="120" t="s">
        <v>55</v>
      </c>
      <c r="Q18" s="108">
        <f>AVERAGE('NYC Ferry'!F81,'NY Waterway-(Port Imperial FC)'!H75,'NY Waterway-(Billy Bey FC)'!F80,SeaStreak!G75,'New York Water Taxi'!M75,'Liberty Landing Ferry'!F75)</f>
        <v>33317.444444444445</v>
      </c>
    </row>
    <row r="19" spans="1:17" ht="14.25" thickBot="1" x14ac:dyDescent="0.3">
      <c r="A19" s="497" t="s">
        <v>49</v>
      </c>
      <c r="B19" s="498"/>
      <c r="C19" s="88"/>
      <c r="D19" s="497" t="s">
        <v>49</v>
      </c>
      <c r="E19" s="498"/>
      <c r="F19" s="89"/>
      <c r="G19" s="497" t="s">
        <v>49</v>
      </c>
      <c r="H19" s="498"/>
      <c r="I19" s="89"/>
      <c r="J19" s="497" t="s">
        <v>49</v>
      </c>
      <c r="K19" s="499"/>
      <c r="L19" s="89"/>
      <c r="M19" s="497" t="s">
        <v>49</v>
      </c>
      <c r="N19" s="498"/>
    </row>
    <row r="20" spans="1:17" ht="12.95" customHeight="1" x14ac:dyDescent="0.25">
      <c r="A20" s="490" t="s">
        <v>10</v>
      </c>
      <c r="B20" s="478">
        <f>SUM('NY Waterway-(Billy Bey FC)'!I14,'NY Waterway-(Billy Bey FC)'!J14,'NY Waterway-(Billy Bey FC)'!K14, 'New York Water Taxi'!J14:J14, 'NY Waterway-(Port Imperial FC)'!I14:J14, SeaStreak!C14:D14,'NYC Ferry'!C14,'NYC Ferry'!L14,'NYC Ferry'!R14,'NYC Ferry'!X14, 'NYC Ferry'!AC14, 'NYC Ferry'!AG14)</f>
        <v>39055</v>
      </c>
      <c r="C20" s="7"/>
      <c r="D20" s="490" t="s">
        <v>10</v>
      </c>
      <c r="E20" s="478">
        <f>SUM('NY Waterway-(Billy Bey FC)'!I25,'NY Waterway-(Billy Bey FC)'!J25,'NY Waterway-(Billy Bey FC)'!K25, 'New York Water Taxi'!J25:J25, 'NY Waterway-(Port Imperial FC)'!I25:J25, SeaStreak!C25:D25,'NYC Ferry'!C25,'NYC Ferry'!L25,'NYC Ferry'!R25,'NYC Ferry'!X25, 'NYC Ferry'!AC25, 'NYC Ferry'!AG25)</f>
        <v>69133</v>
      </c>
      <c r="F20" s="89"/>
      <c r="G20" s="490" t="s">
        <v>10</v>
      </c>
      <c r="H20" s="478">
        <f>SUM('NY Waterway-(Billy Bey FC)'!I36,'NY Waterway-(Billy Bey FC)'!J36,'NY Waterway-(Billy Bey FC)'!K36, 'New York Water Taxi'!J36:J36, 'NY Waterway-(Port Imperial FC)'!I36:J36, SeaStreak!C36:D36,'NYC Ferry'!C36,'NYC Ferry'!L36,'NYC Ferry'!R36,'NYC Ferry'!X36, 'NYC Ferry'!AC36, 'NYC Ferry'!AG36)</f>
        <v>67801</v>
      </c>
      <c r="I20" s="89"/>
      <c r="J20" s="490" t="s">
        <v>10</v>
      </c>
      <c r="K20" s="478">
        <f>SUM('NY Waterway-(Billy Bey FC)'!I47,'NY Waterway-(Billy Bey FC)'!J47, 'NY Waterway-(Billy Bey FC)'!K47, 'New York Water Taxi'!J47:J47, 'NY Waterway-(Port Imperial FC)'!I47:J47, SeaStreak!C47:D47,'NYC Ferry'!C47,'NYC Ferry'!L47,'NYC Ferry'!R47,'NYC Ferry'!X47, 'NYC Ferry'!AC47, 'NYC Ferry'!AG47)</f>
        <v>75023</v>
      </c>
      <c r="L20" s="89"/>
      <c r="M20" s="490" t="s">
        <v>10</v>
      </c>
      <c r="N20" s="478">
        <f>SUM('NY Waterway-(Billy Bey FC)'!I58,'NY Waterway-(Billy Bey FC)'!J58,'NY Waterway-(Billy Bey FC)'!K58, 'New York Water Taxi'!J58:J58, 'NY Waterway-(Port Imperial FC)'!I58:J58, SeaStreak!C58:D58,'NYC Ferry'!C58,'NYC Ferry'!L58,'NYC Ferry'!R58,'NYC Ferry'!X58,'NYC Ferry'!AC58, 'NYC Ferry'!AG58,'NYC Ferry'!AH58)</f>
        <v>71356</v>
      </c>
    </row>
    <row r="21" spans="1:17" ht="12.95" customHeight="1" thickBot="1" x14ac:dyDescent="0.3">
      <c r="A21" s="494"/>
      <c r="B21" s="483"/>
      <c r="C21" s="8"/>
      <c r="D21" s="494"/>
      <c r="E21" s="479"/>
      <c r="F21" s="89"/>
      <c r="G21" s="494"/>
      <c r="H21" s="479"/>
      <c r="I21" s="89"/>
      <c r="J21" s="494"/>
      <c r="K21" s="479"/>
      <c r="L21" s="89"/>
      <c r="M21" s="494"/>
      <c r="N21" s="479"/>
    </row>
    <row r="22" spans="1:17" ht="12.95" customHeight="1" x14ac:dyDescent="0.25">
      <c r="A22" s="484" t="s">
        <v>68</v>
      </c>
      <c r="B22" s="478">
        <f xml:space="preserve"> 'NY Waterway-(Billy Bey FC)'!L14</f>
        <v>1034</v>
      </c>
      <c r="C22" s="8"/>
      <c r="D22" s="484" t="s">
        <v>68</v>
      </c>
      <c r="E22" s="478">
        <f xml:space="preserve"> 'NY Waterway-(Billy Bey FC)'!L25</f>
        <v>1972</v>
      </c>
      <c r="F22" s="89"/>
      <c r="G22" s="484" t="s">
        <v>68</v>
      </c>
      <c r="H22" s="478">
        <f xml:space="preserve"> 'NY Waterway-(Billy Bey FC)'!L36</f>
        <v>1827</v>
      </c>
      <c r="I22" s="89"/>
      <c r="J22" s="484" t="s">
        <v>68</v>
      </c>
      <c r="K22" s="478">
        <f>'NY Waterway-(Billy Bey FC)'!L47</f>
        <v>1763</v>
      </c>
      <c r="L22" s="89"/>
      <c r="M22" s="484" t="s">
        <v>68</v>
      </c>
      <c r="N22" s="478">
        <f xml:space="preserve"> 'NY Waterway-(Billy Bey FC)'!L58</f>
        <v>1404</v>
      </c>
    </row>
    <row r="23" spans="1:17" ht="12.95" customHeight="1" thickBot="1" x14ac:dyDescent="0.3">
      <c r="A23" s="489"/>
      <c r="B23" s="483"/>
      <c r="C23" s="8"/>
      <c r="D23" s="489"/>
      <c r="E23" s="479"/>
      <c r="F23" s="89"/>
      <c r="G23" s="489"/>
      <c r="H23" s="479"/>
      <c r="I23" s="89"/>
      <c r="J23" s="489"/>
      <c r="K23" s="479"/>
      <c r="L23" s="89"/>
      <c r="M23" s="489"/>
      <c r="N23" s="479"/>
    </row>
    <row r="24" spans="1:17" ht="12.95" customHeight="1" x14ac:dyDescent="0.25">
      <c r="A24" s="484" t="s">
        <v>8</v>
      </c>
      <c r="B24" s="469">
        <f>SUM('NY Waterway-(Billy Bey FC)'!C14:E14, 'NY Waterway-(Port Imperial FC)'!C14:G14,)</f>
        <v>37343</v>
      </c>
      <c r="C24" s="9"/>
      <c r="D24" s="484" t="s">
        <v>8</v>
      </c>
      <c r="E24" s="469">
        <f>SUM('NY Waterway-(Billy Bey FC)'!C25:E25, 'NY Waterway-(Port Imperial FC)'!C25:G25,)</f>
        <v>65987</v>
      </c>
      <c r="F24" s="89"/>
      <c r="G24" s="484" t="s">
        <v>8</v>
      </c>
      <c r="H24" s="469">
        <f>SUM('NY Waterway-(Billy Bey FC)'!C36:E36, 'NY Waterway-(Port Imperial FC)'!C36:G36,)</f>
        <v>64665</v>
      </c>
      <c r="I24" s="89"/>
      <c r="J24" s="484" t="s">
        <v>8</v>
      </c>
      <c r="K24" s="469">
        <f>SUM('NY Waterway-(Billy Bey FC)'!C47:E47, 'NY Waterway-(Port Imperial FC)'!C47:G47,)</f>
        <v>68818</v>
      </c>
      <c r="L24" s="89"/>
      <c r="M24" s="484" t="s">
        <v>8</v>
      </c>
      <c r="N24" s="469">
        <f>SUM('NY Waterway-(Billy Bey FC)'!C58:E58, 'NY Waterway-(Port Imperial FC)'!C58:G58,)</f>
        <v>59679</v>
      </c>
    </row>
    <row r="25" spans="1:17" ht="12.95" customHeight="1" thickBot="1" x14ac:dyDescent="0.3">
      <c r="A25" s="489"/>
      <c r="B25" s="482"/>
      <c r="C25" s="91"/>
      <c r="D25" s="489"/>
      <c r="E25" s="482"/>
      <c r="F25" s="89"/>
      <c r="G25" s="489"/>
      <c r="H25" s="495"/>
      <c r="I25" s="89"/>
      <c r="J25" s="489"/>
      <c r="K25" s="496"/>
      <c r="L25" s="89"/>
      <c r="M25" s="489"/>
      <c r="N25" s="496"/>
    </row>
    <row r="26" spans="1:17" ht="12.95" customHeight="1" x14ac:dyDescent="0.25">
      <c r="A26" s="490" t="s">
        <v>14</v>
      </c>
      <c r="B26" s="478">
        <f>SUM(SeaStreak!E14:F14,'New York Water Taxi'!H14,'NYC Ferry'!D14,'NYC Ferry'!V14, 'NYC Ferry'!Z14, 'NYC Ferry'!AF14)</f>
        <v>13329</v>
      </c>
      <c r="C26" s="7"/>
      <c r="D26" s="490" t="s">
        <v>14</v>
      </c>
      <c r="E26" s="478">
        <f>SUM(SeaStreak!E25:F25,'New York Water Taxi'!H25, 'NYC Ferry'!D25,'NYC Ferry'!V25, 'NYC Ferry'!Z25, 'NYC Ferry'!AF25)</f>
        <v>22749</v>
      </c>
      <c r="F26" s="89"/>
      <c r="G26" s="490" t="s">
        <v>14</v>
      </c>
      <c r="H26" s="478">
        <f>SUM(SeaStreak!E36:F36,'New York Water Taxi'!H36, 'NYC Ferry'!D36,'NYC Ferry'!V36,'NYC Ferry'!Z36, 'NYC Ferry'!AF36)</f>
        <v>22895</v>
      </c>
      <c r="I26" s="89"/>
      <c r="J26" s="490" t="s">
        <v>14</v>
      </c>
      <c r="K26" s="478">
        <f>SUM(SeaStreak!E47:F47,'New York Water Taxi'!H47, 'NYC Ferry'!D47,'NYC Ferry'!V47, 'NYC Ferry'!Z47, 'NYC Ferry'!AF47)</f>
        <v>26418</v>
      </c>
      <c r="L26" s="89"/>
      <c r="M26" s="490" t="s">
        <v>14</v>
      </c>
      <c r="N26" s="478">
        <f>SUM(SeaStreak!E58:F58,'New York Water Taxi'!H58,'NYC Ferry'!D58,'NYC Ferry'!V58,'NYC Ferry'!Z58, 'NYC Ferry'!AF58)</f>
        <v>24614</v>
      </c>
    </row>
    <row r="27" spans="1:17" ht="12.95" customHeight="1" thickBot="1" x14ac:dyDescent="0.3">
      <c r="A27" s="491"/>
      <c r="B27" s="483"/>
      <c r="C27" s="93"/>
      <c r="D27" s="491"/>
      <c r="E27" s="492"/>
      <c r="F27" s="89"/>
      <c r="G27" s="491"/>
      <c r="H27" s="492"/>
      <c r="I27" s="89"/>
      <c r="J27" s="491"/>
      <c r="K27" s="492"/>
      <c r="L27" s="89"/>
      <c r="M27" s="491"/>
      <c r="N27" s="492"/>
    </row>
    <row r="28" spans="1:17" ht="12.95" customHeight="1" x14ac:dyDescent="0.25">
      <c r="A28" s="484" t="s">
        <v>9</v>
      </c>
      <c r="B28" s="469">
        <f>SUM('NY Waterway-(Billy Bey FC)'!F14:H14, 'Liberty Landing Ferry'!C14, 'NY Waterway-(Port Imperial FC)'!H14,'New York Water Taxi'!C14)</f>
        <v>24653</v>
      </c>
      <c r="C28" s="9"/>
      <c r="D28" s="484" t="s">
        <v>9</v>
      </c>
      <c r="E28" s="461">
        <f>SUM('NY Waterway-(Billy Bey FC)'!F25:H25, 'Liberty Landing Ferry'!C25, 'NY Waterway-(Port Imperial FC)'!H25,'New York Water Taxi'!C25)</f>
        <v>42576</v>
      </c>
      <c r="F28" s="89"/>
      <c r="G28" s="484" t="s">
        <v>9</v>
      </c>
      <c r="H28" s="469">
        <f>SUM('NY Waterway-(Billy Bey FC)'!F36:H36, 'Liberty Landing Ferry'!C36, 'NY Waterway-(Port Imperial FC)'!H36,'New York Water Taxi'!C36)</f>
        <v>42832</v>
      </c>
      <c r="I28" s="89"/>
      <c r="J28" s="484" t="s">
        <v>9</v>
      </c>
      <c r="K28" s="469">
        <f>SUM('NY Waterway-(Billy Bey FC)'!F47:H47, 'Liberty Landing Ferry'!C47, 'NY Waterway-(Port Imperial FC)'!H47,'New York Water Taxi'!C47)</f>
        <v>44630</v>
      </c>
      <c r="L28" s="89"/>
      <c r="M28" s="484" t="s">
        <v>9</v>
      </c>
      <c r="N28" s="469">
        <f>SUM('NY Waterway-(Billy Bey FC)'!F58:H58, 'Liberty Landing Ferry'!C58, 'NY Waterway-(Port Imperial FC)'!H58,'New York Water Taxi'!C58)</f>
        <v>39481</v>
      </c>
    </row>
    <row r="29" spans="1:17" ht="12.95" customHeight="1" thickBot="1" x14ac:dyDescent="0.3">
      <c r="A29" s="485"/>
      <c r="B29" s="482"/>
      <c r="C29" s="94"/>
      <c r="D29" s="485"/>
      <c r="E29" s="470"/>
      <c r="F29" s="89"/>
      <c r="G29" s="485"/>
      <c r="H29" s="470"/>
      <c r="I29" s="89"/>
      <c r="J29" s="485"/>
      <c r="K29" s="470"/>
      <c r="L29" s="89"/>
      <c r="M29" s="485"/>
      <c r="N29" s="470"/>
      <c r="P29" s="103"/>
      <c r="Q29" s="103"/>
    </row>
    <row r="30" spans="1:17" s="103" customFormat="1" ht="12.95" customHeight="1" x14ac:dyDescent="0.2">
      <c r="A30" s="484" t="s">
        <v>7</v>
      </c>
      <c r="B30" s="461">
        <f>SUM('New York Water Taxi'!D14)</f>
        <v>378</v>
      </c>
      <c r="C30" s="10"/>
      <c r="D30" s="484" t="s">
        <v>7</v>
      </c>
      <c r="E30" s="461">
        <f>SUM('New York Water Taxi'!D25)</f>
        <v>787</v>
      </c>
      <c r="F30" s="102"/>
      <c r="G30" s="484" t="s">
        <v>7</v>
      </c>
      <c r="H30" s="461">
        <f>SUM('New York Water Taxi'!D36)</f>
        <v>545</v>
      </c>
      <c r="I30" s="102"/>
      <c r="J30" s="484" t="s">
        <v>7</v>
      </c>
      <c r="K30" s="461">
        <f>SUM('New York Water Taxi'!D47)</f>
        <v>1090</v>
      </c>
      <c r="L30" s="102"/>
      <c r="M30" s="484" t="s">
        <v>7</v>
      </c>
      <c r="N30" s="461">
        <f>SUM('New York Water Taxi'!D58)</f>
        <v>902</v>
      </c>
    </row>
    <row r="31" spans="1:17" s="103" customFormat="1" ht="12.95" customHeight="1" thickBot="1" x14ac:dyDescent="0.3">
      <c r="A31" s="485"/>
      <c r="B31" s="462"/>
      <c r="C31" s="97"/>
      <c r="D31" s="485"/>
      <c r="E31" s="493"/>
      <c r="F31" s="102"/>
      <c r="G31" s="485"/>
      <c r="H31" s="493"/>
      <c r="I31" s="102"/>
      <c r="J31" s="485"/>
      <c r="K31" s="493"/>
      <c r="L31" s="102"/>
      <c r="M31" s="485"/>
      <c r="N31" s="493"/>
      <c r="P31" s="104"/>
      <c r="Q31" s="104"/>
    </row>
    <row r="32" spans="1:17" ht="12.75" customHeight="1" x14ac:dyDescent="0.25">
      <c r="A32" s="484" t="s">
        <v>99</v>
      </c>
      <c r="B32" s="461">
        <f>SUM('New York Water Taxi'!F14)</f>
        <v>229</v>
      </c>
      <c r="C32" s="89"/>
      <c r="D32" s="484" t="s">
        <v>99</v>
      </c>
      <c r="E32" s="461">
        <f>SUM('New York Water Taxi'!F25)</f>
        <v>457</v>
      </c>
      <c r="F32" s="89"/>
      <c r="G32" s="484" t="s">
        <v>99</v>
      </c>
      <c r="H32" s="461">
        <f>SUM('New York Water Taxi'!F36)</f>
        <v>384</v>
      </c>
      <c r="I32" s="89"/>
      <c r="J32" s="484" t="s">
        <v>99</v>
      </c>
      <c r="K32" s="461">
        <f>SUM('New York Water Taxi'!F47)</f>
        <v>419</v>
      </c>
      <c r="L32" s="89"/>
      <c r="M32" s="484" t="s">
        <v>99</v>
      </c>
      <c r="N32" s="461">
        <f>SUM('New York Water Taxi'!F58)</f>
        <v>592</v>
      </c>
    </row>
    <row r="33" spans="1:14" ht="14.25" thickBot="1" x14ac:dyDescent="0.3">
      <c r="A33" s="485"/>
      <c r="B33" s="462"/>
      <c r="C33" s="89"/>
      <c r="D33" s="485"/>
      <c r="E33" s="487"/>
      <c r="F33" s="89"/>
      <c r="G33" s="485"/>
      <c r="H33" s="488"/>
      <c r="I33" s="89"/>
      <c r="J33" s="485"/>
      <c r="K33" s="487"/>
      <c r="L33" s="89"/>
      <c r="M33" s="485"/>
      <c r="N33" s="487"/>
    </row>
    <row r="34" spans="1:14" ht="12.75" customHeight="1" x14ac:dyDescent="0.25">
      <c r="A34" s="484" t="s">
        <v>96</v>
      </c>
      <c r="B34" s="461">
        <f>('New York Water Taxi'!G14)</f>
        <v>382</v>
      </c>
      <c r="C34" s="89"/>
      <c r="D34" s="484" t="s">
        <v>96</v>
      </c>
      <c r="E34" s="461">
        <f>'New York Water Taxi'!G25</f>
        <v>790</v>
      </c>
      <c r="F34" s="89"/>
      <c r="G34" s="484" t="s">
        <v>96</v>
      </c>
      <c r="H34" s="461">
        <f>'New York Water Taxi'!G36</f>
        <v>689</v>
      </c>
      <c r="I34" s="89"/>
      <c r="J34" s="484" t="s">
        <v>96</v>
      </c>
      <c r="K34" s="461">
        <f>'New York Water Taxi'!G47</f>
        <v>845</v>
      </c>
      <c r="L34" s="89"/>
      <c r="M34" s="484" t="s">
        <v>96</v>
      </c>
      <c r="N34" s="461">
        <f>'New York Water Taxi'!G58</f>
        <v>1050</v>
      </c>
    </row>
    <row r="35" spans="1:14" ht="14.25" customHeight="1" thickBot="1" x14ac:dyDescent="0.3">
      <c r="A35" s="485"/>
      <c r="B35" s="462"/>
      <c r="C35" s="89"/>
      <c r="D35" s="485"/>
      <c r="E35" s="486"/>
      <c r="F35" s="89"/>
      <c r="G35" s="485"/>
      <c r="H35" s="464"/>
      <c r="I35" s="89"/>
      <c r="J35" s="485"/>
      <c r="K35" s="462"/>
      <c r="L35" s="89"/>
      <c r="M35" s="485"/>
      <c r="N35" s="462"/>
    </row>
    <row r="36" spans="1:14" x14ac:dyDescent="0.25">
      <c r="A36" s="459" t="s">
        <v>63</v>
      </c>
      <c r="B36" s="461">
        <f>SUM('NYC Ferry'!E14+'NYC Ferry'!Q14,'New York Water Taxi'!E14)</f>
        <v>4513</v>
      </c>
      <c r="C36" s="89"/>
      <c r="D36" s="459" t="s">
        <v>63</v>
      </c>
      <c r="E36" s="461">
        <f>SUM('NYC Ferry'!E25+'NYC Ferry'!Q25,'New York Water Taxi'!E25)</f>
        <v>9290</v>
      </c>
      <c r="F36" s="89"/>
      <c r="G36" s="459" t="s">
        <v>63</v>
      </c>
      <c r="H36" s="461">
        <f>SUM('NYC Ferry'!E36+'NYC Ferry'!Q36,'New York Water Taxi'!E36)</f>
        <v>9411</v>
      </c>
      <c r="I36" s="89"/>
      <c r="J36" s="459" t="s">
        <v>63</v>
      </c>
      <c r="K36" s="461">
        <f>SUM('NYC Ferry'!E47+'NYC Ferry'!Q47,'New York Water Taxi'!E47)</f>
        <v>11255</v>
      </c>
      <c r="L36" s="89"/>
      <c r="M36" s="459" t="s">
        <v>63</v>
      </c>
      <c r="N36" s="461">
        <f>SUM('NYC Ferry'!E58+'NYC Ferry'!Q58,'New York Water Taxi'!E58)</f>
        <v>12742</v>
      </c>
    </row>
    <row r="37" spans="1:14" ht="14.25" thickBot="1" x14ac:dyDescent="0.3">
      <c r="A37" s="460"/>
      <c r="B37" s="462"/>
      <c r="C37" s="89"/>
      <c r="D37" s="460"/>
      <c r="E37" s="462"/>
      <c r="F37" s="89"/>
      <c r="G37" s="460"/>
      <c r="H37" s="462"/>
      <c r="I37" s="89"/>
      <c r="J37" s="460"/>
      <c r="K37" s="462"/>
      <c r="L37" s="89"/>
      <c r="M37" s="460"/>
      <c r="N37" s="462"/>
    </row>
    <row r="38" spans="1:14" ht="12.75" customHeight="1" x14ac:dyDescent="0.25">
      <c r="A38" s="459" t="s">
        <v>64</v>
      </c>
      <c r="B38" s="461">
        <f>SUM('NYC Ferry'!F14)</f>
        <v>1697</v>
      </c>
      <c r="C38" s="89"/>
      <c r="D38" s="459" t="s">
        <v>64</v>
      </c>
      <c r="E38" s="461">
        <f>SUM('NYC Ferry'!F25)</f>
        <v>3352</v>
      </c>
      <c r="F38" s="89"/>
      <c r="G38" s="459" t="s">
        <v>64</v>
      </c>
      <c r="H38" s="461">
        <f>SUM('NYC Ferry'!F36)</f>
        <v>3254</v>
      </c>
      <c r="I38" s="89"/>
      <c r="J38" s="459" t="s">
        <v>64</v>
      </c>
      <c r="K38" s="461">
        <f>SUM('NYC Ferry'!F47)</f>
        <v>4046</v>
      </c>
      <c r="L38" s="89"/>
      <c r="M38" s="459" t="s">
        <v>64</v>
      </c>
      <c r="N38" s="461">
        <f>SUM('NYC Ferry'!F58)</f>
        <v>3906</v>
      </c>
    </row>
    <row r="39" spans="1:14" ht="13.5" customHeight="1" thickBot="1" x14ac:dyDescent="0.3">
      <c r="A39" s="460"/>
      <c r="B39" s="462"/>
      <c r="C39" s="89"/>
      <c r="D39" s="460"/>
      <c r="E39" s="462"/>
      <c r="F39" s="89"/>
      <c r="G39" s="460"/>
      <c r="H39" s="462"/>
      <c r="I39" s="89"/>
      <c r="J39" s="460"/>
      <c r="K39" s="462"/>
      <c r="L39" s="89"/>
      <c r="M39" s="460"/>
      <c r="N39" s="462"/>
    </row>
    <row r="40" spans="1:14" ht="12.75" customHeight="1" x14ac:dyDescent="0.25">
      <c r="A40" s="459" t="s">
        <v>11</v>
      </c>
      <c r="B40" s="461">
        <f>SUM('NYC Ferry'!G14)</f>
        <v>4341</v>
      </c>
      <c r="C40" s="89"/>
      <c r="D40" s="459" t="s">
        <v>11</v>
      </c>
      <c r="E40" s="461">
        <f>SUM('NYC Ferry'!G25)</f>
        <v>7860</v>
      </c>
      <c r="F40" s="89"/>
      <c r="G40" s="459" t="s">
        <v>11</v>
      </c>
      <c r="H40" s="461">
        <f>SUM('NYC Ferry'!G36)</f>
        <v>7327</v>
      </c>
      <c r="I40" s="89"/>
      <c r="J40" s="459" t="s">
        <v>11</v>
      </c>
      <c r="K40" s="461">
        <f>SUM('NYC Ferry'!G47)</f>
        <v>8124</v>
      </c>
      <c r="L40" s="89"/>
      <c r="M40" s="459" t="s">
        <v>11</v>
      </c>
      <c r="N40" s="461">
        <f>SUM('NYC Ferry'!G58)</f>
        <v>8257</v>
      </c>
    </row>
    <row r="41" spans="1:14" ht="13.5" customHeight="1" thickBot="1" x14ac:dyDescent="0.3">
      <c r="A41" s="460"/>
      <c r="B41" s="462"/>
      <c r="C41" s="89"/>
      <c r="D41" s="460"/>
      <c r="E41" s="462"/>
      <c r="F41" s="89"/>
      <c r="G41" s="460"/>
      <c r="H41" s="462"/>
      <c r="I41" s="89"/>
      <c r="J41" s="460"/>
      <c r="K41" s="462"/>
      <c r="L41" s="89"/>
      <c r="M41" s="460"/>
      <c r="N41" s="462"/>
    </row>
    <row r="42" spans="1:14" ht="12.75" customHeight="1" x14ac:dyDescent="0.25">
      <c r="A42" s="459" t="s">
        <v>12</v>
      </c>
      <c r="B42" s="461">
        <f>SUM('NYC Ferry'!H14)</f>
        <v>2093</v>
      </c>
      <c r="C42" s="89"/>
      <c r="D42" s="459" t="s">
        <v>12</v>
      </c>
      <c r="E42" s="461">
        <f>SUM('NYC Ferry'!H25)</f>
        <v>3919</v>
      </c>
      <c r="F42" s="89"/>
      <c r="G42" s="459" t="s">
        <v>12</v>
      </c>
      <c r="H42" s="461">
        <f>SUM('NYC Ferry'!H36)</f>
        <v>3513</v>
      </c>
      <c r="I42" s="89"/>
      <c r="J42" s="459" t="s">
        <v>12</v>
      </c>
      <c r="K42" s="461">
        <f>SUM('NYC Ferry'!H47)</f>
        <v>4034</v>
      </c>
      <c r="L42" s="89"/>
      <c r="M42" s="459" t="s">
        <v>12</v>
      </c>
      <c r="N42" s="461">
        <f>SUM('NYC Ferry'!H58)</f>
        <v>3853</v>
      </c>
    </row>
    <row r="43" spans="1:14" ht="13.5" customHeight="1" thickBot="1" x14ac:dyDescent="0.3">
      <c r="A43" s="460"/>
      <c r="B43" s="462"/>
      <c r="C43" s="89"/>
      <c r="D43" s="460"/>
      <c r="E43" s="462"/>
      <c r="F43" s="89"/>
      <c r="G43" s="460"/>
      <c r="H43" s="462"/>
      <c r="I43" s="89"/>
      <c r="J43" s="460"/>
      <c r="K43" s="462"/>
      <c r="L43" s="89"/>
      <c r="M43" s="460"/>
      <c r="N43" s="462"/>
    </row>
    <row r="44" spans="1:14" ht="12.75" customHeight="1" x14ac:dyDescent="0.25">
      <c r="A44" s="459" t="s">
        <v>92</v>
      </c>
      <c r="B44" s="461">
        <f>SUM('NYC Ferry'!I14,)</f>
        <v>1173</v>
      </c>
      <c r="C44" s="89"/>
      <c r="D44" s="459" t="s">
        <v>92</v>
      </c>
      <c r="E44" s="461">
        <f>SUM('NYC Ferry'!I25)</f>
        <v>2712</v>
      </c>
      <c r="F44" s="89"/>
      <c r="G44" s="459" t="s">
        <v>92</v>
      </c>
      <c r="H44" s="461">
        <f>SUM('NYC Ferry'!I36)</f>
        <v>2477</v>
      </c>
      <c r="I44" s="89"/>
      <c r="J44" s="459" t="s">
        <v>92</v>
      </c>
      <c r="K44" s="461">
        <f>SUM('NYC Ferry'!I47)</f>
        <v>3273</v>
      </c>
      <c r="L44" s="89"/>
      <c r="M44" s="459" t="s">
        <v>92</v>
      </c>
      <c r="N44" s="461">
        <f>SUM('NYC Ferry'!I58)</f>
        <v>3764</v>
      </c>
    </row>
    <row r="45" spans="1:14" ht="13.5" customHeight="1" thickBot="1" x14ac:dyDescent="0.3">
      <c r="A45" s="460"/>
      <c r="B45" s="462"/>
      <c r="C45" s="89"/>
      <c r="D45" s="460"/>
      <c r="E45" s="462"/>
      <c r="F45" s="89"/>
      <c r="G45" s="460"/>
      <c r="H45" s="462"/>
      <c r="I45" s="89"/>
      <c r="J45" s="460"/>
      <c r="K45" s="462"/>
      <c r="L45" s="89"/>
      <c r="M45" s="460"/>
      <c r="N45" s="462"/>
    </row>
    <row r="46" spans="1:14" ht="12.75" customHeight="1" x14ac:dyDescent="0.25">
      <c r="A46" s="459" t="s">
        <v>78</v>
      </c>
      <c r="B46" s="461">
        <f>SUM('NYC Ferry'!O14)</f>
        <v>566</v>
      </c>
      <c r="C46" s="89"/>
      <c r="D46" s="459" t="s">
        <v>78</v>
      </c>
      <c r="E46" s="461">
        <f>SUM('NYC Ferry'!O25)</f>
        <v>1163</v>
      </c>
      <c r="F46" s="89"/>
      <c r="G46" s="459" t="s">
        <v>78</v>
      </c>
      <c r="H46" s="461">
        <f>SUM('NYC Ferry'!O36)</f>
        <v>932</v>
      </c>
      <c r="I46" s="89"/>
      <c r="J46" s="459" t="s">
        <v>78</v>
      </c>
      <c r="K46" s="461">
        <f>SUM('NYC Ferry'!O47)</f>
        <v>1354</v>
      </c>
      <c r="L46" s="89"/>
      <c r="M46" s="459" t="s">
        <v>78</v>
      </c>
      <c r="N46" s="461">
        <f>SUM('NYC Ferry'!O58)</f>
        <v>1610</v>
      </c>
    </row>
    <row r="47" spans="1:14" ht="13.5" customHeight="1" thickBot="1" x14ac:dyDescent="0.3">
      <c r="A47" s="460"/>
      <c r="B47" s="462"/>
      <c r="C47" s="89"/>
      <c r="D47" s="460"/>
      <c r="E47" s="462"/>
      <c r="F47" s="89"/>
      <c r="G47" s="460"/>
      <c r="H47" s="462"/>
      <c r="I47" s="89"/>
      <c r="J47" s="460"/>
      <c r="K47" s="462"/>
      <c r="L47" s="89"/>
      <c r="M47" s="460"/>
      <c r="N47" s="462"/>
    </row>
    <row r="48" spans="1:14" ht="13.5" customHeight="1" x14ac:dyDescent="0.25">
      <c r="A48" s="459" t="s">
        <v>108</v>
      </c>
      <c r="B48" s="461">
        <f>'New York Water Taxi'!K14</f>
        <v>175</v>
      </c>
      <c r="C48" s="89"/>
      <c r="D48" s="459" t="s">
        <v>108</v>
      </c>
      <c r="E48" s="461">
        <f>'New York Water Taxi'!K25</f>
        <v>356</v>
      </c>
      <c r="F48" s="89"/>
      <c r="G48" s="459" t="s">
        <v>108</v>
      </c>
      <c r="H48" s="461">
        <f>SUM('New York Water Taxi'!K36)</f>
        <v>242</v>
      </c>
      <c r="I48" s="89"/>
      <c r="J48" s="459" t="s">
        <v>108</v>
      </c>
      <c r="K48" s="461">
        <f>'New York Water Taxi'!K47</f>
        <v>420</v>
      </c>
      <c r="L48" s="89"/>
      <c r="M48" s="459" t="s">
        <v>108</v>
      </c>
      <c r="N48" s="461">
        <f>'New York Water Taxi'!K58</f>
        <v>635</v>
      </c>
    </row>
    <row r="49" spans="1:14" ht="13.5" customHeight="1" thickBot="1" x14ac:dyDescent="0.3">
      <c r="A49" s="460"/>
      <c r="B49" s="462"/>
      <c r="C49" s="89"/>
      <c r="D49" s="460"/>
      <c r="E49" s="462"/>
      <c r="F49" s="89"/>
      <c r="G49" s="460"/>
      <c r="H49" s="465"/>
      <c r="I49" s="89"/>
      <c r="J49" s="460"/>
      <c r="K49" s="465"/>
      <c r="L49" s="89"/>
      <c r="M49" s="460"/>
      <c r="N49" s="462"/>
    </row>
    <row r="50" spans="1:14" ht="13.5" customHeight="1" x14ac:dyDescent="0.25">
      <c r="A50" s="471" t="s">
        <v>110</v>
      </c>
      <c r="B50" s="461">
        <f>SUM('NYC Ferry'!M14,'New York Water Taxi'!I14)</f>
        <v>1115</v>
      </c>
      <c r="C50" s="89"/>
      <c r="D50" s="471" t="s">
        <v>110</v>
      </c>
      <c r="E50" s="461">
        <f>SUM('NYC Ferry'!M25,'New York Water Taxi'!I25)</f>
        <v>2056</v>
      </c>
      <c r="F50" s="89"/>
      <c r="G50" s="471" t="s">
        <v>110</v>
      </c>
      <c r="H50" s="461">
        <f>SUM('NYC Ferry'!M36,'New York Water Taxi'!I36)</f>
        <v>2027</v>
      </c>
      <c r="I50" s="89"/>
      <c r="J50" s="471" t="s">
        <v>110</v>
      </c>
      <c r="K50" s="461">
        <f>SUM('NYC Ferry'!M47,'New York Water Taxi'!I47)</f>
        <v>2402</v>
      </c>
      <c r="L50" s="89"/>
      <c r="M50" s="471" t="s">
        <v>110</v>
      </c>
      <c r="N50" s="461">
        <f>SUM('NYC Ferry'!M58,'New York Water Taxi'!I58)</f>
        <v>2719</v>
      </c>
    </row>
    <row r="51" spans="1:14" ht="13.5" customHeight="1" thickBot="1" x14ac:dyDescent="0.3">
      <c r="A51" s="472"/>
      <c r="B51" s="462"/>
      <c r="C51" s="89"/>
      <c r="D51" s="472"/>
      <c r="E51" s="462"/>
      <c r="F51" s="89"/>
      <c r="G51" s="472"/>
      <c r="H51" s="464"/>
      <c r="I51" s="89"/>
      <c r="J51" s="472"/>
      <c r="K51" s="464"/>
      <c r="L51" s="89"/>
      <c r="M51" s="472"/>
      <c r="N51" s="462"/>
    </row>
    <row r="52" spans="1:14" ht="13.5" customHeight="1" x14ac:dyDescent="0.25">
      <c r="A52" s="459" t="s">
        <v>86</v>
      </c>
      <c r="B52" s="461">
        <f>SUM('NYC Ferry'!AA14)</f>
        <v>536</v>
      </c>
      <c r="C52" s="89"/>
      <c r="D52" s="459" t="s">
        <v>86</v>
      </c>
      <c r="E52" s="461">
        <f>SUM('NYC Ferry'!AA25)</f>
        <v>980</v>
      </c>
      <c r="F52" s="89"/>
      <c r="G52" s="459" t="s">
        <v>86</v>
      </c>
      <c r="H52" s="463">
        <f>SUM('NYC Ferry'!AA36)</f>
        <v>1018</v>
      </c>
      <c r="I52" s="89"/>
      <c r="J52" s="459" t="s">
        <v>86</v>
      </c>
      <c r="K52" s="463">
        <f>SUM('NYC Ferry'!AA47)</f>
        <v>1287</v>
      </c>
      <c r="L52" s="89"/>
      <c r="M52" s="459" t="s">
        <v>86</v>
      </c>
      <c r="N52" s="461">
        <f>SUM('NYC Ferry'!AA58)</f>
        <v>1221</v>
      </c>
    </row>
    <row r="53" spans="1:14" ht="13.5" customHeight="1" thickBot="1" x14ac:dyDescent="0.3">
      <c r="A53" s="460"/>
      <c r="B53" s="462"/>
      <c r="C53" s="89"/>
      <c r="D53" s="460"/>
      <c r="E53" s="462"/>
      <c r="F53" s="89"/>
      <c r="G53" s="460"/>
      <c r="H53" s="464"/>
      <c r="I53" s="89"/>
      <c r="J53" s="460"/>
      <c r="K53" s="464"/>
      <c r="L53" s="89"/>
      <c r="M53" s="460"/>
      <c r="N53" s="462"/>
    </row>
    <row r="54" spans="1:14" ht="13.5" customHeight="1" x14ac:dyDescent="0.25">
      <c r="A54" s="459" t="s">
        <v>87</v>
      </c>
      <c r="B54" s="461">
        <f>SUM('NYC Ferry'!AB14)</f>
        <v>200</v>
      </c>
      <c r="C54" s="89"/>
      <c r="D54" s="459" t="s">
        <v>87</v>
      </c>
      <c r="E54" s="461">
        <f>SUM('NYC Ferry'!AB25)</f>
        <v>374</v>
      </c>
      <c r="F54" s="89"/>
      <c r="G54" s="459" t="s">
        <v>87</v>
      </c>
      <c r="H54" s="463">
        <f>SUM('NYC Ferry'!AB36)</f>
        <v>334</v>
      </c>
      <c r="I54" s="89"/>
      <c r="J54" s="459" t="s">
        <v>87</v>
      </c>
      <c r="K54" s="463">
        <f>SUM('NYC Ferry'!AB47)</f>
        <v>443</v>
      </c>
      <c r="L54" s="89"/>
      <c r="M54" s="459" t="s">
        <v>87</v>
      </c>
      <c r="N54" s="461">
        <f>SUM('NYC Ferry'!AB58)</f>
        <v>519</v>
      </c>
    </row>
    <row r="55" spans="1:14" ht="13.5" customHeight="1" thickBot="1" x14ac:dyDescent="0.3">
      <c r="A55" s="460"/>
      <c r="B55" s="462"/>
      <c r="C55" s="89"/>
      <c r="D55" s="460"/>
      <c r="E55" s="462"/>
      <c r="F55" s="89"/>
      <c r="G55" s="460"/>
      <c r="H55" s="464"/>
      <c r="I55" s="89"/>
      <c r="J55" s="460"/>
      <c r="K55" s="464"/>
      <c r="L55" s="89"/>
      <c r="M55" s="460"/>
      <c r="N55" s="462"/>
    </row>
    <row r="56" spans="1:14" ht="13.5" customHeight="1" x14ac:dyDescent="0.25">
      <c r="A56" s="459" t="s">
        <v>89</v>
      </c>
      <c r="B56" s="461">
        <f>SUM('NYC Ferry'!AD14)</f>
        <v>1549</v>
      </c>
      <c r="C56" s="89"/>
      <c r="D56" s="459" t="s">
        <v>89</v>
      </c>
      <c r="E56" s="461">
        <f>SUM('NYC Ferry'!AD25)</f>
        <v>2944</v>
      </c>
      <c r="F56" s="89"/>
      <c r="G56" s="459" t="s">
        <v>89</v>
      </c>
      <c r="H56" s="463">
        <f>SUM('NYC Ferry'!AD36)</f>
        <v>2949</v>
      </c>
      <c r="I56" s="89"/>
      <c r="J56" s="459" t="s">
        <v>89</v>
      </c>
      <c r="K56" s="463">
        <f>SUM('NYC Ferry'!AD47)</f>
        <v>3485</v>
      </c>
      <c r="L56" s="89"/>
      <c r="M56" s="459" t="s">
        <v>89</v>
      </c>
      <c r="N56" s="461">
        <f>SUM('NYC Ferry'!AD58)</f>
        <v>3643</v>
      </c>
    </row>
    <row r="57" spans="1:14" ht="13.5" customHeight="1" thickBot="1" x14ac:dyDescent="0.3">
      <c r="A57" s="460"/>
      <c r="B57" s="462"/>
      <c r="C57" s="89"/>
      <c r="D57" s="460"/>
      <c r="E57" s="462"/>
      <c r="F57" s="89"/>
      <c r="G57" s="460"/>
      <c r="H57" s="464"/>
      <c r="I57" s="89"/>
      <c r="J57" s="460"/>
      <c r="K57" s="464"/>
      <c r="L57" s="89"/>
      <c r="M57" s="460"/>
      <c r="N57" s="462"/>
    </row>
    <row r="58" spans="1:14" ht="13.5" customHeight="1" x14ac:dyDescent="0.25">
      <c r="A58" s="459" t="s">
        <v>88</v>
      </c>
      <c r="B58" s="461">
        <f>SUM('NYC Ferry'!AE14)</f>
        <v>978</v>
      </c>
      <c r="C58" s="89"/>
      <c r="D58" s="459" t="s">
        <v>88</v>
      </c>
      <c r="E58" s="461">
        <f>SUM('NYC Ferry'!AE25)</f>
        <v>1759</v>
      </c>
      <c r="F58" s="89"/>
      <c r="G58" s="459" t="s">
        <v>88</v>
      </c>
      <c r="H58" s="463">
        <f>SUM('NYC Ferry'!AE36)</f>
        <v>1689</v>
      </c>
      <c r="I58" s="89"/>
      <c r="J58" s="459" t="s">
        <v>88</v>
      </c>
      <c r="K58" s="463">
        <f>SUM('NYC Ferry'!AE47)</f>
        <v>2188</v>
      </c>
      <c r="L58" s="89"/>
      <c r="M58" s="459" t="s">
        <v>88</v>
      </c>
      <c r="N58" s="461">
        <f>SUM('NYC Ferry'!AE58)</f>
        <v>2551</v>
      </c>
    </row>
    <row r="59" spans="1:14" ht="13.5" customHeight="1" thickBot="1" x14ac:dyDescent="0.3">
      <c r="A59" s="460"/>
      <c r="B59" s="462"/>
      <c r="C59" s="89"/>
      <c r="D59" s="460"/>
      <c r="E59" s="462"/>
      <c r="F59" s="89"/>
      <c r="G59" s="460"/>
      <c r="H59" s="464"/>
      <c r="I59" s="89"/>
      <c r="J59" s="460"/>
      <c r="K59" s="464"/>
      <c r="L59" s="89"/>
      <c r="M59" s="460"/>
      <c r="N59" s="462"/>
    </row>
    <row r="60" spans="1:14" ht="12.75" customHeight="1" x14ac:dyDescent="0.25">
      <c r="A60" s="459" t="s">
        <v>13</v>
      </c>
      <c r="B60" s="461">
        <f>SUM('NYC Ferry'!P14)</f>
        <v>459</v>
      </c>
      <c r="C60" s="89"/>
      <c r="D60" s="459" t="s">
        <v>13</v>
      </c>
      <c r="E60" s="461">
        <f>SUM('NYC Ferry'!P25)</f>
        <v>959</v>
      </c>
      <c r="F60" s="89"/>
      <c r="G60" s="459" t="s">
        <v>13</v>
      </c>
      <c r="H60" s="461">
        <f>SUM('NYC Ferry'!P36)</f>
        <v>800</v>
      </c>
      <c r="I60" s="89"/>
      <c r="J60" s="459" t="s">
        <v>13</v>
      </c>
      <c r="K60" s="461">
        <f>SUM('NYC Ferry'!P47)</f>
        <v>1189</v>
      </c>
      <c r="L60" s="89"/>
      <c r="M60" s="459" t="s">
        <v>13</v>
      </c>
      <c r="N60" s="461">
        <f>SUM('NYC Ferry'!P58)</f>
        <v>1423</v>
      </c>
    </row>
    <row r="61" spans="1:14" ht="13.5" customHeight="1" thickBot="1" x14ac:dyDescent="0.3">
      <c r="A61" s="460"/>
      <c r="B61" s="462"/>
      <c r="C61" s="89"/>
      <c r="D61" s="460"/>
      <c r="E61" s="462"/>
      <c r="F61" s="89"/>
      <c r="G61" s="460"/>
      <c r="H61" s="462"/>
      <c r="I61" s="89"/>
      <c r="J61" s="460"/>
      <c r="K61" s="462"/>
      <c r="L61" s="89"/>
      <c r="M61" s="460"/>
      <c r="N61" s="462"/>
    </row>
    <row r="62" spans="1:14" ht="13.5" customHeight="1" x14ac:dyDescent="0.25">
      <c r="A62" s="466" t="s">
        <v>31</v>
      </c>
      <c r="B62" s="461">
        <f>'NYC Ferry'!AI14</f>
        <v>0</v>
      </c>
      <c r="C62" s="89"/>
      <c r="D62" s="466" t="s">
        <v>31</v>
      </c>
      <c r="E62" s="461">
        <f>'NYC Ferry'!AI25</f>
        <v>0</v>
      </c>
      <c r="F62" s="89"/>
      <c r="G62" s="466" t="s">
        <v>31</v>
      </c>
      <c r="H62" s="465">
        <f>'NYC Ferry'!AI36</f>
        <v>0</v>
      </c>
      <c r="I62" s="89"/>
      <c r="J62" s="466" t="s">
        <v>31</v>
      </c>
      <c r="K62" s="465">
        <f>'NYC Ferry'!AI47</f>
        <v>0</v>
      </c>
      <c r="L62" s="89"/>
      <c r="M62" s="466" t="s">
        <v>31</v>
      </c>
      <c r="N62" s="465">
        <f>'NYC Ferry'!AI58</f>
        <v>0</v>
      </c>
    </row>
    <row r="63" spans="1:14" ht="13.5" customHeight="1" thickBot="1" x14ac:dyDescent="0.3">
      <c r="A63" s="460"/>
      <c r="B63" s="462"/>
      <c r="C63" s="89"/>
      <c r="D63" s="460"/>
      <c r="E63" s="462"/>
      <c r="F63" s="89"/>
      <c r="G63" s="460"/>
      <c r="H63" s="462"/>
      <c r="I63" s="89"/>
      <c r="J63" s="460"/>
      <c r="K63" s="462"/>
      <c r="L63" s="89"/>
      <c r="M63" s="460"/>
      <c r="N63" s="462"/>
    </row>
    <row r="64" spans="1:14" ht="13.5" customHeight="1" x14ac:dyDescent="0.25">
      <c r="A64" s="459" t="s">
        <v>72</v>
      </c>
      <c r="B64" s="461">
        <f>'NYC Ferry'!K14+'NYC Ferry'!N14</f>
        <v>727</v>
      </c>
      <c r="C64" s="89"/>
      <c r="D64" s="466" t="s">
        <v>72</v>
      </c>
      <c r="E64" s="461">
        <f>'NYC Ferry'!K25+'NYC Ferry'!N25</f>
        <v>1496</v>
      </c>
      <c r="F64" s="89"/>
      <c r="G64" s="466" t="s">
        <v>72</v>
      </c>
      <c r="H64" s="465">
        <f>'NYC Ferry'!K36 + 'NYC Ferry'!N36</f>
        <v>1277</v>
      </c>
      <c r="I64" s="89"/>
      <c r="J64" s="466" t="s">
        <v>72</v>
      </c>
      <c r="K64" s="465">
        <f>'NYC Ferry'!K47 + 'NYC Ferry'!N47</f>
        <v>1894</v>
      </c>
      <c r="L64" s="89"/>
      <c r="M64" s="466" t="s">
        <v>72</v>
      </c>
      <c r="N64" s="461">
        <f>'NYC Ferry'!K58 + 'NYC Ferry'!N58</f>
        <v>2296</v>
      </c>
    </row>
    <row r="65" spans="1:14" ht="13.5" customHeight="1" thickBot="1" x14ac:dyDescent="0.3">
      <c r="A65" s="460"/>
      <c r="B65" s="462"/>
      <c r="C65" s="89"/>
      <c r="D65" s="460"/>
      <c r="E65" s="462"/>
      <c r="F65" s="89"/>
      <c r="G65" s="460"/>
      <c r="H65" s="462"/>
      <c r="I65" s="89"/>
      <c r="J65" s="460"/>
      <c r="K65" s="462"/>
      <c r="L65" s="89"/>
      <c r="M65" s="460"/>
      <c r="N65" s="462"/>
    </row>
    <row r="66" spans="1:14" ht="13.5" customHeight="1" x14ac:dyDescent="0.25">
      <c r="A66" s="466" t="s">
        <v>71</v>
      </c>
      <c r="B66" s="461">
        <f>'NYC Ferry'!J14</f>
        <v>1779</v>
      </c>
      <c r="C66" s="89"/>
      <c r="D66" s="466" t="s">
        <v>71</v>
      </c>
      <c r="E66" s="461">
        <f>'NYC Ferry'!J25</f>
        <v>3269</v>
      </c>
      <c r="F66" s="89"/>
      <c r="G66" s="466" t="s">
        <v>71</v>
      </c>
      <c r="H66" s="465">
        <f>'NYC Ferry'!J36</f>
        <v>3224</v>
      </c>
      <c r="I66" s="89"/>
      <c r="J66" s="466" t="s">
        <v>71</v>
      </c>
      <c r="K66" s="465">
        <f>'NYC Ferry'!J47</f>
        <v>4614</v>
      </c>
      <c r="L66" s="89"/>
      <c r="M66" s="466" t="s">
        <v>71</v>
      </c>
      <c r="N66" s="465">
        <f>'NYC Ferry'!J58</f>
        <v>6919</v>
      </c>
    </row>
    <row r="67" spans="1:14" ht="13.5" customHeight="1" thickBot="1" x14ac:dyDescent="0.3">
      <c r="A67" s="460"/>
      <c r="B67" s="462"/>
      <c r="C67" s="89"/>
      <c r="D67" s="460"/>
      <c r="E67" s="462"/>
      <c r="F67" s="89"/>
      <c r="G67" s="460"/>
      <c r="H67" s="462"/>
      <c r="I67" s="89"/>
      <c r="J67" s="460"/>
      <c r="K67" s="462"/>
      <c r="L67" s="89"/>
      <c r="M67" s="460"/>
      <c r="N67" s="462"/>
    </row>
    <row r="68" spans="1:14" ht="13.5" customHeight="1" x14ac:dyDescent="0.25">
      <c r="A68" s="466" t="s">
        <v>80</v>
      </c>
      <c r="B68" s="461">
        <f>SUM('NYC Ferry'!S14)</f>
        <v>1500</v>
      </c>
      <c r="C68" s="89"/>
      <c r="D68" s="466" t="s">
        <v>80</v>
      </c>
      <c r="E68" s="461">
        <f>SUM('NYC Ferry'!S25)</f>
        <v>2914</v>
      </c>
      <c r="F68" s="89"/>
      <c r="G68" s="466" t="s">
        <v>80</v>
      </c>
      <c r="H68" s="465">
        <f>SUM('NYC Ferry'!S36)</f>
        <v>2590</v>
      </c>
      <c r="I68" s="89"/>
      <c r="J68" s="466" t="s">
        <v>80</v>
      </c>
      <c r="K68" s="465">
        <f>SUM('NYC Ferry'!S47)</f>
        <v>3217</v>
      </c>
      <c r="L68" s="89"/>
      <c r="M68" s="466" t="s">
        <v>80</v>
      </c>
      <c r="N68" s="465">
        <f>SUM('NYC Ferry'!S58)</f>
        <v>3492</v>
      </c>
    </row>
    <row r="69" spans="1:14" ht="13.5" customHeight="1" thickBot="1" x14ac:dyDescent="0.3">
      <c r="A69" s="460"/>
      <c r="B69" s="462"/>
      <c r="C69" s="89"/>
      <c r="D69" s="460"/>
      <c r="E69" s="462"/>
      <c r="F69" s="89"/>
      <c r="G69" s="460"/>
      <c r="H69" s="462"/>
      <c r="I69" s="89"/>
      <c r="J69" s="460"/>
      <c r="K69" s="462"/>
      <c r="L69" s="89"/>
      <c r="M69" s="460"/>
      <c r="N69" s="462"/>
    </row>
    <row r="70" spans="1:14" ht="13.5" customHeight="1" x14ac:dyDescent="0.25">
      <c r="A70" s="466" t="s">
        <v>81</v>
      </c>
      <c r="B70" s="461">
        <f>SUM('NYC Ferry'!T14)</f>
        <v>1346</v>
      </c>
      <c r="C70" s="89"/>
      <c r="D70" s="466" t="s">
        <v>81</v>
      </c>
      <c r="E70" s="461">
        <f>SUM('NYC Ferry'!T25)</f>
        <v>2396</v>
      </c>
      <c r="F70" s="89"/>
      <c r="G70" s="466" t="s">
        <v>81</v>
      </c>
      <c r="H70" s="465">
        <f>SUM('NYC Ferry'!T36)</f>
        <v>2106</v>
      </c>
      <c r="I70" s="89"/>
      <c r="J70" s="466" t="s">
        <v>81</v>
      </c>
      <c r="K70" s="465">
        <f>SUM('NYC Ferry'!T47)</f>
        <v>2622</v>
      </c>
      <c r="L70" s="89"/>
      <c r="M70" s="466" t="s">
        <v>81</v>
      </c>
      <c r="N70" s="465">
        <f>SUM('NYC Ferry'!T58)</f>
        <v>2769</v>
      </c>
    </row>
    <row r="71" spans="1:14" ht="13.5" customHeight="1" thickBot="1" x14ac:dyDescent="0.3">
      <c r="A71" s="460"/>
      <c r="B71" s="462"/>
      <c r="C71" s="89"/>
      <c r="D71" s="460"/>
      <c r="E71" s="462"/>
      <c r="F71" s="89"/>
      <c r="G71" s="460"/>
      <c r="H71" s="462"/>
      <c r="I71" s="89"/>
      <c r="J71" s="460"/>
      <c r="K71" s="462"/>
      <c r="L71" s="89"/>
      <c r="M71" s="460"/>
      <c r="N71" s="462"/>
    </row>
    <row r="72" spans="1:14" ht="13.5" customHeight="1" x14ac:dyDescent="0.25">
      <c r="A72" s="459" t="s">
        <v>113</v>
      </c>
      <c r="B72" s="461">
        <f>'NYC Ferry'!W14</f>
        <v>0</v>
      </c>
      <c r="C72" s="89"/>
      <c r="D72" s="459" t="s">
        <v>113</v>
      </c>
      <c r="E72" s="461">
        <f>'NYC Ferry'!W25</f>
        <v>0</v>
      </c>
      <c r="F72" s="89"/>
      <c r="G72" s="459" t="s">
        <v>113</v>
      </c>
      <c r="H72" s="461">
        <f>'NYC Ferry'!W36</f>
        <v>0</v>
      </c>
      <c r="I72" s="89"/>
      <c r="J72" s="459" t="s">
        <v>113</v>
      </c>
      <c r="K72" s="461">
        <f>'NYC Ferry'!W47</f>
        <v>1293</v>
      </c>
      <c r="L72" s="89"/>
      <c r="M72" s="459" t="s">
        <v>113</v>
      </c>
      <c r="N72" s="461">
        <f>'NYC Ferry'!W58</f>
        <v>1166</v>
      </c>
    </row>
    <row r="73" spans="1:14" ht="13.5" customHeight="1" thickBot="1" x14ac:dyDescent="0.3">
      <c r="A73" s="460"/>
      <c r="B73" s="462"/>
      <c r="C73" s="89"/>
      <c r="D73" s="460"/>
      <c r="E73" s="462"/>
      <c r="F73" s="89"/>
      <c r="G73" s="460"/>
      <c r="H73" s="462"/>
      <c r="I73" s="89"/>
      <c r="J73" s="460"/>
      <c r="K73" s="462"/>
      <c r="L73" s="89"/>
      <c r="M73" s="460"/>
      <c r="N73" s="462"/>
    </row>
    <row r="74" spans="1:14" ht="13.5" customHeight="1" x14ac:dyDescent="0.25">
      <c r="A74" s="459" t="s">
        <v>65</v>
      </c>
      <c r="B74" s="461">
        <f>SUM('NYC Ferry'!U14,'NYC Ferry'!Y14)</f>
        <v>2465</v>
      </c>
      <c r="C74" s="89"/>
      <c r="D74" s="459" t="s">
        <v>65</v>
      </c>
      <c r="E74" s="461">
        <f>SUM(,'NYC Ferry'!U25, 'NYC Ferry'!Y25)</f>
        <v>4298</v>
      </c>
      <c r="F74" s="89"/>
      <c r="G74" s="459" t="s">
        <v>65</v>
      </c>
      <c r="H74" s="461">
        <f>SUM(,'NYC Ferry'!U36,'NYC Ferry'!Y36)</f>
        <v>4134</v>
      </c>
      <c r="I74" s="89"/>
      <c r="J74" s="459" t="s">
        <v>65</v>
      </c>
      <c r="K74" s="461">
        <f>SUM('NYC Ferry'!U47,'NYC Ferry'!Y47)</f>
        <v>4945</v>
      </c>
      <c r="L74" s="89"/>
      <c r="M74" s="459" t="s">
        <v>65</v>
      </c>
      <c r="N74" s="461">
        <f>SUM('NYC Ferry'!U58, 'NYC Ferry'!Y58)</f>
        <v>4669</v>
      </c>
    </row>
    <row r="75" spans="1:14" ht="13.5" customHeight="1" thickBot="1" x14ac:dyDescent="0.3">
      <c r="A75" s="460"/>
      <c r="B75" s="462"/>
      <c r="C75" s="89"/>
      <c r="D75" s="460"/>
      <c r="E75" s="462"/>
      <c r="F75" s="89"/>
      <c r="G75" s="460"/>
      <c r="H75" s="462"/>
      <c r="I75" s="89"/>
      <c r="J75" s="460"/>
      <c r="K75" s="462"/>
      <c r="L75" s="89"/>
      <c r="M75" s="460"/>
      <c r="N75" s="462"/>
    </row>
    <row r="76" spans="1:14" ht="13.5" customHeight="1" x14ac:dyDescent="0.25">
      <c r="A76" s="475" t="s">
        <v>19</v>
      </c>
      <c r="B76" s="473">
        <f>SUM(B20:B75)</f>
        <v>143615</v>
      </c>
      <c r="C76" s="89"/>
      <c r="D76" s="475" t="s">
        <v>19</v>
      </c>
      <c r="E76" s="473">
        <f>SUM(E20:E75)</f>
        <v>256548</v>
      </c>
      <c r="F76" s="89"/>
      <c r="G76" s="475" t="s">
        <v>19</v>
      </c>
      <c r="H76" s="473">
        <f>SUM(H20:H75)</f>
        <v>250942</v>
      </c>
      <c r="I76" s="89"/>
      <c r="J76" s="477" t="s">
        <v>19</v>
      </c>
      <c r="K76" s="473">
        <f>SUM(K20:K75)</f>
        <v>281091</v>
      </c>
      <c r="L76" s="89"/>
      <c r="M76" s="475" t="s">
        <v>19</v>
      </c>
      <c r="N76" s="473">
        <f>SUM(N20:N75)</f>
        <v>267232</v>
      </c>
    </row>
    <row r="77" spans="1:14" ht="13.5" customHeight="1" thickBot="1" x14ac:dyDescent="0.3">
      <c r="A77" s="476"/>
      <c r="B77" s="474"/>
      <c r="C77" s="89"/>
      <c r="D77" s="476"/>
      <c r="E77" s="474"/>
      <c r="F77" s="89"/>
      <c r="G77" s="476"/>
      <c r="H77" s="474"/>
      <c r="I77" s="89"/>
      <c r="J77" s="476"/>
      <c r="K77" s="474"/>
      <c r="L77" s="89"/>
      <c r="M77" s="476"/>
      <c r="N77" s="474"/>
    </row>
    <row r="78" spans="1:14" x14ac:dyDescent="0.25">
      <c r="C78" s="89"/>
      <c r="F78" s="89"/>
      <c r="I78" s="89"/>
      <c r="L78" s="89"/>
    </row>
    <row r="79" spans="1:14" x14ac:dyDescent="0.25">
      <c r="C79" s="89"/>
      <c r="F79" s="89"/>
      <c r="I79" s="89"/>
      <c r="L79" s="89"/>
    </row>
  </sheetData>
  <mergeCells count="380">
    <mergeCell ref="K68:K69"/>
    <mergeCell ref="M68:M69"/>
    <mergeCell ref="E22:E23"/>
    <mergeCell ref="H22:H23"/>
    <mergeCell ref="J22:J23"/>
    <mergeCell ref="K22:K23"/>
    <mergeCell ref="M22:M23"/>
    <mergeCell ref="N22:N23"/>
    <mergeCell ref="N68:N69"/>
    <mergeCell ref="N26:N27"/>
    <mergeCell ref="M28:M29"/>
    <mergeCell ref="N32:N33"/>
    <mergeCell ref="N38:N39"/>
    <mergeCell ref="N36:N37"/>
    <mergeCell ref="J36:J37"/>
    <mergeCell ref="K36:K37"/>
    <mergeCell ref="M36:M37"/>
    <mergeCell ref="E60:E61"/>
    <mergeCell ref="G60:G61"/>
    <mergeCell ref="H60:H61"/>
    <mergeCell ref="J60:J61"/>
    <mergeCell ref="K60:K61"/>
    <mergeCell ref="M60:M61"/>
    <mergeCell ref="N60:N61"/>
    <mergeCell ref="A70:A71"/>
    <mergeCell ref="B70:B71"/>
    <mergeCell ref="D70:D71"/>
    <mergeCell ref="E70:E71"/>
    <mergeCell ref="G70:G71"/>
    <mergeCell ref="H70:H71"/>
    <mergeCell ref="J70:J71"/>
    <mergeCell ref="K70:K71"/>
    <mergeCell ref="M70:M71"/>
    <mergeCell ref="N70:N71"/>
    <mergeCell ref="A68:A69"/>
    <mergeCell ref="B68:B69"/>
    <mergeCell ref="D68:D69"/>
    <mergeCell ref="E68:E69"/>
    <mergeCell ref="G68:G69"/>
    <mergeCell ref="H68:H69"/>
    <mergeCell ref="J68:J69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0:A21"/>
    <mergeCell ref="H24:H25"/>
    <mergeCell ref="J24:J25"/>
    <mergeCell ref="K24:K25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4:M25"/>
    <mergeCell ref="N24:N25"/>
    <mergeCell ref="A22:A23"/>
    <mergeCell ref="D22:D23"/>
    <mergeCell ref="G22:G23"/>
    <mergeCell ref="B22:B23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G32:G33"/>
    <mergeCell ref="H32:H33"/>
    <mergeCell ref="J32:J33"/>
    <mergeCell ref="K32:K33"/>
    <mergeCell ref="M32:M33"/>
    <mergeCell ref="A24:A25"/>
    <mergeCell ref="B24:B25"/>
    <mergeCell ref="D24:D25"/>
    <mergeCell ref="E24:E25"/>
    <mergeCell ref="G24:G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M44:M45"/>
    <mergeCell ref="A42:A43"/>
    <mergeCell ref="B42:B43"/>
    <mergeCell ref="D42:D43"/>
    <mergeCell ref="E42:E43"/>
    <mergeCell ref="G42:G43"/>
    <mergeCell ref="G38:G39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H42:H43"/>
    <mergeCell ref="J42:J43"/>
    <mergeCell ref="K42:K43"/>
    <mergeCell ref="M42:M43"/>
    <mergeCell ref="N40:N41"/>
    <mergeCell ref="H38:H39"/>
    <mergeCell ref="J38:J39"/>
    <mergeCell ref="K14:K15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32:A33"/>
    <mergeCell ref="B32:B33"/>
    <mergeCell ref="D32:D33"/>
    <mergeCell ref="E32:E33"/>
    <mergeCell ref="B66:B67"/>
    <mergeCell ref="D50:D51"/>
    <mergeCell ref="E50:E51"/>
    <mergeCell ref="A46:A47"/>
    <mergeCell ref="B46:B47"/>
    <mergeCell ref="A50:A51"/>
    <mergeCell ref="B50:B51"/>
    <mergeCell ref="B6:B7"/>
    <mergeCell ref="M2:N2"/>
    <mergeCell ref="N6:N7"/>
    <mergeCell ref="N4:N5"/>
    <mergeCell ref="N8:N9"/>
    <mergeCell ref="A34:A35"/>
    <mergeCell ref="D34:D35"/>
    <mergeCell ref="G34:G35"/>
    <mergeCell ref="J34:J35"/>
    <mergeCell ref="M34:M35"/>
    <mergeCell ref="B34:B35"/>
    <mergeCell ref="E34:E35"/>
    <mergeCell ref="H34:H35"/>
    <mergeCell ref="K34:K35"/>
    <mergeCell ref="G14:G15"/>
    <mergeCell ref="H14:H15"/>
    <mergeCell ref="J14:J15"/>
    <mergeCell ref="N46:N47"/>
    <mergeCell ref="N76:N77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A76:A77"/>
    <mergeCell ref="B76:B77"/>
    <mergeCell ref="D76:D77"/>
    <mergeCell ref="E76:E77"/>
    <mergeCell ref="G76:G77"/>
    <mergeCell ref="H76:H77"/>
    <mergeCell ref="J76:J77"/>
    <mergeCell ref="K76:K77"/>
    <mergeCell ref="M76:M77"/>
    <mergeCell ref="K66:K67"/>
    <mergeCell ref="M66:M67"/>
    <mergeCell ref="N66:N67"/>
    <mergeCell ref="A66:A67"/>
    <mergeCell ref="A64:A65"/>
    <mergeCell ref="B64:B65"/>
    <mergeCell ref="D64:D65"/>
    <mergeCell ref="E64:E65"/>
    <mergeCell ref="A60:A61"/>
    <mergeCell ref="B60:B61"/>
    <mergeCell ref="D60:D61"/>
    <mergeCell ref="M14:M15"/>
    <mergeCell ref="N14:N15"/>
    <mergeCell ref="G64:G65"/>
    <mergeCell ref="H64:H65"/>
    <mergeCell ref="J64:J65"/>
    <mergeCell ref="K64:K65"/>
    <mergeCell ref="M64:M65"/>
    <mergeCell ref="N64:N65"/>
    <mergeCell ref="M50:M51"/>
    <mergeCell ref="N50:N51"/>
    <mergeCell ref="G50:G51"/>
    <mergeCell ref="H50:H51"/>
    <mergeCell ref="J50:J51"/>
    <mergeCell ref="N34:N35"/>
    <mergeCell ref="N62:N63"/>
    <mergeCell ref="N44:N45"/>
    <mergeCell ref="M38:M39"/>
    <mergeCell ref="A56:A57"/>
    <mergeCell ref="A58:A59"/>
    <mergeCell ref="B56:B57"/>
    <mergeCell ref="B58:B59"/>
    <mergeCell ref="D56:D57"/>
    <mergeCell ref="D58:D59"/>
    <mergeCell ref="E56:E57"/>
    <mergeCell ref="E58:E59"/>
    <mergeCell ref="G56:G57"/>
    <mergeCell ref="G58:G59"/>
    <mergeCell ref="H56:H57"/>
    <mergeCell ref="H58:H59"/>
    <mergeCell ref="J56:J57"/>
    <mergeCell ref="J58:J59"/>
    <mergeCell ref="D66:D67"/>
    <mergeCell ref="E66:E67"/>
    <mergeCell ref="G66:G67"/>
    <mergeCell ref="H66:H67"/>
    <mergeCell ref="J66:J67"/>
    <mergeCell ref="N54:N55"/>
    <mergeCell ref="K54:K55"/>
    <mergeCell ref="K50:K51"/>
    <mergeCell ref="N52:N53"/>
    <mergeCell ref="K56:K57"/>
    <mergeCell ref="K58:K59"/>
    <mergeCell ref="M56:M57"/>
    <mergeCell ref="M58:M59"/>
    <mergeCell ref="N56:N57"/>
    <mergeCell ref="N58:N59"/>
    <mergeCell ref="A52:A53"/>
    <mergeCell ref="D52:D53"/>
    <mergeCell ref="A48:A49"/>
    <mergeCell ref="D48:D49"/>
    <mergeCell ref="G48:G49"/>
    <mergeCell ref="J48:J49"/>
    <mergeCell ref="M48:M49"/>
    <mergeCell ref="B48:B49"/>
    <mergeCell ref="E48:E49"/>
    <mergeCell ref="H48:H49"/>
    <mergeCell ref="K48:K49"/>
    <mergeCell ref="E54:E55"/>
    <mergeCell ref="B54:B55"/>
    <mergeCell ref="D46:D47"/>
    <mergeCell ref="E46:E47"/>
    <mergeCell ref="G46:G47"/>
    <mergeCell ref="J46:J47"/>
    <mergeCell ref="M46:M47"/>
    <mergeCell ref="H46:H47"/>
    <mergeCell ref="K46:K47"/>
    <mergeCell ref="N48:N49"/>
    <mergeCell ref="N74:N75"/>
    <mergeCell ref="A74:A75"/>
    <mergeCell ref="D74:D75"/>
    <mergeCell ref="G74:G75"/>
    <mergeCell ref="J74:J75"/>
    <mergeCell ref="M74:M75"/>
    <mergeCell ref="K74:K75"/>
    <mergeCell ref="H74:H75"/>
    <mergeCell ref="E74:E75"/>
    <mergeCell ref="B74:B75"/>
    <mergeCell ref="A54:A55"/>
    <mergeCell ref="G52:G53"/>
    <mergeCell ref="G54:G55"/>
    <mergeCell ref="J52:J53"/>
    <mergeCell ref="J54:J55"/>
    <mergeCell ref="M52:M53"/>
    <mergeCell ref="M54:M55"/>
    <mergeCell ref="D54:D55"/>
    <mergeCell ref="B52:B53"/>
    <mergeCell ref="E52:E53"/>
    <mergeCell ref="H52:H53"/>
    <mergeCell ref="K52:K53"/>
    <mergeCell ref="H54:H55"/>
    <mergeCell ref="A72:A73"/>
    <mergeCell ref="D72:D73"/>
    <mergeCell ref="G72:G73"/>
    <mergeCell ref="J72:J73"/>
    <mergeCell ref="M72:M73"/>
    <mergeCell ref="N72:N73"/>
    <mergeCell ref="K72:K73"/>
    <mergeCell ref="H72:H73"/>
    <mergeCell ref="E72:E73"/>
    <mergeCell ref="B72:B73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N19 A16 C16:D16 F16:G16 I16:J16 L16:M16 A37 L36 A39 C38 L38 A41 A40 L40 A43 A42 L42 A45 C44 L44 A21 A20 L20:M20 A27:A31 L26:M26 A61 A60 A77:D77 A62 C20:D20 C26:D26 C36 E37:F37 E39:F39 F38 E41:F41 F40 E43:F43 F42 E45:F45 F44 A35 E35:F35 F36 H37:I37 H39:I39 I38 H41:I41 I40 H43:I43 I42 H45:I45 I44 H35:I35 I36 K37:L37 K39:L39 K41:L41 K43:L43 K45:L45 K35:L35 N37 N39 N41 N43 N45 N35 C40 C42 C60:D60 C62:D62 F20:G20 F26:G26 F60:G60 F62:G62 I20:J20 I26:J26 I60:J60 I62:J62 L60:M60 L62:M62 A63 I63:N63 A17 I17:N17 I77:J77 A25 A24 C24:D24 F24:G24 I24:J24 L24:M24 C17:G17 A76 C76:D76 F76:G76 I76:J76 L76:M76 C37 C39 C41 C43 C45 C21:N21 C27:N27 C61 C34:C35 C63:G63 C25:N25 C29:N29 C28:D28 F28:G28 C31:N31 C30:D30 F30:G30 I30:N30 F77:G77 L77:M77 L28:M28 I28:J28 E61:N61 F34 I34 L34 A33 C32:C33 E33:F33 H33:I33 K33:L33 N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71"/>
      <c r="C1" s="555" t="s">
        <v>69</v>
      </c>
      <c r="D1" s="555" t="s">
        <v>8</v>
      </c>
      <c r="E1" s="603" t="s">
        <v>19</v>
      </c>
    </row>
    <row r="2" spans="1:6" ht="14.25" customHeight="1" thickBot="1" x14ac:dyDescent="0.3">
      <c r="A2" s="24"/>
      <c r="B2" s="172"/>
      <c r="C2" s="597"/>
      <c r="D2" s="597"/>
      <c r="E2" s="604"/>
    </row>
    <row r="3" spans="1:6" ht="14.25" customHeight="1" x14ac:dyDescent="0.25">
      <c r="A3" s="540" t="s">
        <v>52</v>
      </c>
      <c r="B3" s="582" t="s">
        <v>53</v>
      </c>
      <c r="C3" s="608" t="s">
        <v>66</v>
      </c>
      <c r="D3" s="608" t="s">
        <v>8</v>
      </c>
      <c r="E3" s="604"/>
    </row>
    <row r="4" spans="1:6" ht="15" customHeight="1" thickBot="1" x14ac:dyDescent="0.3">
      <c r="A4" s="561"/>
      <c r="B4" s="630"/>
      <c r="C4" s="609"/>
      <c r="D4" s="609"/>
      <c r="E4" s="604"/>
    </row>
    <row r="5" spans="1:6" s="46" customFormat="1" ht="14.25" thickBot="1" x14ac:dyDescent="0.3">
      <c r="A5" s="25" t="s">
        <v>3</v>
      </c>
      <c r="B5" s="173">
        <v>42856</v>
      </c>
      <c r="C5" s="12"/>
      <c r="D5" s="18"/>
      <c r="E5" s="17">
        <f t="shared" ref="E5:E11" si="0">SUM(C5:D5)</f>
        <v>0</v>
      </c>
    </row>
    <row r="6" spans="1:6" s="46" customFormat="1" ht="14.25" thickBot="1" x14ac:dyDescent="0.3">
      <c r="A6" s="25" t="s">
        <v>4</v>
      </c>
      <c r="B6" s="187">
        <v>42948</v>
      </c>
      <c r="C6" s="12"/>
      <c r="D6" s="18"/>
      <c r="E6" s="17">
        <f t="shared" si="0"/>
        <v>0</v>
      </c>
    </row>
    <row r="7" spans="1:6" s="46" customFormat="1" ht="14.25" thickBot="1" x14ac:dyDescent="0.3">
      <c r="A7" s="25" t="s">
        <v>5</v>
      </c>
      <c r="B7" s="187">
        <f>B6+1</f>
        <v>42949</v>
      </c>
      <c r="C7" s="12"/>
      <c r="D7" s="18"/>
      <c r="E7" s="17">
        <f t="shared" si="0"/>
        <v>0</v>
      </c>
    </row>
    <row r="8" spans="1:6" s="46" customFormat="1" ht="14.25" thickBot="1" x14ac:dyDescent="0.3">
      <c r="A8" s="25" t="s">
        <v>6</v>
      </c>
      <c r="B8" s="187">
        <f>B7+1</f>
        <v>42950</v>
      </c>
      <c r="C8" s="12"/>
      <c r="D8" s="18"/>
      <c r="E8" s="17">
        <f t="shared" si="0"/>
        <v>0</v>
      </c>
      <c r="F8" s="152"/>
    </row>
    <row r="9" spans="1:6" s="46" customFormat="1" ht="14.25" thickBot="1" x14ac:dyDescent="0.3">
      <c r="A9" s="25" t="s">
        <v>0</v>
      </c>
      <c r="B9" s="187">
        <f>B8+1</f>
        <v>42951</v>
      </c>
      <c r="C9" s="12"/>
      <c r="D9" s="18"/>
      <c r="E9" s="17">
        <f t="shared" si="0"/>
        <v>0</v>
      </c>
      <c r="F9" s="152"/>
    </row>
    <row r="10" spans="1:6" s="46" customFormat="1" ht="14.25" customHeight="1" outlineLevel="1" thickBot="1" x14ac:dyDescent="0.3">
      <c r="A10" s="25" t="s">
        <v>1</v>
      </c>
      <c r="B10" s="187">
        <f>B9+1</f>
        <v>42952</v>
      </c>
      <c r="C10" s="18"/>
      <c r="D10" s="18"/>
      <c r="E10" s="17">
        <f t="shared" si="0"/>
        <v>0</v>
      </c>
      <c r="F10" s="152"/>
    </row>
    <row r="11" spans="1:6" s="46" customFormat="1" ht="15" customHeight="1" outlineLevel="1" thickBot="1" x14ac:dyDescent="0.3">
      <c r="A11" s="25" t="s">
        <v>2</v>
      </c>
      <c r="B11" s="187">
        <f>B10+1</f>
        <v>42953</v>
      </c>
      <c r="C11" s="21"/>
      <c r="D11" s="21"/>
      <c r="E11" s="17">
        <f t="shared" si="0"/>
        <v>0</v>
      </c>
      <c r="F11" s="152"/>
    </row>
    <row r="12" spans="1:6" s="47" customFormat="1" ht="15" customHeight="1" outlineLevel="1" thickBot="1" x14ac:dyDescent="0.3">
      <c r="A12" s="160" t="s">
        <v>21</v>
      </c>
      <c r="B12" s="574" t="s">
        <v>24</v>
      </c>
      <c r="C12" s="115">
        <f>SUM(C5:C11)</f>
        <v>0</v>
      </c>
      <c r="D12" s="115">
        <f>SUM(D5:D11)</f>
        <v>0</v>
      </c>
      <c r="E12" s="118">
        <f>SUM(E5:E11)</f>
        <v>0</v>
      </c>
    </row>
    <row r="13" spans="1:6" s="47" customFormat="1" ht="15" customHeight="1" outlineLevel="1" thickBot="1" x14ac:dyDescent="0.3">
      <c r="A13" s="110" t="s">
        <v>23</v>
      </c>
      <c r="B13" s="575"/>
      <c r="C13" s="111" t="e">
        <f>AVERAGE(C5:C11)</f>
        <v>#DIV/0!</v>
      </c>
      <c r="D13" s="111" t="e">
        <f>AVERAGE(D5:D11)</f>
        <v>#DIV/0!</v>
      </c>
      <c r="E13" s="114">
        <f>AVERAGE(E5:E11)</f>
        <v>0</v>
      </c>
    </row>
    <row r="14" spans="1:6" s="47" customFormat="1" ht="15" customHeight="1" thickBot="1" x14ac:dyDescent="0.3">
      <c r="A14" s="26" t="s">
        <v>20</v>
      </c>
      <c r="B14" s="575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7" customFormat="1" ht="15" customHeight="1" thickBot="1" x14ac:dyDescent="0.3">
      <c r="A15" s="26" t="s">
        <v>22</v>
      </c>
      <c r="B15" s="575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7" customFormat="1" ht="15" customHeight="1" thickBot="1" x14ac:dyDescent="0.3">
      <c r="A16" s="25" t="s">
        <v>3</v>
      </c>
      <c r="B16" s="173">
        <f>B11+1</f>
        <v>42954</v>
      </c>
      <c r="C16" s="12"/>
      <c r="D16" s="13"/>
      <c r="E16" s="16">
        <f t="shared" ref="E16:E22" si="1">SUM(C16:D16)</f>
        <v>0</v>
      </c>
    </row>
    <row r="17" spans="1:6" s="47" customFormat="1" ht="15" customHeight="1" thickBot="1" x14ac:dyDescent="0.3">
      <c r="A17" s="25" t="s">
        <v>4</v>
      </c>
      <c r="B17" s="174">
        <f t="shared" ref="B17:B22" si="2">B16+1</f>
        <v>42955</v>
      </c>
      <c r="C17" s="12"/>
      <c r="D17" s="19"/>
      <c r="E17" s="17">
        <f t="shared" si="1"/>
        <v>0</v>
      </c>
    </row>
    <row r="18" spans="1:6" s="47" customFormat="1" ht="15" customHeight="1" thickBot="1" x14ac:dyDescent="0.3">
      <c r="A18" s="25" t="s">
        <v>5</v>
      </c>
      <c r="B18" s="174">
        <f t="shared" si="2"/>
        <v>42956</v>
      </c>
      <c r="C18" s="12"/>
      <c r="D18" s="19"/>
      <c r="E18" s="17">
        <f t="shared" si="1"/>
        <v>0</v>
      </c>
    </row>
    <row r="19" spans="1:6" s="47" customFormat="1" ht="15" customHeight="1" thickBot="1" x14ac:dyDescent="0.3">
      <c r="A19" s="25" t="s">
        <v>6</v>
      </c>
      <c r="B19" s="175">
        <f t="shared" si="2"/>
        <v>42957</v>
      </c>
      <c r="C19" s="12"/>
      <c r="D19" s="19"/>
      <c r="E19" s="17">
        <f t="shared" si="1"/>
        <v>0</v>
      </c>
    </row>
    <row r="20" spans="1:6" s="47" customFormat="1" ht="15" customHeight="1" thickBot="1" x14ac:dyDescent="0.3">
      <c r="A20" s="25" t="s">
        <v>0</v>
      </c>
      <c r="B20" s="175">
        <f t="shared" si="2"/>
        <v>42958</v>
      </c>
      <c r="C20" s="12"/>
      <c r="D20" s="19"/>
      <c r="E20" s="17">
        <f t="shared" si="1"/>
        <v>0</v>
      </c>
    </row>
    <row r="21" spans="1:6" s="47" customFormat="1" ht="15" customHeight="1" outlineLevel="1" thickBot="1" x14ac:dyDescent="0.3">
      <c r="A21" s="25" t="s">
        <v>1</v>
      </c>
      <c r="B21" s="187">
        <f t="shared" si="2"/>
        <v>42959</v>
      </c>
      <c r="C21" s="18"/>
      <c r="D21" s="19"/>
      <c r="E21" s="17">
        <f t="shared" si="1"/>
        <v>0</v>
      </c>
      <c r="F21" s="155"/>
    </row>
    <row r="22" spans="1:6" s="47" customFormat="1" ht="15" customHeight="1" outlineLevel="1" thickBot="1" x14ac:dyDescent="0.3">
      <c r="A22" s="25" t="s">
        <v>2</v>
      </c>
      <c r="B22" s="174">
        <f t="shared" si="2"/>
        <v>42960</v>
      </c>
      <c r="C22" s="21"/>
      <c r="D22" s="22"/>
      <c r="E22" s="66">
        <f t="shared" si="1"/>
        <v>0</v>
      </c>
    </row>
    <row r="23" spans="1:6" s="47" customFormat="1" ht="15" customHeight="1" outlineLevel="1" thickBot="1" x14ac:dyDescent="0.3">
      <c r="A23" s="160" t="s">
        <v>21</v>
      </c>
      <c r="B23" s="574" t="s">
        <v>25</v>
      </c>
      <c r="C23" s="115">
        <f>SUM(C16:C22)</f>
        <v>0</v>
      </c>
      <c r="D23" s="115">
        <f>SUM(D16:D22)</f>
        <v>0</v>
      </c>
      <c r="E23" s="115">
        <f>SUM(E16:E22)</f>
        <v>0</v>
      </c>
    </row>
    <row r="24" spans="1:6" s="47" customFormat="1" ht="15" customHeight="1" outlineLevel="1" thickBot="1" x14ac:dyDescent="0.3">
      <c r="A24" s="110" t="s">
        <v>23</v>
      </c>
      <c r="B24" s="575"/>
      <c r="C24" s="111" t="e">
        <f>AVERAGE(C16:C22)</f>
        <v>#DIV/0!</v>
      </c>
      <c r="D24" s="111" t="e">
        <f>AVERAGE(D16:D22)</f>
        <v>#DIV/0!</v>
      </c>
      <c r="E24" s="111">
        <f>AVERAGE(E16:E22)</f>
        <v>0</v>
      </c>
    </row>
    <row r="25" spans="1:6" s="47" customFormat="1" ht="15" customHeight="1" thickBot="1" x14ac:dyDescent="0.3">
      <c r="A25" s="26" t="s">
        <v>20</v>
      </c>
      <c r="B25" s="575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7" customFormat="1" ht="15" customHeight="1" thickBot="1" x14ac:dyDescent="0.3">
      <c r="A26" s="26" t="s">
        <v>22</v>
      </c>
      <c r="B26" s="576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7" customFormat="1" ht="15" customHeight="1" thickBot="1" x14ac:dyDescent="0.3">
      <c r="A27" s="25" t="s">
        <v>3</v>
      </c>
      <c r="B27" s="176">
        <f>B22+1</f>
        <v>42961</v>
      </c>
      <c r="C27" s="12"/>
      <c r="D27" s="12"/>
      <c r="E27" s="16">
        <f t="shared" ref="E27:E33" si="3">SUM(C27:D27)</f>
        <v>0</v>
      </c>
    </row>
    <row r="28" spans="1:6" s="47" customFormat="1" ht="15" customHeight="1" thickBot="1" x14ac:dyDescent="0.3">
      <c r="A28" s="25" t="s">
        <v>4</v>
      </c>
      <c r="B28" s="177">
        <f t="shared" ref="B28:B33" si="4">B27+1</f>
        <v>42962</v>
      </c>
      <c r="C28" s="12"/>
      <c r="D28" s="18"/>
      <c r="E28" s="17">
        <f t="shared" si="3"/>
        <v>0</v>
      </c>
    </row>
    <row r="29" spans="1:6" s="47" customFormat="1" ht="15" customHeight="1" thickBot="1" x14ac:dyDescent="0.3">
      <c r="A29" s="25" t="s">
        <v>5</v>
      </c>
      <c r="B29" s="177">
        <f t="shared" si="4"/>
        <v>42963</v>
      </c>
      <c r="C29" s="12"/>
      <c r="D29" s="18"/>
      <c r="E29" s="17">
        <f t="shared" si="3"/>
        <v>0</v>
      </c>
    </row>
    <row r="30" spans="1:6" s="47" customFormat="1" ht="15" customHeight="1" thickBot="1" x14ac:dyDescent="0.3">
      <c r="A30" s="25" t="s">
        <v>6</v>
      </c>
      <c r="B30" s="177">
        <f t="shared" si="4"/>
        <v>42964</v>
      </c>
      <c r="C30" s="12"/>
      <c r="D30" s="18"/>
      <c r="E30" s="17">
        <f t="shared" si="3"/>
        <v>0</v>
      </c>
    </row>
    <row r="31" spans="1:6" s="47" customFormat="1" ht="15" customHeight="1" thickBot="1" x14ac:dyDescent="0.3">
      <c r="A31" s="25" t="s">
        <v>0</v>
      </c>
      <c r="B31" s="177">
        <f t="shared" si="4"/>
        <v>42965</v>
      </c>
      <c r="C31" s="12"/>
      <c r="D31" s="18"/>
      <c r="E31" s="17">
        <f t="shared" si="3"/>
        <v>0</v>
      </c>
    </row>
    <row r="32" spans="1:6" s="47" customFormat="1" ht="15" customHeight="1" outlineLevel="1" thickBot="1" x14ac:dyDescent="0.3">
      <c r="A32" s="25" t="s">
        <v>1</v>
      </c>
      <c r="B32" s="177">
        <f t="shared" si="4"/>
        <v>42966</v>
      </c>
      <c r="C32" s="18"/>
      <c r="D32" s="18"/>
      <c r="E32" s="17">
        <f t="shared" si="3"/>
        <v>0</v>
      </c>
    </row>
    <row r="33" spans="1:6" s="47" customFormat="1" ht="15" customHeight="1" outlineLevel="1" thickBot="1" x14ac:dyDescent="0.3">
      <c r="A33" s="25" t="s">
        <v>2</v>
      </c>
      <c r="B33" s="177">
        <f t="shared" si="4"/>
        <v>42967</v>
      </c>
      <c r="C33" s="21"/>
      <c r="D33" s="21"/>
      <c r="E33" s="66">
        <f t="shared" si="3"/>
        <v>0</v>
      </c>
      <c r="F33" s="155"/>
    </row>
    <row r="34" spans="1:6" s="47" customFormat="1" ht="15" customHeight="1" outlineLevel="1" thickBot="1" x14ac:dyDescent="0.3">
      <c r="A34" s="160" t="s">
        <v>21</v>
      </c>
      <c r="B34" s="574" t="s">
        <v>26</v>
      </c>
      <c r="C34" s="115">
        <f>SUM(C27:C33)</f>
        <v>0</v>
      </c>
      <c r="D34" s="115">
        <f>SUM(D27:D33)</f>
        <v>0</v>
      </c>
      <c r="E34" s="115">
        <f>SUM(E27:E33)</f>
        <v>0</v>
      </c>
    </row>
    <row r="35" spans="1:6" s="47" customFormat="1" ht="15" customHeight="1" outlineLevel="1" thickBot="1" x14ac:dyDescent="0.3">
      <c r="A35" s="110" t="s">
        <v>23</v>
      </c>
      <c r="B35" s="575"/>
      <c r="C35" s="111" t="e">
        <f>AVERAGE(C27:C33)</f>
        <v>#DIV/0!</v>
      </c>
      <c r="D35" s="111" t="e">
        <f>AVERAGE(D27:D33)</f>
        <v>#DIV/0!</v>
      </c>
      <c r="E35" s="111">
        <f>AVERAGE(E27:E33)</f>
        <v>0</v>
      </c>
    </row>
    <row r="36" spans="1:6" s="47" customFormat="1" ht="15" customHeight="1" thickBot="1" x14ac:dyDescent="0.3">
      <c r="A36" s="26" t="s">
        <v>20</v>
      </c>
      <c r="B36" s="575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7" customFormat="1" ht="15" customHeight="1" thickBot="1" x14ac:dyDescent="0.3">
      <c r="A37" s="26" t="s">
        <v>22</v>
      </c>
      <c r="B37" s="576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7" customFormat="1" ht="15" customHeight="1" thickBot="1" x14ac:dyDescent="0.3">
      <c r="A38" s="25" t="s">
        <v>3</v>
      </c>
      <c r="B38" s="178">
        <f>B33+1</f>
        <v>42968</v>
      </c>
      <c r="C38" s="12"/>
      <c r="D38" s="12"/>
      <c r="E38" s="16">
        <f t="shared" ref="E38:E44" si="5">SUM(C38:D38)</f>
        <v>0</v>
      </c>
      <c r="F38" s="155"/>
    </row>
    <row r="39" spans="1:6" s="47" customFormat="1" ht="15" customHeight="1" thickBot="1" x14ac:dyDescent="0.3">
      <c r="A39" s="25" t="s">
        <v>4</v>
      </c>
      <c r="B39" s="179">
        <f t="shared" ref="B39:B44" si="6">B38+1</f>
        <v>42969</v>
      </c>
      <c r="C39" s="12"/>
      <c r="D39" s="18"/>
      <c r="E39" s="17">
        <f t="shared" si="5"/>
        <v>0</v>
      </c>
      <c r="F39" s="155"/>
    </row>
    <row r="40" spans="1:6" s="47" customFormat="1" ht="15" customHeight="1" thickBot="1" x14ac:dyDescent="0.3">
      <c r="A40" s="25" t="s">
        <v>5</v>
      </c>
      <c r="B40" s="179">
        <f t="shared" si="6"/>
        <v>42970</v>
      </c>
      <c r="C40" s="12"/>
      <c r="D40" s="18"/>
      <c r="E40" s="17">
        <f t="shared" si="5"/>
        <v>0</v>
      </c>
      <c r="F40" s="155"/>
    </row>
    <row r="41" spans="1:6" s="47" customFormat="1" ht="15" customHeight="1" thickBot="1" x14ac:dyDescent="0.3">
      <c r="A41" s="25" t="s">
        <v>6</v>
      </c>
      <c r="B41" s="179">
        <f t="shared" si="6"/>
        <v>42971</v>
      </c>
      <c r="C41" s="12"/>
      <c r="D41" s="18"/>
      <c r="E41" s="17">
        <f t="shared" si="5"/>
        <v>0</v>
      </c>
      <c r="F41" s="155"/>
    </row>
    <row r="42" spans="1:6" s="47" customFormat="1" ht="15" customHeight="1" thickBot="1" x14ac:dyDescent="0.3">
      <c r="A42" s="25" t="s">
        <v>0</v>
      </c>
      <c r="B42" s="179">
        <f t="shared" si="6"/>
        <v>42972</v>
      </c>
      <c r="C42" s="12"/>
      <c r="D42" s="18"/>
      <c r="E42" s="17">
        <f t="shared" si="5"/>
        <v>0</v>
      </c>
      <c r="F42" s="155"/>
    </row>
    <row r="43" spans="1:6" s="47" customFormat="1" ht="15" customHeight="1" outlineLevel="1" thickBot="1" x14ac:dyDescent="0.3">
      <c r="A43" s="25" t="s">
        <v>1</v>
      </c>
      <c r="B43" s="179">
        <f t="shared" si="6"/>
        <v>42973</v>
      </c>
      <c r="C43" s="18"/>
      <c r="D43" s="18"/>
      <c r="E43" s="17">
        <f t="shared" si="5"/>
        <v>0</v>
      </c>
      <c r="F43" s="155"/>
    </row>
    <row r="44" spans="1:6" s="47" customFormat="1" ht="15" customHeight="1" outlineLevel="1" thickBot="1" x14ac:dyDescent="0.3">
      <c r="A44" s="25" t="s">
        <v>2</v>
      </c>
      <c r="B44" s="179">
        <f t="shared" si="6"/>
        <v>42974</v>
      </c>
      <c r="C44" s="21"/>
      <c r="D44" s="21"/>
      <c r="E44" s="66">
        <f t="shared" si="5"/>
        <v>0</v>
      </c>
      <c r="F44" s="155"/>
    </row>
    <row r="45" spans="1:6" s="47" customFormat="1" ht="15" customHeight="1" outlineLevel="1" thickBot="1" x14ac:dyDescent="0.3">
      <c r="A45" s="160" t="s">
        <v>21</v>
      </c>
      <c r="B45" s="574" t="s">
        <v>27</v>
      </c>
      <c r="C45" s="115">
        <f>SUM(C38:C44)</f>
        <v>0</v>
      </c>
      <c r="D45" s="115">
        <f>SUM(D38:D44)</f>
        <v>0</v>
      </c>
      <c r="E45" s="115">
        <f>SUM(E38:E44)</f>
        <v>0</v>
      </c>
    </row>
    <row r="46" spans="1:6" s="47" customFormat="1" ht="15" customHeight="1" outlineLevel="1" thickBot="1" x14ac:dyDescent="0.3">
      <c r="A46" s="110" t="s">
        <v>23</v>
      </c>
      <c r="B46" s="575"/>
      <c r="C46" s="111" t="e">
        <f>AVERAGE(C38:C44)</f>
        <v>#DIV/0!</v>
      </c>
      <c r="D46" s="111" t="e">
        <f>AVERAGE(D38:D44)</f>
        <v>#DIV/0!</v>
      </c>
      <c r="E46" s="111">
        <f>AVERAGE(E38:E44)</f>
        <v>0</v>
      </c>
    </row>
    <row r="47" spans="1:6" s="47" customFormat="1" ht="15" customHeight="1" thickBot="1" x14ac:dyDescent="0.3">
      <c r="A47" s="26" t="s">
        <v>20</v>
      </c>
      <c r="B47" s="575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7" customFormat="1" ht="15" customHeight="1" thickBot="1" x14ac:dyDescent="0.3">
      <c r="A48" s="26" t="s">
        <v>22</v>
      </c>
      <c r="B48" s="576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7" customFormat="1" ht="15" customHeight="1" thickBot="1" x14ac:dyDescent="0.3">
      <c r="A49" s="25" t="s">
        <v>3</v>
      </c>
      <c r="B49" s="178">
        <f>B44+1</f>
        <v>42975</v>
      </c>
      <c r="C49" s="51"/>
      <c r="D49" s="54"/>
      <c r="E49" s="17">
        <f t="shared" ref="E49:E55" si="7">SUM(C49:D49)</f>
        <v>0</v>
      </c>
      <c r="F49" s="155"/>
    </row>
    <row r="50" spans="1:6" s="47" customFormat="1" ht="15" customHeight="1" thickBot="1" x14ac:dyDescent="0.3">
      <c r="A50" s="151" t="s">
        <v>4</v>
      </c>
      <c r="B50" s="179">
        <f t="shared" ref="B50:B55" si="8">B49+1</f>
        <v>42976</v>
      </c>
      <c r="C50" s="12"/>
      <c r="D50" s="15"/>
      <c r="E50" s="17">
        <f t="shared" si="7"/>
        <v>0</v>
      </c>
      <c r="F50" s="155"/>
    </row>
    <row r="51" spans="1:6" s="47" customFormat="1" ht="13.5" customHeight="1" thickBot="1" x14ac:dyDescent="0.3">
      <c r="A51" s="151" t="s">
        <v>5</v>
      </c>
      <c r="B51" s="179">
        <f t="shared" si="8"/>
        <v>42977</v>
      </c>
      <c r="C51" s="12"/>
      <c r="D51" s="15"/>
      <c r="E51" s="17">
        <f t="shared" si="7"/>
        <v>0</v>
      </c>
      <c r="F51" s="155"/>
    </row>
    <row r="52" spans="1:6" s="47" customFormat="1" ht="15" customHeight="1" thickBot="1" x14ac:dyDescent="0.3">
      <c r="A52" s="151" t="s">
        <v>6</v>
      </c>
      <c r="B52" s="179">
        <f t="shared" si="8"/>
        <v>42978</v>
      </c>
      <c r="C52" s="12"/>
      <c r="D52" s="15"/>
      <c r="E52" s="17">
        <f t="shared" si="7"/>
        <v>0</v>
      </c>
      <c r="F52" s="155"/>
    </row>
    <row r="53" spans="1:6" s="47" customFormat="1" ht="14.25" thickBot="1" x14ac:dyDescent="0.3">
      <c r="A53" s="25" t="s">
        <v>0</v>
      </c>
      <c r="B53" s="181">
        <f t="shared" si="8"/>
        <v>42979</v>
      </c>
      <c r="C53" s="12"/>
      <c r="D53" s="15"/>
      <c r="E53" s="17">
        <f t="shared" si="7"/>
        <v>0</v>
      </c>
      <c r="F53" s="155"/>
    </row>
    <row r="54" spans="1:6" s="47" customFormat="1" ht="14.25" outlineLevel="1" thickBot="1" x14ac:dyDescent="0.3">
      <c r="A54" s="25" t="s">
        <v>1</v>
      </c>
      <c r="B54" s="181">
        <f t="shared" si="8"/>
        <v>42980</v>
      </c>
      <c r="C54" s="18"/>
      <c r="D54" s="18"/>
      <c r="E54" s="17">
        <f t="shared" si="7"/>
        <v>0</v>
      </c>
      <c r="F54" s="155"/>
    </row>
    <row r="55" spans="1:6" s="47" customFormat="1" ht="14.25" outlineLevel="1" thickBot="1" x14ac:dyDescent="0.3">
      <c r="A55" s="151" t="s">
        <v>2</v>
      </c>
      <c r="B55" s="181">
        <f t="shared" si="8"/>
        <v>42981</v>
      </c>
      <c r="C55" s="21"/>
      <c r="D55" s="21"/>
      <c r="E55" s="17">
        <f t="shared" si="7"/>
        <v>0</v>
      </c>
    </row>
    <row r="56" spans="1:6" s="47" customFormat="1" ht="15" customHeight="1" outlineLevel="1" thickBot="1" x14ac:dyDescent="0.3">
      <c r="A56" s="160" t="s">
        <v>21</v>
      </c>
      <c r="B56" s="574" t="s">
        <v>28</v>
      </c>
      <c r="C56" s="115">
        <f>SUM(C49:C55)</f>
        <v>0</v>
      </c>
      <c r="D56" s="115">
        <f>SUM(D49:D55)</f>
        <v>0</v>
      </c>
      <c r="E56" s="118">
        <f>SUM(E49:E55)</f>
        <v>0</v>
      </c>
    </row>
    <row r="57" spans="1:6" s="47" customFormat="1" ht="15" customHeight="1" outlineLevel="1" thickBot="1" x14ac:dyDescent="0.3">
      <c r="A57" s="110" t="s">
        <v>23</v>
      </c>
      <c r="B57" s="575"/>
      <c r="C57" s="111" t="e">
        <f>AVERAGE(C49:C55)</f>
        <v>#DIV/0!</v>
      </c>
      <c r="D57" s="111" t="e">
        <f>AVERAGE(D49:D55)</f>
        <v>#DIV/0!</v>
      </c>
      <c r="E57" s="114">
        <f>AVERAGE(E49:E55)</f>
        <v>0</v>
      </c>
    </row>
    <row r="58" spans="1:6" s="47" customFormat="1" ht="15" customHeight="1" thickBot="1" x14ac:dyDescent="0.3">
      <c r="A58" s="26" t="s">
        <v>20</v>
      </c>
      <c r="B58" s="575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7" customFormat="1" ht="14.25" thickBot="1" x14ac:dyDescent="0.3">
      <c r="A59" s="26" t="s">
        <v>22</v>
      </c>
      <c r="B59" s="576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7" customFormat="1" ht="14.25" thickBot="1" x14ac:dyDescent="0.3">
      <c r="A60" s="151" t="s">
        <v>3</v>
      </c>
      <c r="B60" s="178">
        <f>B55+1</f>
        <v>42982</v>
      </c>
      <c r="C60" s="12"/>
      <c r="D60" s="12"/>
      <c r="E60" s="17">
        <f>SUM(C60:D60)</f>
        <v>0</v>
      </c>
    </row>
    <row r="61" spans="1:6" s="47" customFormat="1" ht="14.25" thickBot="1" x14ac:dyDescent="0.3">
      <c r="A61" s="151" t="s">
        <v>4</v>
      </c>
      <c r="B61" s="179">
        <f>B60+1</f>
        <v>42983</v>
      </c>
      <c r="C61" s="12"/>
      <c r="D61" s="18"/>
      <c r="E61" s="17"/>
    </row>
    <row r="62" spans="1:6" s="47" customFormat="1" ht="14.25" thickBot="1" x14ac:dyDescent="0.3">
      <c r="A62" s="151"/>
      <c r="B62" s="180"/>
      <c r="C62" s="12"/>
      <c r="D62" s="18"/>
      <c r="E62" s="17"/>
    </row>
    <row r="63" spans="1:6" s="47" customFormat="1" ht="14.25" thickBot="1" x14ac:dyDescent="0.3">
      <c r="A63" s="151"/>
      <c r="B63" s="180"/>
      <c r="C63" s="12"/>
      <c r="D63" s="18"/>
      <c r="E63" s="17"/>
    </row>
    <row r="64" spans="1:6" s="47" customFormat="1" ht="14.25" thickBot="1" x14ac:dyDescent="0.3">
      <c r="A64" s="25"/>
      <c r="B64" s="180"/>
      <c r="C64" s="12"/>
      <c r="D64" s="18"/>
      <c r="E64" s="17"/>
    </row>
    <row r="65" spans="1:6" s="47" customFormat="1" ht="14.25" thickBot="1" x14ac:dyDescent="0.3">
      <c r="A65" s="25"/>
      <c r="B65" s="180"/>
      <c r="C65" s="18"/>
      <c r="D65" s="18"/>
      <c r="E65" s="17"/>
    </row>
    <row r="66" spans="1:6" s="47" customFormat="1" ht="14.25" thickBot="1" x14ac:dyDescent="0.3">
      <c r="A66" s="25"/>
      <c r="B66" s="182"/>
      <c r="C66" s="21"/>
      <c r="D66" s="21"/>
      <c r="E66" s="66"/>
    </row>
    <row r="67" spans="1:6" s="47" customFormat="1" ht="14.25" thickBot="1" x14ac:dyDescent="0.3">
      <c r="A67" s="160" t="s">
        <v>21</v>
      </c>
      <c r="B67" s="574" t="s">
        <v>32</v>
      </c>
      <c r="C67" s="115">
        <f>SUM(C60:C66)</f>
        <v>0</v>
      </c>
      <c r="D67" s="115">
        <f>SUM(D60:D66)</f>
        <v>0</v>
      </c>
      <c r="E67" s="115">
        <f>SUM(E60:E66)</f>
        <v>0</v>
      </c>
    </row>
    <row r="68" spans="1:6" s="47" customFormat="1" ht="14.25" thickBot="1" x14ac:dyDescent="0.3">
      <c r="A68" s="110" t="s">
        <v>23</v>
      </c>
      <c r="B68" s="575"/>
      <c r="C68" s="111" t="e">
        <f>AVERAGE(C60:C66)</f>
        <v>#DIV/0!</v>
      </c>
      <c r="D68" s="111" t="e">
        <f>AVERAGE(D60:D66)</f>
        <v>#DIV/0!</v>
      </c>
      <c r="E68" s="111">
        <f>AVERAGE(E60:E66)</f>
        <v>0</v>
      </c>
    </row>
    <row r="69" spans="1:6" s="47" customFormat="1" ht="14.25" thickBot="1" x14ac:dyDescent="0.3">
      <c r="A69" s="26" t="s">
        <v>20</v>
      </c>
      <c r="B69" s="575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7" customFormat="1" ht="14.25" thickBot="1" x14ac:dyDescent="0.3">
      <c r="A70" s="26" t="s">
        <v>22</v>
      </c>
      <c r="B70" s="576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7" customFormat="1" x14ac:dyDescent="0.25">
      <c r="A71" s="4"/>
      <c r="B71" s="133"/>
      <c r="C71" s="50"/>
      <c r="D71" s="50"/>
      <c r="E71" s="50"/>
    </row>
    <row r="72" spans="1:6" s="47" customFormat="1" x14ac:dyDescent="0.25">
      <c r="B72" s="190"/>
      <c r="C72" s="39" t="s">
        <v>68</v>
      </c>
      <c r="D72" s="39" t="s">
        <v>8</v>
      </c>
      <c r="E72" s="585" t="s">
        <v>75</v>
      </c>
      <c r="F72" s="587"/>
    </row>
    <row r="73" spans="1:6" ht="25.5" x14ac:dyDescent="0.25">
      <c r="A73" s="11"/>
      <c r="B73" s="42" t="s">
        <v>30</v>
      </c>
      <c r="C73" s="192">
        <f>SUM(C58:C58, C47:C47, C36:C36, C25:C25, C14:C14, C69:C69)</f>
        <v>0</v>
      </c>
      <c r="D73" s="37">
        <f>SUM(D69:D69, D58:D58, D47:D47, D36:D36, D25:D25, D14:D14)</f>
        <v>0</v>
      </c>
      <c r="E73" s="222" t="s">
        <v>30</v>
      </c>
      <c r="F73" s="106">
        <f>SUM(E14, E25, E36, E47, E58, E69)</f>
        <v>0</v>
      </c>
    </row>
    <row r="74" spans="1:6" ht="25.5" x14ac:dyDescent="0.25">
      <c r="A74" s="11"/>
      <c r="B74" s="42" t="s">
        <v>29</v>
      </c>
      <c r="C74" s="192">
        <f>SUM(C56:C56, C45:C45, C34:C34, C23:C23, C12:C12, C67:C67)</f>
        <v>0</v>
      </c>
      <c r="D74" s="37">
        <f>SUM(D67:D67, D56:D56, D45:D45, D34:D34, D23:D23, D12:D12)</f>
        <v>0</v>
      </c>
      <c r="E74" s="222" t="s">
        <v>29</v>
      </c>
      <c r="F74" s="107">
        <f>SUM(E56, E45, E34, E23, E12, E67)</f>
        <v>0</v>
      </c>
    </row>
    <row r="75" spans="1:6" x14ac:dyDescent="0.25">
      <c r="C75" s="134"/>
      <c r="E75" s="222" t="s">
        <v>22</v>
      </c>
      <c r="F75" s="107">
        <f>AVERAGE(E14, E25, E36, E47, E58, E69)</f>
        <v>0</v>
      </c>
    </row>
    <row r="76" spans="1:6" x14ac:dyDescent="0.25">
      <c r="C76" s="134"/>
      <c r="E76" s="222" t="s">
        <v>62</v>
      </c>
      <c r="F76" s="106">
        <f>AVERAGE(E56, E45, E34, E23, E12, E67)</f>
        <v>0</v>
      </c>
    </row>
    <row r="78" spans="1:6" x14ac:dyDescent="0.25">
      <c r="C78" s="153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7" bestFit="1" customWidth="1"/>
    <col min="2" max="2" width="10.140625" style="67" bestFit="1" customWidth="1"/>
    <col min="3" max="7" width="15.7109375" style="67" customWidth="1"/>
    <col min="8" max="8" width="16.28515625" style="67" bestFit="1" customWidth="1"/>
    <col min="9" max="16384" width="9.140625" style="67"/>
  </cols>
  <sheetData>
    <row r="1" spans="1:7" ht="15" customHeight="1" x14ac:dyDescent="0.25">
      <c r="B1" s="135"/>
      <c r="C1" s="555" t="s">
        <v>47</v>
      </c>
      <c r="D1" s="596"/>
      <c r="E1" s="555"/>
      <c r="F1" s="577"/>
      <c r="G1" s="603" t="s">
        <v>19</v>
      </c>
    </row>
    <row r="2" spans="1:7" ht="15" customHeight="1" thickBot="1" x14ac:dyDescent="0.3">
      <c r="B2" s="135"/>
      <c r="C2" s="597"/>
      <c r="D2" s="598"/>
      <c r="E2" s="597"/>
      <c r="F2" s="599"/>
      <c r="G2" s="604"/>
    </row>
    <row r="3" spans="1:7" x14ac:dyDescent="0.25">
      <c r="A3" s="631" t="s">
        <v>52</v>
      </c>
      <c r="B3" s="632" t="s">
        <v>53</v>
      </c>
      <c r="C3" s="608" t="s">
        <v>50</v>
      </c>
      <c r="D3" s="606" t="s">
        <v>51</v>
      </c>
      <c r="E3" s="608"/>
      <c r="F3" s="606"/>
      <c r="G3" s="604"/>
    </row>
    <row r="4" spans="1:7" ht="14.25" customHeight="1" thickBot="1" x14ac:dyDescent="0.3">
      <c r="A4" s="609"/>
      <c r="B4" s="633"/>
      <c r="C4" s="609"/>
      <c r="D4" s="607"/>
      <c r="E4" s="609"/>
      <c r="F4" s="607"/>
      <c r="G4" s="604"/>
    </row>
    <row r="5" spans="1:7" s="73" customFormat="1" ht="12.75" customHeight="1" thickBot="1" x14ac:dyDescent="0.3">
      <c r="A5" s="149"/>
      <c r="B5" s="132"/>
      <c r="C5" s="68"/>
      <c r="D5" s="69"/>
      <c r="E5" s="70"/>
      <c r="F5" s="71"/>
      <c r="G5" s="72"/>
    </row>
    <row r="6" spans="1:7" s="73" customFormat="1" ht="12.75" customHeight="1" thickBot="1" x14ac:dyDescent="0.3">
      <c r="A6" s="149"/>
      <c r="B6" s="125"/>
      <c r="C6" s="68"/>
      <c r="D6" s="69"/>
      <c r="E6" s="70"/>
      <c r="F6" s="71"/>
      <c r="G6" s="72"/>
    </row>
    <row r="7" spans="1:7" s="73" customFormat="1" ht="12.75" customHeight="1" thickBot="1" x14ac:dyDescent="0.3">
      <c r="A7" s="149"/>
      <c r="B7" s="125"/>
      <c r="C7" s="68"/>
      <c r="D7" s="69"/>
      <c r="E7" s="70"/>
      <c r="F7" s="71"/>
      <c r="G7" s="72"/>
    </row>
    <row r="8" spans="1:7" s="73" customFormat="1" ht="12.75" customHeight="1" thickBot="1" x14ac:dyDescent="0.3">
      <c r="A8" s="154"/>
      <c r="B8" s="125"/>
      <c r="C8" s="68"/>
      <c r="D8" s="69"/>
      <c r="E8" s="70"/>
      <c r="F8" s="71"/>
      <c r="G8" s="72"/>
    </row>
    <row r="9" spans="1:7" s="73" customFormat="1" ht="12.75" customHeight="1" thickBot="1" x14ac:dyDescent="0.3">
      <c r="A9" s="154"/>
      <c r="B9" s="125"/>
      <c r="C9" s="68"/>
      <c r="D9" s="69"/>
      <c r="E9" s="70"/>
      <c r="F9" s="71"/>
      <c r="G9" s="72"/>
    </row>
    <row r="10" spans="1:7" s="73" customFormat="1" ht="12.75" customHeight="1" outlineLevel="1" thickBot="1" x14ac:dyDescent="0.3">
      <c r="A10" s="154"/>
      <c r="B10" s="159"/>
      <c r="C10" s="70"/>
      <c r="D10" s="74"/>
      <c r="E10" s="70"/>
      <c r="F10" s="71"/>
      <c r="G10" s="72">
        <f>SUM(C10:F10)</f>
        <v>0</v>
      </c>
    </row>
    <row r="11" spans="1:7" s="73" customFormat="1" ht="14.25" outlineLevel="1" thickBot="1" x14ac:dyDescent="0.3">
      <c r="A11" s="154"/>
      <c r="B11" s="125"/>
      <c r="C11" s="75"/>
      <c r="D11" s="76"/>
      <c r="E11" s="75"/>
      <c r="F11" s="77"/>
      <c r="G11" s="72">
        <f>SUM(C11:F11)</f>
        <v>0</v>
      </c>
    </row>
    <row r="12" spans="1:7" s="79" customFormat="1" ht="14.25" customHeight="1" outlineLevel="1" thickBot="1" x14ac:dyDescent="0.3">
      <c r="A12" s="109" t="s">
        <v>21</v>
      </c>
      <c r="B12" s="574" t="s">
        <v>24</v>
      </c>
      <c r="C12" s="121">
        <f>SUM(C5:C11)</f>
        <v>0</v>
      </c>
      <c r="D12" s="121">
        <f>SUM(D5:D11)</f>
        <v>0</v>
      </c>
      <c r="E12" s="121">
        <f>SUM(E5:E11)</f>
        <v>0</v>
      </c>
      <c r="F12" s="121">
        <f>SUM(F5:F11)</f>
        <v>0</v>
      </c>
      <c r="G12" s="121">
        <f>SUM(G5:G11)</f>
        <v>0</v>
      </c>
    </row>
    <row r="13" spans="1:7" s="79" customFormat="1" ht="14.25" customHeight="1" outlineLevel="1" thickBot="1" x14ac:dyDescent="0.3">
      <c r="A13" s="110" t="s">
        <v>23</v>
      </c>
      <c r="B13" s="575"/>
      <c r="C13" s="122" t="e">
        <f>AVERAGE(C5:C11)</f>
        <v>#DIV/0!</v>
      </c>
      <c r="D13" s="122" t="e">
        <f>AVERAGE(D5:D11)</f>
        <v>#DIV/0!</v>
      </c>
      <c r="E13" s="122" t="e">
        <f>AVERAGE(E5:E11)</f>
        <v>#DIV/0!</v>
      </c>
      <c r="F13" s="122" t="e">
        <f>AVERAGE(F5:F11)</f>
        <v>#DIV/0!</v>
      </c>
      <c r="G13" s="122">
        <f>AVERAGE(G5:G11)</f>
        <v>0</v>
      </c>
    </row>
    <row r="14" spans="1:7" s="79" customFormat="1" ht="14.25" customHeight="1" thickBot="1" x14ac:dyDescent="0.3">
      <c r="A14" s="26" t="s">
        <v>20</v>
      </c>
      <c r="B14" s="575"/>
      <c r="C14" s="86">
        <f>SUM(C5:C9)</f>
        <v>0</v>
      </c>
      <c r="D14" s="86">
        <f>SUM(D5:D9)</f>
        <v>0</v>
      </c>
      <c r="E14" s="86">
        <f>SUM(E5:E9)</f>
        <v>0</v>
      </c>
      <c r="F14" s="86">
        <f>SUM(F5:F9)</f>
        <v>0</v>
      </c>
      <c r="G14" s="86">
        <f>SUM(G5:G9)</f>
        <v>0</v>
      </c>
    </row>
    <row r="15" spans="1:7" s="79" customFormat="1" ht="14.25" customHeight="1" thickBot="1" x14ac:dyDescent="0.3">
      <c r="A15" s="26" t="s">
        <v>22</v>
      </c>
      <c r="B15" s="576"/>
      <c r="C15" s="87" t="e">
        <f>AVERAGE(C5:C9)</f>
        <v>#DIV/0!</v>
      </c>
      <c r="D15" s="87" t="e">
        <f>AVERAGE(D5:D9)</f>
        <v>#DIV/0!</v>
      </c>
      <c r="E15" s="87" t="e">
        <f>AVERAGE(E5:E9)</f>
        <v>#DIV/0!</v>
      </c>
      <c r="F15" s="87" t="e">
        <f>AVERAGE(F5:F9)</f>
        <v>#DIV/0!</v>
      </c>
      <c r="G15" s="87" t="e">
        <f>AVERAGE(G5:G9)</f>
        <v>#DIV/0!</v>
      </c>
    </row>
    <row r="16" spans="1:7" s="79" customFormat="1" ht="13.5" customHeight="1" thickBot="1" x14ac:dyDescent="0.3">
      <c r="A16" s="25"/>
      <c r="B16" s="126"/>
      <c r="C16" s="68"/>
      <c r="D16" s="69"/>
      <c r="E16" s="68"/>
      <c r="F16" s="80"/>
      <c r="G16" s="156"/>
    </row>
    <row r="17" spans="1:7" s="79" customFormat="1" ht="13.5" customHeight="1" thickBot="1" x14ac:dyDescent="0.3">
      <c r="A17" s="25"/>
      <c r="B17" s="127"/>
      <c r="C17" s="68"/>
      <c r="D17" s="69"/>
      <c r="E17" s="70"/>
      <c r="F17" s="71"/>
      <c r="G17" s="156"/>
    </row>
    <row r="18" spans="1:7" s="79" customFormat="1" ht="15" customHeight="1" thickBot="1" x14ac:dyDescent="0.3">
      <c r="A18" s="25"/>
      <c r="B18" s="127"/>
      <c r="C18" s="68"/>
      <c r="D18" s="69"/>
      <c r="E18" s="70"/>
      <c r="F18" s="71"/>
      <c r="G18" s="156"/>
    </row>
    <row r="19" spans="1:7" s="79" customFormat="1" ht="14.25" customHeight="1" thickBot="1" x14ac:dyDescent="0.3">
      <c r="A19" s="25"/>
      <c r="B19" s="127"/>
      <c r="C19" s="68"/>
      <c r="D19" s="69"/>
      <c r="E19" s="70"/>
      <c r="F19" s="71"/>
      <c r="G19" s="156"/>
    </row>
    <row r="20" spans="1:7" s="79" customFormat="1" ht="14.25" customHeight="1" thickBot="1" x14ac:dyDescent="0.3">
      <c r="A20" s="25"/>
      <c r="B20" s="127"/>
      <c r="C20" s="68"/>
      <c r="D20" s="69"/>
      <c r="E20" s="70"/>
      <c r="F20" s="71"/>
      <c r="G20" s="156"/>
    </row>
    <row r="21" spans="1:7" s="79" customFormat="1" ht="14.25" customHeight="1" outlineLevel="1" thickBot="1" x14ac:dyDescent="0.3">
      <c r="A21" s="151"/>
      <c r="B21" s="127"/>
      <c r="C21" s="70"/>
      <c r="D21" s="74"/>
      <c r="E21" s="70"/>
      <c r="F21" s="71"/>
      <c r="G21" s="156">
        <f>SUM(C21:F21)</f>
        <v>0</v>
      </c>
    </row>
    <row r="22" spans="1:7" s="79" customFormat="1" ht="14.25" customHeight="1" outlineLevel="1" thickBot="1" x14ac:dyDescent="0.3">
      <c r="A22" s="151"/>
      <c r="B22" s="127"/>
      <c r="C22" s="75"/>
      <c r="D22" s="76"/>
      <c r="E22" s="75"/>
      <c r="F22" s="77"/>
      <c r="G22" s="156">
        <f>SUM(C22:F22)</f>
        <v>0</v>
      </c>
    </row>
    <row r="23" spans="1:7" s="79" customFormat="1" ht="14.25" customHeight="1" outlineLevel="1" thickBot="1" x14ac:dyDescent="0.3">
      <c r="A23" s="109" t="s">
        <v>21</v>
      </c>
      <c r="B23" s="574" t="s">
        <v>25</v>
      </c>
      <c r="C23" s="121">
        <f>SUM(C16:C22)</f>
        <v>0</v>
      </c>
      <c r="D23" s="121">
        <f>SUM(D16:D22)</f>
        <v>0</v>
      </c>
      <c r="E23" s="121">
        <f>SUM(E16:E22)</f>
        <v>0</v>
      </c>
      <c r="F23" s="121">
        <f>SUM(F16:F22)</f>
        <v>0</v>
      </c>
      <c r="G23" s="121">
        <f>SUM(G16:G22)</f>
        <v>0</v>
      </c>
    </row>
    <row r="24" spans="1:7" s="79" customFormat="1" ht="14.25" customHeight="1" outlineLevel="1" thickBot="1" x14ac:dyDescent="0.3">
      <c r="A24" s="110" t="s">
        <v>23</v>
      </c>
      <c r="B24" s="575"/>
      <c r="C24" s="122" t="e">
        <f>AVERAGE(C16:C22)</f>
        <v>#DIV/0!</v>
      </c>
      <c r="D24" s="122" t="e">
        <f>AVERAGE(D16:D22)</f>
        <v>#DIV/0!</v>
      </c>
      <c r="E24" s="122" t="e">
        <f>AVERAGE(E16:E22)</f>
        <v>#DIV/0!</v>
      </c>
      <c r="F24" s="122" t="e">
        <f>AVERAGE(F16:F22)</f>
        <v>#DIV/0!</v>
      </c>
      <c r="G24" s="122">
        <f>AVERAGE(G16:G22)</f>
        <v>0</v>
      </c>
    </row>
    <row r="25" spans="1:7" s="79" customFormat="1" ht="14.25" customHeight="1" thickBot="1" x14ac:dyDescent="0.3">
      <c r="A25" s="26" t="s">
        <v>20</v>
      </c>
      <c r="B25" s="575"/>
      <c r="C25" s="86">
        <f>SUM(C16:C20)</f>
        <v>0</v>
      </c>
      <c r="D25" s="86">
        <f>SUM(D16:D20)</f>
        <v>0</v>
      </c>
      <c r="E25" s="86">
        <f>SUM(E16:E20)</f>
        <v>0</v>
      </c>
      <c r="F25" s="86">
        <f>SUM(F16:F20)</f>
        <v>0</v>
      </c>
      <c r="G25" s="86">
        <f>SUM(G16:G20)</f>
        <v>0</v>
      </c>
    </row>
    <row r="26" spans="1:7" s="79" customFormat="1" ht="14.25" customHeight="1" thickBot="1" x14ac:dyDescent="0.3">
      <c r="A26" s="26" t="s">
        <v>22</v>
      </c>
      <c r="B26" s="576"/>
      <c r="C26" s="87" t="e">
        <f>AVERAGE(C16:C20)</f>
        <v>#DIV/0!</v>
      </c>
      <c r="D26" s="87" t="e">
        <f>AVERAGE(D16:D20)</f>
        <v>#DIV/0!</v>
      </c>
      <c r="E26" s="87" t="e">
        <f>AVERAGE(E16:E20)</f>
        <v>#DIV/0!</v>
      </c>
      <c r="F26" s="87" t="e">
        <f>AVERAGE(F16:F20)</f>
        <v>#DIV/0!</v>
      </c>
      <c r="G26" s="87" t="e">
        <f>AVERAGE(G16:G20)</f>
        <v>#DIV/0!</v>
      </c>
    </row>
    <row r="27" spans="1:7" s="79" customFormat="1" ht="14.25" customHeight="1" thickBot="1" x14ac:dyDescent="0.3">
      <c r="A27" s="25"/>
      <c r="B27" s="150"/>
      <c r="C27" s="68"/>
      <c r="D27" s="69"/>
      <c r="E27" s="68"/>
      <c r="F27" s="80"/>
      <c r="G27" s="156"/>
    </row>
    <row r="28" spans="1:7" s="79" customFormat="1" ht="15.75" customHeight="1" thickBot="1" x14ac:dyDescent="0.3">
      <c r="A28" s="25"/>
      <c r="B28" s="129"/>
      <c r="C28" s="68"/>
      <c r="D28" s="69"/>
      <c r="E28" s="70"/>
      <c r="F28" s="71"/>
      <c r="G28" s="156"/>
    </row>
    <row r="29" spans="1:7" s="79" customFormat="1" ht="13.5" customHeight="1" thickBot="1" x14ac:dyDescent="0.3">
      <c r="A29" s="25"/>
      <c r="B29" s="129"/>
      <c r="C29" s="68"/>
      <c r="D29" s="69"/>
      <c r="E29" s="70"/>
      <c r="F29" s="71"/>
      <c r="G29" s="156"/>
    </row>
    <row r="30" spans="1:7" s="79" customFormat="1" ht="12.75" customHeight="1" thickBot="1" x14ac:dyDescent="0.3">
      <c r="A30" s="25"/>
      <c r="B30" s="129"/>
      <c r="C30" s="68"/>
      <c r="D30" s="69"/>
      <c r="E30" s="70"/>
      <c r="F30" s="71"/>
      <c r="G30" s="156"/>
    </row>
    <row r="31" spans="1:7" s="79" customFormat="1" ht="14.25" thickBot="1" x14ac:dyDescent="0.3">
      <c r="A31" s="25"/>
      <c r="B31" s="129"/>
      <c r="C31" s="68"/>
      <c r="D31" s="69"/>
      <c r="E31" s="70"/>
      <c r="F31" s="71"/>
      <c r="G31" s="156"/>
    </row>
    <row r="32" spans="1:7" s="79" customFormat="1" ht="14.25" customHeight="1" outlineLevel="1" thickBot="1" x14ac:dyDescent="0.3">
      <c r="A32" s="151"/>
      <c r="B32" s="127"/>
      <c r="C32" s="70"/>
      <c r="D32" s="74"/>
      <c r="E32" s="70"/>
      <c r="F32" s="71"/>
      <c r="G32" s="156">
        <f>SUM(C32:F32)</f>
        <v>0</v>
      </c>
    </row>
    <row r="33" spans="1:8" s="79" customFormat="1" ht="14.25" customHeight="1" outlineLevel="1" thickBot="1" x14ac:dyDescent="0.3">
      <c r="A33" s="151"/>
      <c r="B33" s="127"/>
      <c r="C33" s="75"/>
      <c r="D33" s="76"/>
      <c r="E33" s="75"/>
      <c r="F33" s="77"/>
      <c r="G33" s="156">
        <f>SUM(C33:F33)</f>
        <v>0</v>
      </c>
    </row>
    <row r="34" spans="1:8" s="79" customFormat="1" ht="14.25" customHeight="1" outlineLevel="1" thickBot="1" x14ac:dyDescent="0.3">
      <c r="A34" s="109" t="s">
        <v>21</v>
      </c>
      <c r="B34" s="574" t="s">
        <v>26</v>
      </c>
      <c r="C34" s="121">
        <f>SUM(C27:C33)</f>
        <v>0</v>
      </c>
      <c r="D34" s="121">
        <f>SUM(D27:D33)</f>
        <v>0</v>
      </c>
      <c r="E34" s="121">
        <f>SUM(E27:E33)</f>
        <v>0</v>
      </c>
      <c r="F34" s="121">
        <f>SUM(F27:F33)</f>
        <v>0</v>
      </c>
      <c r="G34" s="121">
        <f>SUM(G27:G33)</f>
        <v>0</v>
      </c>
    </row>
    <row r="35" spans="1:8" s="79" customFormat="1" ht="14.25" customHeight="1" outlineLevel="1" thickBot="1" x14ac:dyDescent="0.3">
      <c r="A35" s="110" t="s">
        <v>23</v>
      </c>
      <c r="B35" s="575"/>
      <c r="C35" s="122" t="e">
        <f>AVERAGE(C27:C33)</f>
        <v>#DIV/0!</v>
      </c>
      <c r="D35" s="122" t="e">
        <f>AVERAGE(D27:D33)</f>
        <v>#DIV/0!</v>
      </c>
      <c r="E35" s="122" t="e">
        <f>AVERAGE(E27:E33)</f>
        <v>#DIV/0!</v>
      </c>
      <c r="F35" s="122" t="e">
        <f>AVERAGE(F27:F33)</f>
        <v>#DIV/0!</v>
      </c>
      <c r="G35" s="122">
        <f>AVERAGE(G27:G33)</f>
        <v>0</v>
      </c>
    </row>
    <row r="36" spans="1:8" s="79" customFormat="1" ht="14.25" customHeight="1" thickBot="1" x14ac:dyDescent="0.3">
      <c r="A36" s="26" t="s">
        <v>20</v>
      </c>
      <c r="B36" s="575"/>
      <c r="C36" s="86">
        <f>SUM(C27:C31)</f>
        <v>0</v>
      </c>
      <c r="D36" s="86">
        <f>SUM(D27:D31)</f>
        <v>0</v>
      </c>
      <c r="E36" s="86">
        <f>SUM(E27:E31)</f>
        <v>0</v>
      </c>
      <c r="F36" s="86">
        <f>SUM(F27:F31)</f>
        <v>0</v>
      </c>
      <c r="G36" s="86">
        <f>SUM(G27:G31)</f>
        <v>0</v>
      </c>
    </row>
    <row r="37" spans="1:8" s="79" customFormat="1" ht="15.75" customHeight="1" thickBot="1" x14ac:dyDescent="0.3">
      <c r="A37" s="26" t="s">
        <v>22</v>
      </c>
      <c r="B37" s="576"/>
      <c r="C37" s="87" t="e">
        <f>AVERAGE(C27:C31)</f>
        <v>#DIV/0!</v>
      </c>
      <c r="D37" s="87" t="e">
        <f>AVERAGE(D27:D31)</f>
        <v>#DIV/0!</v>
      </c>
      <c r="E37" s="87" t="e">
        <f>AVERAGE(E27:E31)</f>
        <v>#DIV/0!</v>
      </c>
      <c r="F37" s="87" t="e">
        <f>AVERAGE(F27:F31)</f>
        <v>#DIV/0!</v>
      </c>
      <c r="G37" s="87" t="e">
        <f>AVERAGE(G27:G31)</f>
        <v>#DIV/0!</v>
      </c>
    </row>
    <row r="38" spans="1:8" s="79" customFormat="1" ht="12.75" customHeight="1" thickBot="1" x14ac:dyDescent="0.3">
      <c r="A38" s="25"/>
      <c r="B38" s="150"/>
      <c r="C38" s="68"/>
      <c r="D38" s="69"/>
      <c r="E38" s="68"/>
      <c r="F38" s="80"/>
      <c r="G38" s="81"/>
    </row>
    <row r="39" spans="1:8" s="79" customFormat="1" ht="15.75" customHeight="1" thickBot="1" x14ac:dyDescent="0.3">
      <c r="A39" s="25"/>
      <c r="B39" s="129"/>
      <c r="C39" s="68"/>
      <c r="D39" s="69"/>
      <c r="E39" s="70"/>
      <c r="F39" s="71"/>
      <c r="G39" s="72"/>
    </row>
    <row r="40" spans="1:8" s="79" customFormat="1" ht="17.25" customHeight="1" thickBot="1" x14ac:dyDescent="0.3">
      <c r="A40" s="25"/>
      <c r="B40" s="129"/>
      <c r="C40" s="68"/>
      <c r="D40" s="69"/>
      <c r="E40" s="70"/>
      <c r="F40" s="71"/>
      <c r="G40" s="72"/>
    </row>
    <row r="41" spans="1:8" s="79" customFormat="1" ht="14.25" customHeight="1" thickBot="1" x14ac:dyDescent="0.3">
      <c r="A41" s="25"/>
      <c r="B41" s="129"/>
      <c r="C41" s="68"/>
      <c r="D41" s="69"/>
      <c r="E41" s="70"/>
      <c r="F41" s="71"/>
      <c r="G41" s="72"/>
    </row>
    <row r="42" spans="1:8" s="79" customFormat="1" ht="17.25" customHeight="1" thickBot="1" x14ac:dyDescent="0.3">
      <c r="A42" s="25"/>
      <c r="B42" s="129"/>
      <c r="C42" s="68"/>
      <c r="D42" s="69"/>
      <c r="E42" s="70"/>
      <c r="F42" s="71"/>
      <c r="G42" s="72"/>
    </row>
    <row r="43" spans="1:8" s="79" customFormat="1" ht="14.25" customHeight="1" outlineLevel="1" thickBot="1" x14ac:dyDescent="0.3">
      <c r="A43" s="151"/>
      <c r="B43" s="127"/>
      <c r="C43" s="70"/>
      <c r="D43" s="74"/>
      <c r="E43" s="70"/>
      <c r="F43" s="71"/>
      <c r="G43" s="72">
        <f>SUM(C43:F43)</f>
        <v>0</v>
      </c>
      <c r="H43" s="124"/>
    </row>
    <row r="44" spans="1:8" s="79" customFormat="1" ht="14.25" customHeight="1" outlineLevel="1" thickBot="1" x14ac:dyDescent="0.3">
      <c r="A44" s="151"/>
      <c r="B44" s="127"/>
      <c r="C44" s="75"/>
      <c r="D44" s="76"/>
      <c r="E44" s="75"/>
      <c r="F44" s="77"/>
      <c r="G44" s="78">
        <f>SUM(C44:F44)</f>
        <v>0</v>
      </c>
      <c r="H44" s="124"/>
    </row>
    <row r="45" spans="1:8" s="79" customFormat="1" ht="14.25" customHeight="1" outlineLevel="1" thickBot="1" x14ac:dyDescent="0.3">
      <c r="A45" s="109" t="s">
        <v>21</v>
      </c>
      <c r="B45" s="574" t="s">
        <v>27</v>
      </c>
      <c r="C45" s="121">
        <f>SUM(C38:C44)</f>
        <v>0</v>
      </c>
      <c r="D45" s="121">
        <f>SUM(D38:D44)</f>
        <v>0</v>
      </c>
      <c r="E45" s="121">
        <f>SUM(E38:E44)</f>
        <v>0</v>
      </c>
      <c r="F45" s="121">
        <f>SUM(F38:F44)</f>
        <v>0</v>
      </c>
      <c r="G45" s="121">
        <f>SUM(G38:G44)</f>
        <v>0</v>
      </c>
    </row>
    <row r="46" spans="1:8" s="79" customFormat="1" ht="14.25" customHeight="1" outlineLevel="1" thickBot="1" x14ac:dyDescent="0.3">
      <c r="A46" s="110" t="s">
        <v>23</v>
      </c>
      <c r="B46" s="575"/>
      <c r="C46" s="122" t="e">
        <f>AVERAGE(C38:C44)</f>
        <v>#DIV/0!</v>
      </c>
      <c r="D46" s="122" t="e">
        <f>AVERAGE(D38:D44)</f>
        <v>#DIV/0!</v>
      </c>
      <c r="E46" s="122" t="e">
        <f>AVERAGE(E38:E44)</f>
        <v>#DIV/0!</v>
      </c>
      <c r="F46" s="122" t="e">
        <f>AVERAGE(F38:F44)</f>
        <v>#DIV/0!</v>
      </c>
      <c r="G46" s="122">
        <f>AVERAGE(G38:G44)</f>
        <v>0</v>
      </c>
    </row>
    <row r="47" spans="1:8" s="79" customFormat="1" ht="14.25" customHeight="1" thickBot="1" x14ac:dyDescent="0.3">
      <c r="A47" s="26" t="s">
        <v>20</v>
      </c>
      <c r="B47" s="575"/>
      <c r="C47" s="86">
        <f>SUM(C38:C42)</f>
        <v>0</v>
      </c>
      <c r="D47" s="86">
        <f>SUM(D38:D42)</f>
        <v>0</v>
      </c>
      <c r="E47" s="86">
        <f>SUM(E38:E42)</f>
        <v>0</v>
      </c>
      <c r="F47" s="86">
        <f>SUM(F38:F42)</f>
        <v>0</v>
      </c>
      <c r="G47" s="86">
        <f>SUM(G38:G42)</f>
        <v>0</v>
      </c>
    </row>
    <row r="48" spans="1:8" s="79" customFormat="1" ht="13.5" customHeight="1" thickBot="1" x14ac:dyDescent="0.3">
      <c r="A48" s="26" t="s">
        <v>22</v>
      </c>
      <c r="B48" s="576"/>
      <c r="C48" s="87" t="e">
        <f>AVERAGE(C38:C42)</f>
        <v>#DIV/0!</v>
      </c>
      <c r="D48" s="87" t="e">
        <f>AVERAGE(D38:D42)</f>
        <v>#DIV/0!</v>
      </c>
      <c r="E48" s="87" t="e">
        <f>AVERAGE(E38:E42)</f>
        <v>#DIV/0!</v>
      </c>
      <c r="F48" s="87" t="e">
        <f>AVERAGE(F38:F42)</f>
        <v>#DIV/0!</v>
      </c>
      <c r="G48" s="87" t="e">
        <f>AVERAGE(G38:G42)</f>
        <v>#DIV/0!</v>
      </c>
    </row>
    <row r="49" spans="1:7" s="79" customFormat="1" ht="13.5" customHeight="1" thickBot="1" x14ac:dyDescent="0.3">
      <c r="A49" s="25"/>
      <c r="B49" s="128"/>
      <c r="C49" s="145"/>
      <c r="D49" s="146"/>
      <c r="E49" s="68"/>
      <c r="F49" s="80"/>
      <c r="G49" s="81"/>
    </row>
    <row r="50" spans="1:7" s="79" customFormat="1" ht="14.25" customHeight="1" thickBot="1" x14ac:dyDescent="0.3">
      <c r="A50" s="25"/>
      <c r="B50" s="144"/>
      <c r="C50" s="147"/>
      <c r="D50" s="148"/>
      <c r="E50" s="70"/>
      <c r="F50" s="71"/>
      <c r="G50" s="72"/>
    </row>
    <row r="51" spans="1:7" s="79" customFormat="1" ht="13.5" customHeight="1" thickBot="1" x14ac:dyDescent="0.3">
      <c r="A51" s="25"/>
      <c r="B51" s="144"/>
      <c r="C51" s="68"/>
      <c r="D51" s="80"/>
      <c r="E51" s="70"/>
      <c r="F51" s="71"/>
      <c r="G51" s="72"/>
    </row>
    <row r="52" spans="1:7" s="79" customFormat="1" ht="13.5" customHeight="1" thickBot="1" x14ac:dyDescent="0.3">
      <c r="A52" s="151"/>
      <c r="B52" s="144"/>
      <c r="C52" s="68"/>
      <c r="D52" s="80"/>
      <c r="E52" s="70"/>
      <c r="F52" s="71"/>
      <c r="G52" s="72"/>
    </row>
    <row r="53" spans="1:7" s="79" customFormat="1" ht="12" customHeight="1" x14ac:dyDescent="0.25">
      <c r="A53" s="151"/>
      <c r="B53" s="144"/>
      <c r="C53" s="145"/>
      <c r="D53" s="183"/>
      <c r="E53" s="75"/>
      <c r="F53" s="77"/>
      <c r="G53" s="78"/>
    </row>
    <row r="54" spans="1:7" s="79" customFormat="1" ht="14.25" customHeight="1" outlineLevel="1" thickBot="1" x14ac:dyDescent="0.3">
      <c r="A54" s="186"/>
      <c r="B54" s="195"/>
      <c r="C54" s="70"/>
      <c r="D54" s="71"/>
      <c r="E54" s="70"/>
      <c r="F54" s="71"/>
      <c r="G54" s="70">
        <f>SUM(C54:F54)</f>
        <v>0</v>
      </c>
    </row>
    <row r="55" spans="1:7" s="79" customFormat="1" ht="16.5" hidden="1" customHeight="1" outlineLevel="1" thickBot="1" x14ac:dyDescent="0.3">
      <c r="A55" s="151" t="s">
        <v>2</v>
      </c>
      <c r="B55" s="127">
        <f>B54+1</f>
        <v>1</v>
      </c>
      <c r="C55" s="184"/>
      <c r="D55" s="185"/>
      <c r="E55" s="145"/>
      <c r="F55" s="183"/>
      <c r="G55" s="70">
        <f>SUM(C55:F55)</f>
        <v>0</v>
      </c>
    </row>
    <row r="56" spans="1:7" s="79" customFormat="1" ht="16.5" customHeight="1" outlineLevel="1" thickBot="1" x14ac:dyDescent="0.3">
      <c r="A56" s="109" t="s">
        <v>21</v>
      </c>
      <c r="B56" s="574" t="s">
        <v>28</v>
      </c>
      <c r="C56" s="121">
        <f>SUM(C49:C55)</f>
        <v>0</v>
      </c>
      <c r="D56" s="121">
        <f>SUM(D49:D55)</f>
        <v>0</v>
      </c>
      <c r="E56" s="121">
        <f>SUM(E49:E55)</f>
        <v>0</v>
      </c>
      <c r="F56" s="121">
        <f>SUM(F49:F55)</f>
        <v>0</v>
      </c>
      <c r="G56" s="121">
        <f>SUM(G49:G55)</f>
        <v>0</v>
      </c>
    </row>
    <row r="57" spans="1:7" s="79" customFormat="1" ht="14.25" customHeight="1" outlineLevel="1" thickBot="1" x14ac:dyDescent="0.3">
      <c r="A57" s="110" t="s">
        <v>23</v>
      </c>
      <c r="B57" s="575"/>
      <c r="C57" s="122" t="e">
        <f>AVERAGE(C49:C55)</f>
        <v>#DIV/0!</v>
      </c>
      <c r="D57" s="122" t="e">
        <f>AVERAGE(D49:D55)</f>
        <v>#DIV/0!</v>
      </c>
      <c r="E57" s="122" t="e">
        <f>AVERAGE(E49:E55)</f>
        <v>#DIV/0!</v>
      </c>
      <c r="F57" s="122" t="e">
        <f>AVERAGE(F49:F55)</f>
        <v>#DIV/0!</v>
      </c>
      <c r="G57" s="122">
        <f>AVERAGE(G49:G55)</f>
        <v>0</v>
      </c>
    </row>
    <row r="58" spans="1:7" s="79" customFormat="1" ht="15.75" customHeight="1" thickBot="1" x14ac:dyDescent="0.3">
      <c r="A58" s="26" t="s">
        <v>20</v>
      </c>
      <c r="B58" s="575"/>
      <c r="C58" s="86">
        <f>SUM(C49:C53)</f>
        <v>0</v>
      </c>
      <c r="D58" s="86">
        <f>SUM(D49:D53)</f>
        <v>0</v>
      </c>
      <c r="E58" s="86">
        <f>SUM(E49:E53)</f>
        <v>0</v>
      </c>
      <c r="F58" s="86">
        <f>SUM(F49:F53)</f>
        <v>0</v>
      </c>
      <c r="G58" s="86">
        <f>SUM(G49:G53)</f>
        <v>0</v>
      </c>
    </row>
    <row r="59" spans="1:7" s="79" customFormat="1" ht="14.25" customHeight="1" thickBot="1" x14ac:dyDescent="0.3">
      <c r="A59" s="26" t="s">
        <v>22</v>
      </c>
      <c r="B59" s="576"/>
      <c r="C59" s="87" t="e">
        <f>AVERAGE(C49:C53)</f>
        <v>#DIV/0!</v>
      </c>
      <c r="D59" s="87" t="e">
        <f>AVERAGE(D49:D53)</f>
        <v>#DIV/0!</v>
      </c>
      <c r="E59" s="87" t="e">
        <f>AVERAGE(E49:E53)</f>
        <v>#DIV/0!</v>
      </c>
      <c r="F59" s="87" t="e">
        <f>AVERAGE(F49:F53)</f>
        <v>#DIV/0!</v>
      </c>
      <c r="G59" s="87" t="e">
        <f>AVERAGE(G49:G53)</f>
        <v>#DIV/0!</v>
      </c>
    </row>
    <row r="60" spans="1:7" s="79" customFormat="1" ht="1.5" hidden="1" customHeight="1" x14ac:dyDescent="0.25">
      <c r="A60" s="140"/>
      <c r="B60" s="131"/>
      <c r="C60" s="68"/>
      <c r="D60" s="69"/>
      <c r="E60" s="68"/>
      <c r="F60" s="80"/>
      <c r="G60" s="81"/>
    </row>
    <row r="61" spans="1:7" s="79" customFormat="1" ht="17.25" hidden="1" customHeight="1" x14ac:dyDescent="0.25">
      <c r="A61" s="141"/>
      <c r="B61" s="129"/>
      <c r="C61" s="68"/>
      <c r="D61" s="69"/>
      <c r="E61" s="70"/>
      <c r="F61" s="71"/>
      <c r="G61" s="72"/>
    </row>
    <row r="62" spans="1:7" s="79" customFormat="1" ht="18" hidden="1" customHeight="1" x14ac:dyDescent="0.25">
      <c r="A62" s="136"/>
      <c r="B62" s="129"/>
      <c r="C62" s="68"/>
      <c r="D62" s="69"/>
      <c r="E62" s="70"/>
      <c r="F62" s="71"/>
      <c r="G62" s="72"/>
    </row>
    <row r="63" spans="1:7" s="79" customFormat="1" ht="16.5" hidden="1" customHeight="1" x14ac:dyDescent="0.25">
      <c r="A63" s="136"/>
      <c r="B63" s="129"/>
      <c r="C63" s="68"/>
      <c r="D63" s="69"/>
      <c r="E63" s="70"/>
      <c r="F63" s="71"/>
      <c r="G63" s="72"/>
    </row>
    <row r="64" spans="1:7" s="79" customFormat="1" ht="15" hidden="1" customHeight="1" x14ac:dyDescent="0.25">
      <c r="A64" s="136"/>
      <c r="B64" s="129"/>
      <c r="C64" s="68"/>
      <c r="D64" s="69"/>
      <c r="E64" s="70"/>
      <c r="F64" s="71"/>
      <c r="G64" s="72"/>
    </row>
    <row r="65" spans="1:7" s="79" customFormat="1" ht="17.25" hidden="1" customHeight="1" outlineLevel="1" x14ac:dyDescent="0.25">
      <c r="A65" s="136"/>
      <c r="B65" s="129"/>
      <c r="C65" s="70"/>
      <c r="D65" s="74"/>
      <c r="E65" s="70"/>
      <c r="F65" s="71"/>
      <c r="G65" s="72"/>
    </row>
    <row r="66" spans="1:7" s="79" customFormat="1" ht="12" hidden="1" customHeight="1" outlineLevel="1" thickBot="1" x14ac:dyDescent="0.3">
      <c r="A66" s="136"/>
      <c r="B66" s="130"/>
      <c r="C66" s="75"/>
      <c r="D66" s="76"/>
      <c r="E66" s="75"/>
      <c r="F66" s="77"/>
      <c r="G66" s="78"/>
    </row>
    <row r="67" spans="1:7" s="79" customFormat="1" ht="15" hidden="1" customHeight="1" outlineLevel="1" thickBot="1" x14ac:dyDescent="0.3">
      <c r="A67" s="109" t="s">
        <v>21</v>
      </c>
      <c r="B67" s="574" t="s">
        <v>32</v>
      </c>
      <c r="C67" s="121">
        <f>SUM(C60:C66)</f>
        <v>0</v>
      </c>
      <c r="D67" s="121">
        <f>SUM(D60:D66)</f>
        <v>0</v>
      </c>
      <c r="E67" s="121">
        <f>SUM(E60:E66)</f>
        <v>0</v>
      </c>
      <c r="F67" s="121">
        <f>SUM(F60:F66)</f>
        <v>0</v>
      </c>
      <c r="G67" s="121">
        <f>SUM(G60:G66)</f>
        <v>0</v>
      </c>
    </row>
    <row r="68" spans="1:7" s="79" customFormat="1" ht="14.25" hidden="1" customHeight="1" outlineLevel="1" thickBot="1" x14ac:dyDescent="0.3">
      <c r="A68" s="110" t="s">
        <v>23</v>
      </c>
      <c r="B68" s="575"/>
      <c r="C68" s="122" t="e">
        <f>AVERAGE(C60:C66)</f>
        <v>#DIV/0!</v>
      </c>
      <c r="D68" s="122" t="e">
        <f>AVERAGE(D60:D66)</f>
        <v>#DIV/0!</v>
      </c>
      <c r="E68" s="122" t="e">
        <f>AVERAGE(E60:E66)</f>
        <v>#DIV/0!</v>
      </c>
      <c r="F68" s="122" t="e">
        <f>AVERAGE(F60:F66)</f>
        <v>#DIV/0!</v>
      </c>
      <c r="G68" s="122" t="e">
        <f>AVERAGE(G60:G66)</f>
        <v>#DIV/0!</v>
      </c>
    </row>
    <row r="69" spans="1:7" s="79" customFormat="1" ht="15.75" hidden="1" customHeight="1" thickBot="1" x14ac:dyDescent="0.3">
      <c r="A69" s="26" t="s">
        <v>20</v>
      </c>
      <c r="B69" s="575"/>
      <c r="C69" s="86">
        <f>SUM(C60:C64)</f>
        <v>0</v>
      </c>
      <c r="D69" s="86">
        <f>SUM(D60:D64)</f>
        <v>0</v>
      </c>
      <c r="E69" s="86">
        <f>SUM(E60:E64)</f>
        <v>0</v>
      </c>
      <c r="F69" s="86">
        <f>SUM(F60:F64)</f>
        <v>0</v>
      </c>
      <c r="G69" s="86">
        <f>SUM(G60:G64)</f>
        <v>0</v>
      </c>
    </row>
    <row r="70" spans="1:7" s="79" customFormat="1" ht="17.25" hidden="1" customHeight="1" thickBot="1" x14ac:dyDescent="0.3">
      <c r="A70" s="26" t="s">
        <v>22</v>
      </c>
      <c r="B70" s="576"/>
      <c r="C70" s="87" t="e">
        <f>AVERAGE(C60:C64)</f>
        <v>#DIV/0!</v>
      </c>
      <c r="D70" s="87" t="e">
        <f>AVERAGE(D60:D64)</f>
        <v>#DIV/0!</v>
      </c>
      <c r="E70" s="87" t="e">
        <f>AVERAGE(E60:E64)</f>
        <v>#DIV/0!</v>
      </c>
      <c r="F70" s="87" t="e">
        <f>AVERAGE(F60:F64)</f>
        <v>#DIV/0!</v>
      </c>
      <c r="G70" s="87" t="e">
        <f>AVERAGE(G60:G64)</f>
        <v>#DIV/0!</v>
      </c>
    </row>
    <row r="71" spans="1:7" s="79" customFormat="1" ht="14.25" customHeight="1" x14ac:dyDescent="0.25">
      <c r="A71" s="48"/>
      <c r="B71" s="49"/>
      <c r="C71" s="82"/>
      <c r="D71" s="82"/>
      <c r="E71" s="82"/>
      <c r="F71" s="82"/>
      <c r="G71" s="82"/>
    </row>
    <row r="72" spans="1:7" s="79" customFormat="1" ht="30" customHeight="1" x14ac:dyDescent="0.25">
      <c r="B72" s="83"/>
      <c r="C72" s="39" t="s">
        <v>50</v>
      </c>
      <c r="D72" s="39" t="s">
        <v>51</v>
      </c>
      <c r="E72" s="585" t="s">
        <v>61</v>
      </c>
      <c r="F72" s="586"/>
      <c r="G72" s="587"/>
    </row>
    <row r="73" spans="1:7" ht="30" customHeight="1" x14ac:dyDescent="0.25">
      <c r="B73" s="42" t="s">
        <v>29</v>
      </c>
      <c r="C73" s="84">
        <f>SUM(C56:D56, C45:D45, C34:D34, C23:D23, C12:D12, C67:D67)</f>
        <v>0</v>
      </c>
      <c r="D73" s="84">
        <f>SUM(E67:F67, E56:F56, E45:F45, E34:F34, E23:F23, E12:F12)</f>
        <v>0</v>
      </c>
      <c r="E73" s="566" t="s">
        <v>29</v>
      </c>
      <c r="F73" s="567"/>
      <c r="G73" s="106">
        <f>SUM(G12, G23, G34, G45, G56, G67)</f>
        <v>0</v>
      </c>
    </row>
    <row r="74" spans="1:7" ht="30" customHeight="1" x14ac:dyDescent="0.25">
      <c r="B74" s="42" t="s">
        <v>30</v>
      </c>
      <c r="C74" s="84">
        <f>SUM(C58:D58, C47:D47, C36:D36, C25:D25, C14:D14, C69:D69)</f>
        <v>0</v>
      </c>
      <c r="D74" s="84">
        <f>SUM(E69:F69, E58:F58, E47:F47, E36:F36, E25:F25, E14:F14)</f>
        <v>0</v>
      </c>
      <c r="E74" s="634" t="s">
        <v>30</v>
      </c>
      <c r="F74" s="634"/>
      <c r="G74" s="107">
        <f>SUM(G58, G47, G36, G25, G14, G69)</f>
        <v>0</v>
      </c>
    </row>
    <row r="75" spans="1:7" ht="30" customHeight="1" x14ac:dyDescent="0.25">
      <c r="E75" s="566" t="s">
        <v>62</v>
      </c>
      <c r="F75" s="567"/>
      <c r="G75" s="107">
        <f>AVERAGE(G12, G23, G34, G45, G56, G67)</f>
        <v>0</v>
      </c>
    </row>
    <row r="76" spans="1:7" ht="30" customHeight="1" x14ac:dyDescent="0.25">
      <c r="E76" s="634" t="s">
        <v>22</v>
      </c>
      <c r="F76" s="634"/>
      <c r="G76" s="106">
        <f>AVERAGE(G58, G47, G36, G25, G14, G69)</f>
        <v>0</v>
      </c>
    </row>
    <row r="86" spans="2:2" x14ac:dyDescent="0.25">
      <c r="B86" s="85"/>
    </row>
    <row r="87" spans="2:2" x14ac:dyDescent="0.25">
      <c r="B87" s="85"/>
    </row>
    <row r="88" spans="2:2" x14ac:dyDescent="0.25">
      <c r="B88" s="85"/>
    </row>
    <row r="89" spans="2:2" x14ac:dyDescent="0.25">
      <c r="B89" s="85"/>
    </row>
    <row r="90" spans="2:2" x14ac:dyDescent="0.25">
      <c r="B90" s="85"/>
    </row>
    <row r="91" spans="2:2" x14ac:dyDescent="0.25">
      <c r="B91" s="85"/>
    </row>
    <row r="92" spans="2:2" x14ac:dyDescent="0.25">
      <c r="B92" s="85"/>
    </row>
    <row r="97" spans="2:2" x14ac:dyDescent="0.25">
      <c r="B97" s="85"/>
    </row>
    <row r="98" spans="2:2" x14ac:dyDescent="0.25">
      <c r="B98" s="85"/>
    </row>
    <row r="99" spans="2:2" x14ac:dyDescent="0.25">
      <c r="B99" s="85"/>
    </row>
    <row r="100" spans="2:2" x14ac:dyDescent="0.25">
      <c r="B100" s="85"/>
    </row>
    <row r="101" spans="2:2" x14ac:dyDescent="0.25">
      <c r="B101" s="85"/>
    </row>
    <row r="102" spans="2:2" x14ac:dyDescent="0.25">
      <c r="B102" s="85"/>
    </row>
    <row r="103" spans="2:2" x14ac:dyDescent="0.25">
      <c r="B103" s="85"/>
    </row>
    <row r="104" spans="2:2" x14ac:dyDescent="0.25">
      <c r="B104" s="8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5"/>
  <sheetViews>
    <sheetView zoomScaleNormal="100" workbookViewId="0">
      <selection activeCell="A2" sqref="A2:B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19" t="s">
        <v>114</v>
      </c>
      <c r="B1" s="520"/>
    </row>
    <row r="2" spans="1:2" ht="15.75" thickBot="1" x14ac:dyDescent="0.3">
      <c r="A2" s="521"/>
      <c r="B2" s="522"/>
    </row>
    <row r="3" spans="1:2" ht="15.75" thickBot="1" x14ac:dyDescent="0.3">
      <c r="A3" s="497" t="s">
        <v>44</v>
      </c>
      <c r="B3" s="517"/>
    </row>
    <row r="4" spans="1:2" ht="12.75" customHeight="1" x14ac:dyDescent="0.25">
      <c r="A4" s="490" t="s">
        <v>45</v>
      </c>
      <c r="B4" s="478">
        <f>SUM('NY Waterway-(Port Imperial FC)'!H74)</f>
        <v>437194</v>
      </c>
    </row>
    <row r="5" spans="1:2" ht="13.5" customHeight="1" thickBot="1" x14ac:dyDescent="0.3">
      <c r="A5" s="494"/>
      <c r="B5" s="483"/>
    </row>
    <row r="6" spans="1:2" ht="12.75" customHeight="1" x14ac:dyDescent="0.25">
      <c r="A6" s="484" t="s">
        <v>46</v>
      </c>
      <c r="B6" s="469">
        <f>SUM('NY Waterway-(Billy Bey FC)'!F77)</f>
        <v>370900</v>
      </c>
    </row>
    <row r="7" spans="1:2" ht="13.5" customHeight="1" thickBot="1" x14ac:dyDescent="0.3">
      <c r="A7" s="515"/>
      <c r="B7" s="482"/>
    </row>
    <row r="8" spans="1:2" ht="12.75" customHeight="1" x14ac:dyDescent="0.25">
      <c r="A8" s="490" t="s">
        <v>47</v>
      </c>
      <c r="B8" s="478">
        <f>SUM(SeaStreak!G74)</f>
        <v>107661</v>
      </c>
    </row>
    <row r="9" spans="1:2" ht="13.5" customHeight="1" thickBot="1" x14ac:dyDescent="0.3">
      <c r="A9" s="514"/>
      <c r="B9" s="483"/>
    </row>
    <row r="10" spans="1:2" ht="12.75" customHeight="1" x14ac:dyDescent="0.25">
      <c r="A10" s="484" t="s">
        <v>48</v>
      </c>
      <c r="B10" s="469">
        <f>'New York Water Taxi'!M74</f>
        <v>41109</v>
      </c>
    </row>
    <row r="11" spans="1:2" ht="13.5" customHeight="1" thickBot="1" x14ac:dyDescent="0.3">
      <c r="A11" s="513"/>
      <c r="B11" s="482"/>
    </row>
    <row r="12" spans="1:2" ht="12.75" customHeight="1" x14ac:dyDescent="0.25">
      <c r="A12" s="467" t="s">
        <v>33</v>
      </c>
      <c r="B12" s="469">
        <f>SUM('Liberty Landing Ferry'!F74)</f>
        <v>27628</v>
      </c>
    </row>
    <row r="13" spans="1:2" ht="13.5" customHeight="1" thickBot="1" x14ac:dyDescent="0.3">
      <c r="A13" s="518"/>
      <c r="B13" s="482"/>
    </row>
    <row r="14" spans="1:2" ht="13.5" customHeight="1" x14ac:dyDescent="0.25">
      <c r="A14" s="467" t="s">
        <v>73</v>
      </c>
      <c r="B14" s="469">
        <f>'NYC Ferry'!F78</f>
        <v>600650</v>
      </c>
    </row>
    <row r="15" spans="1:2" ht="13.5" customHeight="1" thickBot="1" x14ac:dyDescent="0.3">
      <c r="A15" s="518"/>
      <c r="B15" s="482"/>
    </row>
    <row r="16" spans="1:2" ht="13.5" hidden="1" customHeight="1" x14ac:dyDescent="0.25">
      <c r="A16" s="467" t="s">
        <v>67</v>
      </c>
      <c r="B16" s="469">
        <f>'Water Tours'!F74</f>
        <v>0</v>
      </c>
    </row>
    <row r="17" spans="1:2" ht="13.5" hidden="1" customHeight="1" thickBot="1" x14ac:dyDescent="0.3">
      <c r="A17" s="518"/>
      <c r="B17" s="482"/>
    </row>
    <row r="18" spans="1:2" x14ac:dyDescent="0.25">
      <c r="A18" s="500" t="s">
        <v>19</v>
      </c>
      <c r="B18" s="473">
        <f>SUM(B4:B17)</f>
        <v>1585142</v>
      </c>
    </row>
    <row r="19" spans="1:2" ht="15.75" thickBot="1" x14ac:dyDescent="0.3">
      <c r="A19" s="516"/>
      <c r="B19" s="510"/>
    </row>
    <row r="20" spans="1:2" ht="15.75" thickBot="1" x14ac:dyDescent="0.3">
      <c r="A20" s="43"/>
      <c r="B20" s="44"/>
    </row>
    <row r="21" spans="1:2" ht="15.75" thickBot="1" x14ac:dyDescent="0.3">
      <c r="A21" s="497" t="s">
        <v>49</v>
      </c>
      <c r="B21" s="517"/>
    </row>
    <row r="22" spans="1:2" x14ac:dyDescent="0.25">
      <c r="A22" s="490" t="s">
        <v>10</v>
      </c>
      <c r="B22" s="478">
        <f>SUM('NYC Ferry'!C73,'NY Waterway-(Port Imperial FC)'!D74,'NY Waterway-(Billy Bey FC)'!G73,SeaStreak!B74,'New York Water Taxi'!J74)</f>
        <v>378204</v>
      </c>
    </row>
    <row r="23" spans="1:2" ht="15.75" thickBot="1" x14ac:dyDescent="0.3">
      <c r="A23" s="494"/>
      <c r="B23" s="483"/>
    </row>
    <row r="24" spans="1:2" x14ac:dyDescent="0.25">
      <c r="A24" s="490" t="s">
        <v>68</v>
      </c>
      <c r="B24" s="478">
        <f>SUM('NY Waterway-(Billy Bey FC)'!E73)</f>
        <v>8000</v>
      </c>
    </row>
    <row r="25" spans="1:2" ht="15.75" thickBot="1" x14ac:dyDescent="0.3">
      <c r="A25" s="494"/>
      <c r="B25" s="483"/>
    </row>
    <row r="26" spans="1:2" x14ac:dyDescent="0.25">
      <c r="A26" s="484" t="s">
        <v>8</v>
      </c>
      <c r="B26" s="469">
        <f>SUM('NY Waterway-(Port Imperial FC)'!B74,'NY Waterway-(Billy Bey FC)'!D73)</f>
        <v>353665</v>
      </c>
    </row>
    <row r="27" spans="1:2" ht="15.75" thickBot="1" x14ac:dyDescent="0.3">
      <c r="A27" s="515"/>
      <c r="B27" s="482"/>
    </row>
    <row r="28" spans="1:2" x14ac:dyDescent="0.25">
      <c r="A28" s="490" t="s">
        <v>14</v>
      </c>
      <c r="B28" s="478">
        <f>SUM('NYC Ferry'!D73,SeaStreak!C74,'New York Water Taxi'!H74)</f>
        <v>138115</v>
      </c>
    </row>
    <row r="29" spans="1:2" ht="15.75" thickBot="1" x14ac:dyDescent="0.3">
      <c r="A29" s="514"/>
      <c r="B29" s="483"/>
    </row>
    <row r="30" spans="1:2" ht="12.75" customHeight="1" x14ac:dyDescent="0.25">
      <c r="A30" s="484" t="s">
        <v>9</v>
      </c>
      <c r="B30" s="478">
        <f>SUM('NY Waterway-(Port Imperial FC)'!C74,'NY Waterway-(Billy Bey FC)'!F73,'Liberty Landing Ferry'!B74,'New York Water Taxi'!C74)</f>
        <v>312221</v>
      </c>
    </row>
    <row r="31" spans="1:2" ht="15.75" thickBot="1" x14ac:dyDescent="0.3">
      <c r="A31" s="513"/>
      <c r="B31" s="483"/>
    </row>
    <row r="32" spans="1:2" x14ac:dyDescent="0.25">
      <c r="A32" s="484" t="s">
        <v>7</v>
      </c>
      <c r="B32" s="461">
        <f>SUM('New York Water Taxi'!D74)</f>
        <v>5721</v>
      </c>
    </row>
    <row r="33" spans="1:6" ht="15.75" thickBot="1" x14ac:dyDescent="0.3">
      <c r="A33" s="513"/>
      <c r="B33" s="462"/>
    </row>
    <row r="34" spans="1:6" x14ac:dyDescent="0.25">
      <c r="A34" s="490" t="s">
        <v>99</v>
      </c>
      <c r="B34" s="461">
        <f>SUM('New York Water Taxi'!F74)</f>
        <v>3016</v>
      </c>
    </row>
    <row r="35" spans="1:6" ht="15.75" thickBot="1" x14ac:dyDescent="0.3">
      <c r="A35" s="514"/>
      <c r="B35" s="462"/>
    </row>
    <row r="36" spans="1:6" ht="13.5" customHeight="1" x14ac:dyDescent="0.25">
      <c r="A36" s="459" t="s">
        <v>63</v>
      </c>
      <c r="B36" s="461">
        <f>SUM('NYC Ferry'!E73,'New York Water Taxi'!E74)</f>
        <v>71765</v>
      </c>
    </row>
    <row r="37" spans="1:6" ht="14.25" customHeight="1" thickBot="1" x14ac:dyDescent="0.3">
      <c r="A37" s="460"/>
      <c r="B37" s="462"/>
    </row>
    <row r="38" spans="1:6" ht="14.25" customHeight="1" x14ac:dyDescent="0.25">
      <c r="A38" s="459" t="s">
        <v>96</v>
      </c>
      <c r="B38" s="461">
        <f>SUM('New York Water Taxi'!G74)</f>
        <v>5993</v>
      </c>
    </row>
    <row r="39" spans="1:6" ht="14.25" customHeight="1" thickBot="1" x14ac:dyDescent="0.3">
      <c r="A39" s="460"/>
      <c r="B39" s="462"/>
    </row>
    <row r="40" spans="1:6" ht="13.5" customHeight="1" x14ac:dyDescent="0.25">
      <c r="A40" s="459" t="s">
        <v>64</v>
      </c>
      <c r="B40" s="461">
        <f>SUM('NYC Ferry'!F73)</f>
        <v>20494</v>
      </c>
    </row>
    <row r="41" spans="1:6" ht="14.25" customHeight="1" thickBot="1" x14ac:dyDescent="0.3">
      <c r="A41" s="460"/>
      <c r="B41" s="462"/>
    </row>
    <row r="42" spans="1:6" ht="13.5" customHeight="1" x14ac:dyDescent="0.25">
      <c r="A42" s="459" t="s">
        <v>11</v>
      </c>
      <c r="B42" s="461">
        <f>SUM('NYC Ferry'!G73)</f>
        <v>53446</v>
      </c>
    </row>
    <row r="43" spans="1:6" ht="14.25" customHeight="1" thickBot="1" x14ac:dyDescent="0.3">
      <c r="A43" s="460"/>
      <c r="B43" s="462"/>
    </row>
    <row r="44" spans="1:6" ht="13.5" customHeight="1" x14ac:dyDescent="0.25">
      <c r="A44" s="459" t="s">
        <v>12</v>
      </c>
      <c r="B44" s="461">
        <f>SUM('NYC Ferry'!H73)</f>
        <v>23302</v>
      </c>
    </row>
    <row r="45" spans="1:6" ht="14.25" customHeight="1" thickBot="1" x14ac:dyDescent="0.3">
      <c r="A45" s="460"/>
      <c r="B45" s="462"/>
    </row>
    <row r="46" spans="1:6" ht="13.5" customHeight="1" x14ac:dyDescent="0.25">
      <c r="A46" s="459" t="s">
        <v>102</v>
      </c>
      <c r="B46" s="461">
        <f>'NYC Ferry'!U73</f>
        <v>20056</v>
      </c>
    </row>
    <row r="47" spans="1:6" ht="14.25" customHeight="1" thickBot="1" x14ac:dyDescent="0.3">
      <c r="A47" s="460"/>
      <c r="B47" s="462"/>
    </row>
    <row r="48" spans="1:6" ht="14.25" customHeight="1" x14ac:dyDescent="0.25">
      <c r="A48" s="459" t="s">
        <v>31</v>
      </c>
      <c r="B48" s="461">
        <f>SUM('NYC Ferry'!J73)</f>
        <v>0</v>
      </c>
      <c r="F48" s="6"/>
    </row>
    <row r="49" spans="1:2" ht="14.25" customHeight="1" thickBot="1" x14ac:dyDescent="0.3">
      <c r="A49" s="460"/>
      <c r="B49" s="462"/>
    </row>
    <row r="50" spans="1:2" ht="14.25" customHeight="1" x14ac:dyDescent="0.25">
      <c r="A50" s="459" t="s">
        <v>78</v>
      </c>
      <c r="B50" s="461">
        <f>SUM('NYC Ferry'!N73)</f>
        <v>8342</v>
      </c>
    </row>
    <row r="51" spans="1:2" ht="14.25" customHeight="1" thickBot="1" x14ac:dyDescent="0.3">
      <c r="A51" s="460"/>
      <c r="B51" s="462"/>
    </row>
    <row r="52" spans="1:2" ht="14.25" customHeight="1" x14ac:dyDescent="0.25">
      <c r="A52" s="459" t="s">
        <v>108</v>
      </c>
      <c r="B52" s="461">
        <f>'New York Water Taxi'!K74</f>
        <v>7001</v>
      </c>
    </row>
    <row r="53" spans="1:2" ht="14.25" customHeight="1" thickBot="1" x14ac:dyDescent="0.3">
      <c r="A53" s="460"/>
      <c r="B53" s="462"/>
    </row>
    <row r="54" spans="1:2" ht="14.25" customHeight="1" x14ac:dyDescent="0.25">
      <c r="A54" s="471" t="s">
        <v>110</v>
      </c>
      <c r="B54" s="461">
        <f>SUM('NYC Ferry'!M73,'New York Water Taxi'!I74)</f>
        <v>14903</v>
      </c>
    </row>
    <row r="55" spans="1:2" ht="14.25" customHeight="1" thickBot="1" x14ac:dyDescent="0.3">
      <c r="A55" s="472"/>
      <c r="B55" s="462"/>
    </row>
    <row r="56" spans="1:2" ht="14.25" customHeight="1" x14ac:dyDescent="0.25">
      <c r="A56" s="459" t="s">
        <v>86</v>
      </c>
      <c r="B56" s="461">
        <f>SUM('NYC Ferry'!Q73)</f>
        <v>7204</v>
      </c>
    </row>
    <row r="57" spans="1:2" ht="14.25" customHeight="1" thickBot="1" x14ac:dyDescent="0.3">
      <c r="A57" s="460"/>
      <c r="B57" s="462"/>
    </row>
    <row r="58" spans="1:2" ht="14.25" customHeight="1" x14ac:dyDescent="0.25">
      <c r="A58" s="459" t="s">
        <v>87</v>
      </c>
      <c r="B58" s="461">
        <f>SUM('NYC Ferry'!R73)</f>
        <v>2846</v>
      </c>
    </row>
    <row r="59" spans="1:2" ht="14.25" customHeight="1" thickBot="1" x14ac:dyDescent="0.3">
      <c r="A59" s="460"/>
      <c r="B59" s="462"/>
    </row>
    <row r="60" spans="1:2" ht="14.25" customHeight="1" x14ac:dyDescent="0.25">
      <c r="A60" s="459" t="s">
        <v>89</v>
      </c>
      <c r="B60" s="461">
        <f>SUM('NYC Ferry'!S73)</f>
        <v>19448</v>
      </c>
    </row>
    <row r="61" spans="1:2" ht="14.25" customHeight="1" thickBot="1" x14ac:dyDescent="0.3">
      <c r="A61" s="460"/>
      <c r="B61" s="462"/>
    </row>
    <row r="62" spans="1:2" ht="14.25" customHeight="1" x14ac:dyDescent="0.25">
      <c r="A62" s="459" t="s">
        <v>88</v>
      </c>
      <c r="B62" s="461">
        <f>SUM('NYC Ferry'!T73)</f>
        <v>14066</v>
      </c>
    </row>
    <row r="63" spans="1:2" ht="14.25" customHeight="1" thickBot="1" x14ac:dyDescent="0.3">
      <c r="A63" s="460"/>
      <c r="B63" s="462"/>
    </row>
    <row r="64" spans="1:2" ht="14.25" customHeight="1" x14ac:dyDescent="0.25">
      <c r="A64" s="511" t="s">
        <v>104</v>
      </c>
      <c r="B64" s="461">
        <f>SUM('NYC Ferry'!O73)</f>
        <v>7750</v>
      </c>
    </row>
    <row r="65" spans="1:2" ht="14.25" customHeight="1" thickBot="1" x14ac:dyDescent="0.3">
      <c r="A65" s="512"/>
      <c r="B65" s="462"/>
    </row>
    <row r="66" spans="1:2" ht="14.25" customHeight="1" x14ac:dyDescent="0.25">
      <c r="A66" s="459" t="s">
        <v>72</v>
      </c>
      <c r="B66" s="461">
        <f>SUM('NYC Ferry'!L73)</f>
        <v>11249</v>
      </c>
    </row>
    <row r="67" spans="1:2" ht="14.25" customHeight="1" thickBot="1" x14ac:dyDescent="0.3">
      <c r="A67" s="460"/>
      <c r="B67" s="462"/>
    </row>
    <row r="68" spans="1:2" ht="14.25" customHeight="1" x14ac:dyDescent="0.25">
      <c r="A68" s="459" t="s">
        <v>71</v>
      </c>
      <c r="B68" s="461">
        <f>SUM('NYC Ferry'!K73)</f>
        <v>30397</v>
      </c>
    </row>
    <row r="69" spans="1:2" ht="14.25" customHeight="1" thickBot="1" x14ac:dyDescent="0.3">
      <c r="A69" s="460"/>
      <c r="B69" s="462"/>
    </row>
    <row r="70" spans="1:2" ht="14.25" customHeight="1" x14ac:dyDescent="0.25">
      <c r="A70" s="459" t="s">
        <v>80</v>
      </c>
      <c r="B70" s="461">
        <f>'NYC Ferry'!V73</f>
        <v>20071</v>
      </c>
    </row>
    <row r="71" spans="1:2" ht="14.25" customHeight="1" thickBot="1" x14ac:dyDescent="0.3">
      <c r="A71" s="460"/>
      <c r="B71" s="462"/>
    </row>
    <row r="72" spans="1:2" ht="14.25" customHeight="1" x14ac:dyDescent="0.25">
      <c r="A72" s="459" t="s">
        <v>81</v>
      </c>
      <c r="B72" s="461">
        <f>SUM('NYC Ferry'!P73)</f>
        <v>16238</v>
      </c>
    </row>
    <row r="73" spans="1:2" ht="14.25" customHeight="1" thickBot="1" x14ac:dyDescent="0.3">
      <c r="A73" s="460"/>
      <c r="B73" s="462"/>
    </row>
    <row r="74" spans="1:2" ht="14.25" customHeight="1" x14ac:dyDescent="0.25">
      <c r="A74" s="459" t="s">
        <v>113</v>
      </c>
      <c r="B74" s="461">
        <f>'NYC Ferry'!W73</f>
        <v>3028</v>
      </c>
    </row>
    <row r="75" spans="1:2" ht="14.25" customHeight="1" thickBot="1" x14ac:dyDescent="0.3">
      <c r="A75" s="460"/>
      <c r="B75" s="462"/>
    </row>
    <row r="76" spans="1:2" ht="14.25" customHeight="1" x14ac:dyDescent="0.25">
      <c r="A76" s="459" t="s">
        <v>65</v>
      </c>
      <c r="B76" s="461">
        <f>SUM('NYC Ferry'!I73)</f>
        <v>28601</v>
      </c>
    </row>
    <row r="77" spans="1:2" ht="14.25" customHeight="1" thickBot="1" x14ac:dyDescent="0.3">
      <c r="A77" s="460"/>
      <c r="B77" s="462"/>
    </row>
    <row r="78" spans="1:2" x14ac:dyDescent="0.25">
      <c r="A78" s="475" t="s">
        <v>19</v>
      </c>
      <c r="B78" s="473">
        <f>SUM(B22:B77)</f>
        <v>1585142</v>
      </c>
    </row>
    <row r="79" spans="1:2" ht="15.75" thickBot="1" x14ac:dyDescent="0.3">
      <c r="A79" s="509"/>
      <c r="B79" s="510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J94" s="6"/>
    </row>
    <row r="95" spans="9:10" x14ac:dyDescent="0.25"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</sheetData>
  <mergeCells count="78"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22:A23"/>
    <mergeCell ref="B22:B23"/>
    <mergeCell ref="A26:A27"/>
    <mergeCell ref="B26:B27"/>
    <mergeCell ref="A28:A29"/>
    <mergeCell ref="B28:B29"/>
    <mergeCell ref="A24:A25"/>
    <mergeCell ref="B24:B25"/>
    <mergeCell ref="A36:A37"/>
    <mergeCell ref="B36:B37"/>
    <mergeCell ref="A40:A41"/>
    <mergeCell ref="B40:B41"/>
    <mergeCell ref="A38:A39"/>
    <mergeCell ref="B38:B39"/>
    <mergeCell ref="A30:A31"/>
    <mergeCell ref="B30:B31"/>
    <mergeCell ref="A32:A33"/>
    <mergeCell ref="B32:B33"/>
    <mergeCell ref="A34:A35"/>
    <mergeCell ref="B34:B35"/>
    <mergeCell ref="A50:A51"/>
    <mergeCell ref="B50:B51"/>
    <mergeCell ref="A42:A43"/>
    <mergeCell ref="B42:B43"/>
    <mergeCell ref="A44:A45"/>
    <mergeCell ref="B44:B45"/>
    <mergeCell ref="B58:B59"/>
    <mergeCell ref="A60:A61"/>
    <mergeCell ref="A78:A79"/>
    <mergeCell ref="B78:B79"/>
    <mergeCell ref="A46:A47"/>
    <mergeCell ref="B46:B47"/>
    <mergeCell ref="A48:A49"/>
    <mergeCell ref="B48:B49"/>
    <mergeCell ref="A66:A67"/>
    <mergeCell ref="B66:B67"/>
    <mergeCell ref="A68:A69"/>
    <mergeCell ref="B68:B69"/>
    <mergeCell ref="A64:A65"/>
    <mergeCell ref="B64:B65"/>
    <mergeCell ref="A54:A55"/>
    <mergeCell ref="B54:B55"/>
    <mergeCell ref="A74:A75"/>
    <mergeCell ref="B74:B75"/>
    <mergeCell ref="A52:A53"/>
    <mergeCell ref="B52:B53"/>
    <mergeCell ref="A76:A77"/>
    <mergeCell ref="B76:B77"/>
    <mergeCell ref="A62:A63"/>
    <mergeCell ref="B60:B61"/>
    <mergeCell ref="B62:B63"/>
    <mergeCell ref="A70:A71"/>
    <mergeCell ref="B70:B71"/>
    <mergeCell ref="A72:A73"/>
    <mergeCell ref="B72:B73"/>
    <mergeCell ref="A56:A57"/>
    <mergeCell ref="A58:A59"/>
    <mergeCell ref="B56:B57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76" sqref="J76"/>
    </sheetView>
  </sheetViews>
  <sheetFormatPr defaultRowHeight="15" x14ac:dyDescent="0.25"/>
  <cols>
    <col min="1" max="1" width="18.7109375" style="1" bestFit="1" customWidth="1"/>
    <col min="2" max="2" width="10.7109375" style="134" bestFit="1" customWidth="1"/>
    <col min="3" max="3" width="10.7109375" style="134" customWidth="1"/>
    <col min="4" max="5" width="12.7109375" style="1" customWidth="1"/>
    <col min="6" max="6" width="14.5703125" style="1" customWidth="1"/>
    <col min="7" max="7" width="13.7109375" style="1" customWidth="1"/>
    <col min="8" max="11" width="11.7109375" style="1" customWidth="1"/>
    <col min="12" max="13" width="11.7109375" style="271" customWidth="1"/>
    <col min="14" max="16" width="11.7109375" style="1" customWidth="1"/>
    <col min="17" max="24" width="11.7109375" style="271" customWidth="1"/>
    <col min="25" max="25" width="14.28515625" customWidth="1"/>
    <col min="26" max="26" width="12.7109375" customWidth="1"/>
    <col min="27" max="27" width="12.42578125" customWidth="1"/>
    <col min="28" max="28" width="10.85546875" customWidth="1"/>
    <col min="29" max="29" width="10.5703125" customWidth="1"/>
    <col min="30" max="30" width="13.42578125" customWidth="1"/>
    <col min="31" max="31" width="11" customWidth="1"/>
    <col min="33" max="33" width="9.140625" style="351"/>
    <col min="34" max="34" width="9.140625" style="273"/>
    <col min="35" max="35" width="10.5703125" style="273" customWidth="1"/>
  </cols>
  <sheetData>
    <row r="1" spans="1:36" ht="15" customHeight="1" x14ac:dyDescent="0.25">
      <c r="A1" s="549" t="s">
        <v>52</v>
      </c>
      <c r="B1" s="552" t="s">
        <v>53</v>
      </c>
      <c r="C1" s="552" t="s">
        <v>70</v>
      </c>
      <c r="D1" s="564"/>
      <c r="E1" s="564"/>
      <c r="F1" s="564"/>
      <c r="G1" s="564"/>
      <c r="H1" s="564"/>
      <c r="I1" s="564"/>
      <c r="J1" s="540" t="s">
        <v>71</v>
      </c>
      <c r="K1" s="559"/>
      <c r="L1" s="560"/>
      <c r="M1" s="540" t="s">
        <v>76</v>
      </c>
      <c r="N1" s="541"/>
      <c r="O1" s="541"/>
      <c r="P1" s="541"/>
      <c r="Q1" s="541"/>
      <c r="R1" s="542"/>
      <c r="S1" s="540" t="s">
        <v>80</v>
      </c>
      <c r="T1" s="541"/>
      <c r="U1" s="541"/>
      <c r="V1" s="541"/>
      <c r="W1" s="541"/>
      <c r="X1" s="542"/>
      <c r="Y1" s="540" t="s">
        <v>85</v>
      </c>
      <c r="Z1" s="541"/>
      <c r="AA1" s="541"/>
      <c r="AB1" s="541"/>
      <c r="AC1" s="542"/>
      <c r="AD1" s="523" t="s">
        <v>89</v>
      </c>
      <c r="AE1" s="524"/>
      <c r="AF1" s="524"/>
      <c r="AG1" s="525"/>
      <c r="AH1" s="534" t="s">
        <v>112</v>
      </c>
      <c r="AI1" s="535"/>
      <c r="AJ1" s="530"/>
    </row>
    <row r="2" spans="1:36" ht="15.75" customHeight="1" thickBot="1" x14ac:dyDescent="0.3">
      <c r="A2" s="550"/>
      <c r="B2" s="553"/>
      <c r="C2" s="554"/>
      <c r="D2" s="565"/>
      <c r="E2" s="565"/>
      <c r="F2" s="565"/>
      <c r="G2" s="565"/>
      <c r="H2" s="565"/>
      <c r="I2" s="565"/>
      <c r="J2" s="561"/>
      <c r="K2" s="562"/>
      <c r="L2" s="563"/>
      <c r="M2" s="543"/>
      <c r="N2" s="544"/>
      <c r="O2" s="544"/>
      <c r="P2" s="544"/>
      <c r="Q2" s="544"/>
      <c r="R2" s="545"/>
      <c r="S2" s="543"/>
      <c r="T2" s="544"/>
      <c r="U2" s="544"/>
      <c r="V2" s="544"/>
      <c r="W2" s="544"/>
      <c r="X2" s="545"/>
      <c r="Y2" s="543"/>
      <c r="Z2" s="544"/>
      <c r="AA2" s="544"/>
      <c r="AB2" s="544"/>
      <c r="AC2" s="545"/>
      <c r="AD2" s="526"/>
      <c r="AE2" s="527"/>
      <c r="AF2" s="527"/>
      <c r="AG2" s="528"/>
      <c r="AH2" s="536"/>
      <c r="AI2" s="537"/>
      <c r="AJ2" s="530"/>
    </row>
    <row r="3" spans="1:36" ht="15" customHeight="1" x14ac:dyDescent="0.25">
      <c r="A3" s="550"/>
      <c r="B3" s="553"/>
      <c r="C3" s="555" t="s">
        <v>10</v>
      </c>
      <c r="D3" s="557" t="s">
        <v>14</v>
      </c>
      <c r="E3" s="557" t="s">
        <v>63</v>
      </c>
      <c r="F3" s="557" t="s">
        <v>64</v>
      </c>
      <c r="G3" s="557" t="s">
        <v>11</v>
      </c>
      <c r="H3" s="557" t="s">
        <v>12</v>
      </c>
      <c r="I3" s="557" t="s">
        <v>102</v>
      </c>
      <c r="J3" s="555" t="s">
        <v>71</v>
      </c>
      <c r="K3" s="557" t="s">
        <v>72</v>
      </c>
      <c r="L3" s="577" t="s">
        <v>10</v>
      </c>
      <c r="M3" s="532" t="s">
        <v>77</v>
      </c>
      <c r="N3" s="533" t="s">
        <v>72</v>
      </c>
      <c r="O3" s="533" t="s">
        <v>78</v>
      </c>
      <c r="P3" s="533" t="s">
        <v>103</v>
      </c>
      <c r="Q3" s="533" t="s">
        <v>63</v>
      </c>
      <c r="R3" s="529" t="s">
        <v>10</v>
      </c>
      <c r="S3" s="532" t="s">
        <v>80</v>
      </c>
      <c r="T3" s="533" t="s">
        <v>81</v>
      </c>
      <c r="U3" s="533" t="s">
        <v>65</v>
      </c>
      <c r="V3" s="533" t="s">
        <v>14</v>
      </c>
      <c r="W3" s="579" t="s">
        <v>113</v>
      </c>
      <c r="X3" s="529" t="s">
        <v>10</v>
      </c>
      <c r="Y3" s="532" t="s">
        <v>65</v>
      </c>
      <c r="Z3" s="533" t="s">
        <v>14</v>
      </c>
      <c r="AA3" s="533" t="s">
        <v>86</v>
      </c>
      <c r="AB3" s="533" t="s">
        <v>87</v>
      </c>
      <c r="AC3" s="529" t="s">
        <v>10</v>
      </c>
      <c r="AD3" s="532" t="s">
        <v>89</v>
      </c>
      <c r="AE3" s="533" t="s">
        <v>88</v>
      </c>
      <c r="AF3" s="533" t="s">
        <v>14</v>
      </c>
      <c r="AG3" s="529" t="s">
        <v>10</v>
      </c>
      <c r="AH3" s="538" t="s">
        <v>10</v>
      </c>
      <c r="AI3" s="529" t="s">
        <v>31</v>
      </c>
      <c r="AJ3" s="530"/>
    </row>
    <row r="4" spans="1:36" ht="29.25" customHeight="1" thickBot="1" x14ac:dyDescent="0.3">
      <c r="A4" s="551"/>
      <c r="B4" s="554"/>
      <c r="C4" s="556"/>
      <c r="D4" s="558"/>
      <c r="E4" s="558"/>
      <c r="F4" s="558"/>
      <c r="G4" s="558"/>
      <c r="H4" s="558"/>
      <c r="I4" s="558"/>
      <c r="J4" s="556"/>
      <c r="K4" s="558"/>
      <c r="L4" s="578"/>
      <c r="M4" s="546"/>
      <c r="N4" s="547"/>
      <c r="O4" s="547"/>
      <c r="P4" s="547"/>
      <c r="Q4" s="547"/>
      <c r="R4" s="548"/>
      <c r="S4" s="546"/>
      <c r="T4" s="547"/>
      <c r="U4" s="547"/>
      <c r="V4" s="547"/>
      <c r="W4" s="580"/>
      <c r="X4" s="548"/>
      <c r="Y4" s="546"/>
      <c r="Z4" s="547"/>
      <c r="AA4" s="547"/>
      <c r="AB4" s="547"/>
      <c r="AC4" s="548"/>
      <c r="AD4" s="532"/>
      <c r="AE4" s="527"/>
      <c r="AF4" s="527"/>
      <c r="AG4" s="528"/>
      <c r="AH4" s="539"/>
      <c r="AI4" s="529"/>
      <c r="AJ4" s="531"/>
    </row>
    <row r="5" spans="1:36" ht="15.75" hidden="1" customHeight="1" thickBot="1" x14ac:dyDescent="0.3">
      <c r="A5" s="151" t="s">
        <v>3</v>
      </c>
      <c r="B5" s="330">
        <v>43584</v>
      </c>
      <c r="C5" s="269"/>
      <c r="D5" s="229"/>
      <c r="E5" s="229"/>
      <c r="F5" s="229"/>
      <c r="G5" s="229"/>
      <c r="H5" s="229"/>
      <c r="I5" s="229"/>
      <c r="J5" s="269"/>
      <c r="K5" s="229"/>
      <c r="L5" s="369"/>
      <c r="M5" s="269"/>
      <c r="N5" s="229"/>
      <c r="O5" s="229"/>
      <c r="P5" s="229"/>
      <c r="Q5" s="229"/>
      <c r="R5" s="369"/>
      <c r="S5" s="269"/>
      <c r="T5" s="229"/>
      <c r="U5" s="229"/>
      <c r="V5" s="229"/>
      <c r="W5" s="581"/>
      <c r="X5" s="369"/>
      <c r="Y5" s="423"/>
      <c r="Z5" s="229"/>
      <c r="AA5" s="229"/>
      <c r="AB5" s="229"/>
      <c r="AC5" s="369"/>
      <c r="AD5" s="451"/>
      <c r="AE5" s="226"/>
      <c r="AF5" s="226"/>
      <c r="AG5" s="250"/>
      <c r="AH5" s="277"/>
      <c r="AI5" s="250"/>
      <c r="AJ5" s="197">
        <f>SUM(C5:AG5)</f>
        <v>0</v>
      </c>
    </row>
    <row r="6" spans="1:36" ht="17.25" hidden="1" customHeight="1" thickBot="1" x14ac:dyDescent="0.3">
      <c r="A6" s="151" t="s">
        <v>4</v>
      </c>
      <c r="B6" s="330">
        <v>43585</v>
      </c>
      <c r="C6" s="335"/>
      <c r="D6" s="336"/>
      <c r="E6" s="336"/>
      <c r="F6" s="336"/>
      <c r="G6" s="336"/>
      <c r="H6" s="336"/>
      <c r="I6" s="336"/>
      <c r="J6" s="259"/>
      <c r="K6" s="336"/>
      <c r="L6" s="250"/>
      <c r="M6" s="259"/>
      <c r="N6" s="226"/>
      <c r="O6" s="226"/>
      <c r="P6" s="226"/>
      <c r="Q6" s="226"/>
      <c r="R6" s="250"/>
      <c r="S6" s="259"/>
      <c r="T6" s="226"/>
      <c r="U6" s="226"/>
      <c r="V6" s="226"/>
      <c r="W6" s="248"/>
      <c r="X6" s="250"/>
      <c r="Y6" s="421"/>
      <c r="Z6" s="226"/>
      <c r="AA6" s="226"/>
      <c r="AB6" s="226"/>
      <c r="AC6" s="250"/>
      <c r="AD6" s="335"/>
      <c r="AE6" s="226"/>
      <c r="AF6" s="226"/>
      <c r="AG6" s="250"/>
      <c r="AH6" s="277"/>
      <c r="AI6" s="250"/>
      <c r="AJ6" s="197">
        <f>SUM(C6:AG6)</f>
        <v>0</v>
      </c>
    </row>
    <row r="7" spans="1:36" ht="15.75" customHeight="1" thickBot="1" x14ac:dyDescent="0.3">
      <c r="A7" s="151" t="s">
        <v>5</v>
      </c>
      <c r="B7" s="330">
        <v>43586</v>
      </c>
      <c r="C7" s="335">
        <v>980</v>
      </c>
      <c r="D7" s="336">
        <v>1234</v>
      </c>
      <c r="E7" s="336">
        <v>924</v>
      </c>
      <c r="F7" s="336">
        <v>550</v>
      </c>
      <c r="G7" s="336">
        <v>1376</v>
      </c>
      <c r="H7" s="336">
        <v>664</v>
      </c>
      <c r="I7" s="336">
        <v>345</v>
      </c>
      <c r="J7" s="259">
        <v>636</v>
      </c>
      <c r="K7" s="336">
        <v>148</v>
      </c>
      <c r="L7" s="250">
        <v>681</v>
      </c>
      <c r="M7" s="259">
        <v>140</v>
      </c>
      <c r="N7" s="226">
        <v>65</v>
      </c>
      <c r="O7" s="226">
        <v>175</v>
      </c>
      <c r="P7" s="226">
        <v>117</v>
      </c>
      <c r="Q7" s="226">
        <v>198</v>
      </c>
      <c r="R7" s="250">
        <v>474</v>
      </c>
      <c r="S7" s="259">
        <v>428</v>
      </c>
      <c r="T7" s="226">
        <v>388</v>
      </c>
      <c r="U7" s="226">
        <v>481</v>
      </c>
      <c r="V7" s="226">
        <v>530</v>
      </c>
      <c r="W7" s="248"/>
      <c r="X7" s="250">
        <v>520</v>
      </c>
      <c r="Y7" s="259">
        <v>328</v>
      </c>
      <c r="Z7" s="226">
        <v>234</v>
      </c>
      <c r="AA7" s="226">
        <v>175</v>
      </c>
      <c r="AB7" s="226">
        <v>51</v>
      </c>
      <c r="AC7" s="250">
        <v>146</v>
      </c>
      <c r="AD7" s="335">
        <v>542</v>
      </c>
      <c r="AE7" s="226">
        <v>286</v>
      </c>
      <c r="AF7" s="226">
        <v>333</v>
      </c>
      <c r="AG7" s="250">
        <v>485</v>
      </c>
      <c r="AH7" s="277"/>
      <c r="AI7" s="250"/>
      <c r="AJ7" s="197">
        <f>SUM(C7:AI7)</f>
        <v>13634</v>
      </c>
    </row>
    <row r="8" spans="1:36" ht="15.75" customHeight="1" thickBot="1" x14ac:dyDescent="0.3">
      <c r="A8" s="151" t="s">
        <v>6</v>
      </c>
      <c r="B8" s="330">
        <v>43587</v>
      </c>
      <c r="C8" s="335">
        <v>1227</v>
      </c>
      <c r="D8" s="336">
        <v>1414</v>
      </c>
      <c r="E8" s="336">
        <v>1484</v>
      </c>
      <c r="F8" s="336">
        <v>610</v>
      </c>
      <c r="G8" s="336">
        <v>1632</v>
      </c>
      <c r="H8" s="336">
        <v>748</v>
      </c>
      <c r="I8" s="336">
        <v>407</v>
      </c>
      <c r="J8" s="259">
        <v>564</v>
      </c>
      <c r="K8" s="336">
        <v>157</v>
      </c>
      <c r="L8" s="250">
        <v>725</v>
      </c>
      <c r="M8" s="259">
        <v>197</v>
      </c>
      <c r="N8" s="226">
        <v>110</v>
      </c>
      <c r="O8" s="226">
        <v>212</v>
      </c>
      <c r="P8" s="226">
        <v>190</v>
      </c>
      <c r="Q8" s="226">
        <v>307</v>
      </c>
      <c r="R8" s="250">
        <v>602</v>
      </c>
      <c r="S8" s="259">
        <v>579</v>
      </c>
      <c r="T8" s="226">
        <v>574</v>
      </c>
      <c r="U8" s="226">
        <v>569</v>
      </c>
      <c r="V8" s="226">
        <v>563</v>
      </c>
      <c r="W8" s="248"/>
      <c r="X8" s="250">
        <v>626</v>
      </c>
      <c r="Y8" s="259">
        <v>368</v>
      </c>
      <c r="Z8" s="226">
        <v>224</v>
      </c>
      <c r="AA8" s="226">
        <v>201</v>
      </c>
      <c r="AB8" s="226">
        <v>66</v>
      </c>
      <c r="AC8" s="250">
        <v>219</v>
      </c>
      <c r="AD8" s="335">
        <v>464</v>
      </c>
      <c r="AE8" s="226">
        <v>397</v>
      </c>
      <c r="AF8" s="226">
        <v>388</v>
      </c>
      <c r="AG8" s="250">
        <v>529</v>
      </c>
      <c r="AH8" s="277"/>
      <c r="AI8" s="250"/>
      <c r="AJ8" s="197">
        <f>SUM(C8:AI8)</f>
        <v>16353</v>
      </c>
    </row>
    <row r="9" spans="1:36" ht="15.75" thickBot="1" x14ac:dyDescent="0.3">
      <c r="A9" s="151" t="s">
        <v>0</v>
      </c>
      <c r="B9" s="330">
        <v>43588</v>
      </c>
      <c r="C9" s="335">
        <v>1035</v>
      </c>
      <c r="D9" s="336">
        <v>1395</v>
      </c>
      <c r="E9" s="336">
        <v>1123</v>
      </c>
      <c r="F9" s="336">
        <v>537</v>
      </c>
      <c r="G9" s="336">
        <v>1333</v>
      </c>
      <c r="H9" s="336">
        <v>681</v>
      </c>
      <c r="I9" s="336">
        <v>421</v>
      </c>
      <c r="J9" s="259">
        <v>579</v>
      </c>
      <c r="K9" s="336">
        <v>159</v>
      </c>
      <c r="L9" s="250">
        <v>604</v>
      </c>
      <c r="M9" s="259">
        <v>188</v>
      </c>
      <c r="N9" s="226">
        <v>88</v>
      </c>
      <c r="O9" s="226">
        <v>179</v>
      </c>
      <c r="P9" s="226">
        <v>152</v>
      </c>
      <c r="Q9" s="226">
        <v>317</v>
      </c>
      <c r="R9" s="250">
        <v>570</v>
      </c>
      <c r="S9" s="259">
        <v>493</v>
      </c>
      <c r="T9" s="226">
        <v>384</v>
      </c>
      <c r="U9" s="226">
        <v>447</v>
      </c>
      <c r="V9" s="226">
        <v>547</v>
      </c>
      <c r="W9" s="248"/>
      <c r="X9" s="250">
        <v>546</v>
      </c>
      <c r="Y9" s="259">
        <v>272</v>
      </c>
      <c r="Z9" s="226">
        <v>179</v>
      </c>
      <c r="AA9" s="226">
        <v>160</v>
      </c>
      <c r="AB9" s="226">
        <v>83</v>
      </c>
      <c r="AC9" s="250">
        <v>150</v>
      </c>
      <c r="AD9" s="335">
        <v>543</v>
      </c>
      <c r="AE9" s="226">
        <v>295</v>
      </c>
      <c r="AF9" s="226">
        <v>344</v>
      </c>
      <c r="AG9" s="250">
        <v>413</v>
      </c>
      <c r="AH9" s="277"/>
      <c r="AI9" s="250"/>
      <c r="AJ9" s="197">
        <f>SUM(C9:AI9)</f>
        <v>14217</v>
      </c>
    </row>
    <row r="10" spans="1:36" ht="15.75" thickBot="1" x14ac:dyDescent="0.3">
      <c r="A10" s="151" t="s">
        <v>1</v>
      </c>
      <c r="B10" s="330">
        <v>43589</v>
      </c>
      <c r="C10" s="335">
        <v>1300</v>
      </c>
      <c r="D10" s="336">
        <v>1657</v>
      </c>
      <c r="E10" s="336">
        <v>2561</v>
      </c>
      <c r="F10" s="336">
        <v>485</v>
      </c>
      <c r="G10" s="336">
        <v>2781</v>
      </c>
      <c r="H10" s="336">
        <v>786</v>
      </c>
      <c r="I10" s="336">
        <v>719</v>
      </c>
      <c r="J10" s="259">
        <v>586</v>
      </c>
      <c r="K10" s="336">
        <v>142</v>
      </c>
      <c r="L10" s="250">
        <v>573</v>
      </c>
      <c r="M10" s="259">
        <v>249</v>
      </c>
      <c r="N10" s="226">
        <v>94</v>
      </c>
      <c r="O10" s="226">
        <v>220</v>
      </c>
      <c r="P10" s="226">
        <v>189</v>
      </c>
      <c r="Q10" s="226">
        <v>382</v>
      </c>
      <c r="R10" s="250">
        <v>658</v>
      </c>
      <c r="S10" s="259">
        <v>604</v>
      </c>
      <c r="T10" s="226">
        <v>490</v>
      </c>
      <c r="U10" s="226">
        <v>431</v>
      </c>
      <c r="V10" s="226">
        <v>399</v>
      </c>
      <c r="W10" s="248"/>
      <c r="X10" s="250">
        <v>488</v>
      </c>
      <c r="Y10" s="259">
        <v>484</v>
      </c>
      <c r="Z10" s="226">
        <v>204</v>
      </c>
      <c r="AA10" s="226">
        <v>233</v>
      </c>
      <c r="AB10" s="226">
        <v>140</v>
      </c>
      <c r="AC10" s="250">
        <v>221</v>
      </c>
      <c r="AD10" s="335">
        <v>427</v>
      </c>
      <c r="AE10" s="226">
        <v>408</v>
      </c>
      <c r="AF10" s="226">
        <v>297</v>
      </c>
      <c r="AG10" s="250">
        <v>382</v>
      </c>
      <c r="AH10" s="277"/>
      <c r="AI10" s="250"/>
      <c r="AJ10" s="197">
        <f>SUM(C10:AI10)</f>
        <v>18590</v>
      </c>
    </row>
    <row r="11" spans="1:36" ht="15.75" thickBot="1" x14ac:dyDescent="0.3">
      <c r="A11" s="151" t="s">
        <v>2</v>
      </c>
      <c r="B11" s="330">
        <v>43590</v>
      </c>
      <c r="C11" s="335">
        <v>397</v>
      </c>
      <c r="D11" s="336">
        <v>552</v>
      </c>
      <c r="E11" s="336">
        <v>545</v>
      </c>
      <c r="F11" s="336">
        <v>203</v>
      </c>
      <c r="G11" s="336">
        <v>569</v>
      </c>
      <c r="H11" s="336">
        <v>296</v>
      </c>
      <c r="I11" s="336">
        <v>185</v>
      </c>
      <c r="J11" s="259">
        <v>279</v>
      </c>
      <c r="K11" s="336">
        <v>59</v>
      </c>
      <c r="L11" s="250">
        <v>252</v>
      </c>
      <c r="M11" s="259">
        <v>88</v>
      </c>
      <c r="N11" s="226">
        <v>14</v>
      </c>
      <c r="O11" s="226">
        <v>225</v>
      </c>
      <c r="P11" s="226">
        <v>56</v>
      </c>
      <c r="Q11" s="226">
        <v>124</v>
      </c>
      <c r="R11" s="250">
        <v>320</v>
      </c>
      <c r="S11" s="259">
        <v>212</v>
      </c>
      <c r="T11" s="226">
        <v>145</v>
      </c>
      <c r="U11" s="226">
        <v>158</v>
      </c>
      <c r="V11" s="226">
        <v>166</v>
      </c>
      <c r="W11" s="248"/>
      <c r="X11" s="250">
        <v>209</v>
      </c>
      <c r="Y11" s="259">
        <v>200</v>
      </c>
      <c r="Z11" s="226">
        <v>87</v>
      </c>
      <c r="AA11" s="226">
        <v>63</v>
      </c>
      <c r="AB11" s="226">
        <v>28</v>
      </c>
      <c r="AC11" s="250">
        <v>76</v>
      </c>
      <c r="AD11" s="335">
        <v>132</v>
      </c>
      <c r="AE11" s="226">
        <v>84</v>
      </c>
      <c r="AF11" s="226">
        <v>73</v>
      </c>
      <c r="AG11" s="250">
        <v>107</v>
      </c>
      <c r="AH11" s="277"/>
      <c r="AI11" s="250"/>
      <c r="AJ11" s="197">
        <f>SUM(C11:AI11)</f>
        <v>5904</v>
      </c>
    </row>
    <row r="12" spans="1:36" ht="15.75" thickBot="1" x14ac:dyDescent="0.3">
      <c r="A12" s="160" t="s">
        <v>21</v>
      </c>
      <c r="B12" s="571" t="s">
        <v>24</v>
      </c>
      <c r="C12" s="260">
        <f t="shared" ref="C12:I12" si="0">SUM(C5:C11)</f>
        <v>4939</v>
      </c>
      <c r="D12" s="240">
        <f>SUM(D5:D11)</f>
        <v>6252</v>
      </c>
      <c r="E12" s="240">
        <f t="shared" si="0"/>
        <v>6637</v>
      </c>
      <c r="F12" s="240">
        <f t="shared" si="0"/>
        <v>2385</v>
      </c>
      <c r="G12" s="240">
        <f t="shared" si="0"/>
        <v>7691</v>
      </c>
      <c r="H12" s="240">
        <f t="shared" si="0"/>
        <v>3175</v>
      </c>
      <c r="I12" s="240">
        <f t="shared" si="0"/>
        <v>2077</v>
      </c>
      <c r="J12" s="260">
        <f t="shared" ref="J12:N12" si="1">SUM(J5:J11)</f>
        <v>2644</v>
      </c>
      <c r="K12" s="240">
        <f t="shared" si="1"/>
        <v>665</v>
      </c>
      <c r="L12" s="261">
        <f t="shared" si="1"/>
        <v>2835</v>
      </c>
      <c r="M12" s="260">
        <f t="shared" si="1"/>
        <v>862</v>
      </c>
      <c r="N12" s="240">
        <f t="shared" si="1"/>
        <v>371</v>
      </c>
      <c r="O12" s="240">
        <f>SUM(O5:O11)</f>
        <v>1011</v>
      </c>
      <c r="P12" s="240">
        <f t="shared" ref="P12:AJ12" si="2">SUM(P5:P11)</f>
        <v>704</v>
      </c>
      <c r="Q12" s="240">
        <f t="shared" si="2"/>
        <v>1328</v>
      </c>
      <c r="R12" s="261">
        <f t="shared" si="2"/>
        <v>2624</v>
      </c>
      <c r="S12" s="260">
        <f t="shared" si="2"/>
        <v>2316</v>
      </c>
      <c r="T12" s="240">
        <f t="shared" si="2"/>
        <v>1981</v>
      </c>
      <c r="U12" s="240">
        <f t="shared" si="2"/>
        <v>2086</v>
      </c>
      <c r="V12" s="240">
        <f t="shared" si="2"/>
        <v>2205</v>
      </c>
      <c r="W12" s="240">
        <f t="shared" ref="W12" si="3">SUM(W5:W11)</f>
        <v>0</v>
      </c>
      <c r="X12" s="261">
        <f t="shared" si="2"/>
        <v>2389</v>
      </c>
      <c r="Y12" s="260">
        <f t="shared" si="2"/>
        <v>1652</v>
      </c>
      <c r="Z12" s="240">
        <f t="shared" si="2"/>
        <v>928</v>
      </c>
      <c r="AA12" s="240">
        <f t="shared" si="2"/>
        <v>832</v>
      </c>
      <c r="AB12" s="240">
        <f t="shared" si="2"/>
        <v>368</v>
      </c>
      <c r="AC12" s="261">
        <f t="shared" si="2"/>
        <v>812</v>
      </c>
      <c r="AD12" s="260">
        <f t="shared" si="2"/>
        <v>2108</v>
      </c>
      <c r="AE12" s="240">
        <f t="shared" si="2"/>
        <v>1470</v>
      </c>
      <c r="AF12" s="240">
        <f t="shared" si="2"/>
        <v>1435</v>
      </c>
      <c r="AG12" s="261">
        <f t="shared" si="2"/>
        <v>1916</v>
      </c>
      <c r="AH12" s="261">
        <f t="shared" si="2"/>
        <v>0</v>
      </c>
      <c r="AI12" s="261">
        <f t="shared" si="2"/>
        <v>0</v>
      </c>
      <c r="AJ12" s="161">
        <f t="shared" si="2"/>
        <v>68698</v>
      </c>
    </row>
    <row r="13" spans="1:36" ht="15.75" thickBot="1" x14ac:dyDescent="0.3">
      <c r="A13" s="110" t="s">
        <v>23</v>
      </c>
      <c r="B13" s="572"/>
      <c r="C13" s="260">
        <f>AVERAGE(C5:C11)</f>
        <v>987.8</v>
      </c>
      <c r="D13" s="240">
        <f>AVERAGE(D5:D11)</f>
        <v>1250.4000000000001</v>
      </c>
      <c r="E13" s="240">
        <f t="shared" ref="E13:L13" si="4">AVERAGE(E5:E11)</f>
        <v>1327.4</v>
      </c>
      <c r="F13" s="240">
        <f t="shared" si="4"/>
        <v>477</v>
      </c>
      <c r="G13" s="240">
        <f t="shared" si="4"/>
        <v>1538.2</v>
      </c>
      <c r="H13" s="240">
        <f t="shared" si="4"/>
        <v>635</v>
      </c>
      <c r="I13" s="240">
        <f t="shared" si="4"/>
        <v>415.4</v>
      </c>
      <c r="J13" s="260">
        <f t="shared" si="4"/>
        <v>528.79999999999995</v>
      </c>
      <c r="K13" s="240">
        <f t="shared" si="4"/>
        <v>133</v>
      </c>
      <c r="L13" s="261">
        <f t="shared" si="4"/>
        <v>567</v>
      </c>
      <c r="M13" s="260">
        <f t="shared" ref="M13:R13" si="5">AVERAGE(M5:M11)</f>
        <v>172.4</v>
      </c>
      <c r="N13" s="240">
        <f t="shared" si="5"/>
        <v>74.2</v>
      </c>
      <c r="O13" s="240">
        <f t="shared" si="5"/>
        <v>202.2</v>
      </c>
      <c r="P13" s="240">
        <f t="shared" si="5"/>
        <v>140.80000000000001</v>
      </c>
      <c r="Q13" s="240">
        <f t="shared" si="5"/>
        <v>265.60000000000002</v>
      </c>
      <c r="R13" s="261">
        <f t="shared" si="5"/>
        <v>524.79999999999995</v>
      </c>
      <c r="S13" s="260">
        <f t="shared" ref="S13:AF13" si="6">AVERAGE(S5:S11)</f>
        <v>463.2</v>
      </c>
      <c r="T13" s="240">
        <f t="shared" si="6"/>
        <v>396.2</v>
      </c>
      <c r="U13" s="240">
        <f t="shared" si="6"/>
        <v>417.2</v>
      </c>
      <c r="V13" s="240">
        <f t="shared" si="6"/>
        <v>441</v>
      </c>
      <c r="W13" s="240" t="e">
        <f t="shared" ref="W13" si="7">AVERAGE(W5:W11)</f>
        <v>#DIV/0!</v>
      </c>
      <c r="X13" s="261">
        <f t="shared" si="6"/>
        <v>477.8</v>
      </c>
      <c r="Y13" s="260">
        <f t="shared" si="6"/>
        <v>330.4</v>
      </c>
      <c r="Z13" s="240">
        <f t="shared" si="6"/>
        <v>185.6</v>
      </c>
      <c r="AA13" s="240">
        <f t="shared" si="6"/>
        <v>166.4</v>
      </c>
      <c r="AB13" s="240">
        <f t="shared" si="6"/>
        <v>73.599999999999994</v>
      </c>
      <c r="AC13" s="261">
        <f t="shared" si="6"/>
        <v>162.4</v>
      </c>
      <c r="AD13" s="260">
        <f t="shared" si="6"/>
        <v>421.6</v>
      </c>
      <c r="AE13" s="240">
        <f t="shared" si="6"/>
        <v>294</v>
      </c>
      <c r="AF13" s="240">
        <f t="shared" si="6"/>
        <v>287</v>
      </c>
      <c r="AG13" s="261">
        <f t="shared" ref="AG13:AI13" si="8">AVERAGE(AG5:AG11)</f>
        <v>383.2</v>
      </c>
      <c r="AH13" s="261" t="e">
        <f t="shared" si="8"/>
        <v>#DIV/0!</v>
      </c>
      <c r="AI13" s="261" t="e">
        <f t="shared" si="8"/>
        <v>#DIV/0!</v>
      </c>
      <c r="AJ13" s="162">
        <f>AVERAGE(AJ5:AJ11)</f>
        <v>9814</v>
      </c>
    </row>
    <row r="14" spans="1:36" ht="15.75" thickBot="1" x14ac:dyDescent="0.3">
      <c r="A14" s="26" t="s">
        <v>20</v>
      </c>
      <c r="B14" s="572"/>
      <c r="C14" s="262">
        <f t="shared" ref="C14:I14" si="9">SUM(C5:C9)</f>
        <v>3242</v>
      </c>
      <c r="D14" s="241">
        <f>SUM(D5:D9)</f>
        <v>4043</v>
      </c>
      <c r="E14" s="241">
        <f t="shared" si="9"/>
        <v>3531</v>
      </c>
      <c r="F14" s="241">
        <f t="shared" si="9"/>
        <v>1697</v>
      </c>
      <c r="G14" s="241">
        <f t="shared" si="9"/>
        <v>4341</v>
      </c>
      <c r="H14" s="241">
        <f t="shared" si="9"/>
        <v>2093</v>
      </c>
      <c r="I14" s="241">
        <f t="shared" si="9"/>
        <v>1173</v>
      </c>
      <c r="J14" s="262">
        <f t="shared" ref="J14:O14" si="10">SUM(J5:J9)</f>
        <v>1779</v>
      </c>
      <c r="K14" s="241">
        <f t="shared" si="10"/>
        <v>464</v>
      </c>
      <c r="L14" s="263">
        <f t="shared" si="10"/>
        <v>2010</v>
      </c>
      <c r="M14" s="262">
        <f t="shared" si="10"/>
        <v>525</v>
      </c>
      <c r="N14" s="241">
        <f t="shared" si="10"/>
        <v>263</v>
      </c>
      <c r="O14" s="241">
        <f t="shared" si="10"/>
        <v>566</v>
      </c>
      <c r="P14" s="241">
        <f t="shared" ref="P14:AJ14" si="11">SUM(P5:P9)</f>
        <v>459</v>
      </c>
      <c r="Q14" s="241">
        <f t="shared" si="11"/>
        <v>822</v>
      </c>
      <c r="R14" s="263">
        <f t="shared" si="11"/>
        <v>1646</v>
      </c>
      <c r="S14" s="262">
        <f t="shared" si="11"/>
        <v>1500</v>
      </c>
      <c r="T14" s="241">
        <f t="shared" si="11"/>
        <v>1346</v>
      </c>
      <c r="U14" s="241">
        <f t="shared" si="11"/>
        <v>1497</v>
      </c>
      <c r="V14" s="241">
        <f t="shared" si="11"/>
        <v>1640</v>
      </c>
      <c r="W14" s="241">
        <f t="shared" ref="W14" si="12">SUM(W5:W9)</f>
        <v>0</v>
      </c>
      <c r="X14" s="263">
        <f t="shared" si="11"/>
        <v>1692</v>
      </c>
      <c r="Y14" s="262">
        <f t="shared" si="11"/>
        <v>968</v>
      </c>
      <c r="Z14" s="241">
        <f t="shared" si="11"/>
        <v>637</v>
      </c>
      <c r="AA14" s="241">
        <f t="shared" si="11"/>
        <v>536</v>
      </c>
      <c r="AB14" s="241">
        <f t="shared" si="11"/>
        <v>200</v>
      </c>
      <c r="AC14" s="263">
        <f t="shared" si="11"/>
        <v>515</v>
      </c>
      <c r="AD14" s="262">
        <f t="shared" si="11"/>
        <v>1549</v>
      </c>
      <c r="AE14" s="241">
        <f t="shared" si="11"/>
        <v>978</v>
      </c>
      <c r="AF14" s="241">
        <f t="shared" si="11"/>
        <v>1065</v>
      </c>
      <c r="AG14" s="263">
        <f t="shared" si="11"/>
        <v>1427</v>
      </c>
      <c r="AH14" s="263">
        <f t="shared" si="11"/>
        <v>0</v>
      </c>
      <c r="AI14" s="263">
        <f t="shared" si="11"/>
        <v>0</v>
      </c>
      <c r="AJ14" s="163">
        <f t="shared" si="11"/>
        <v>44204</v>
      </c>
    </row>
    <row r="15" spans="1:36" ht="15.75" thickBot="1" x14ac:dyDescent="0.3">
      <c r="A15" s="26" t="s">
        <v>22</v>
      </c>
      <c r="B15" s="572"/>
      <c r="C15" s="262">
        <f>AVERAGE(C5:C9)</f>
        <v>1080.6666666666667</v>
      </c>
      <c r="D15" s="241">
        <f>AVERAGE(D5:D9)</f>
        <v>1347.6666666666667</v>
      </c>
      <c r="E15" s="241">
        <f t="shared" ref="E15:L15" si="13">AVERAGE(E5:E9)</f>
        <v>1177</v>
      </c>
      <c r="F15" s="241">
        <f t="shared" si="13"/>
        <v>565.66666666666663</v>
      </c>
      <c r="G15" s="241">
        <f t="shared" si="13"/>
        <v>1447</v>
      </c>
      <c r="H15" s="241">
        <f t="shared" si="13"/>
        <v>697.66666666666663</v>
      </c>
      <c r="I15" s="241">
        <f t="shared" si="13"/>
        <v>391</v>
      </c>
      <c r="J15" s="262">
        <f t="shared" si="13"/>
        <v>593</v>
      </c>
      <c r="K15" s="241">
        <f t="shared" si="13"/>
        <v>154.66666666666666</v>
      </c>
      <c r="L15" s="263">
        <f t="shared" si="13"/>
        <v>670</v>
      </c>
      <c r="M15" s="262">
        <f t="shared" ref="M15:R15" si="14">AVERAGE(M5:M9)</f>
        <v>175</v>
      </c>
      <c r="N15" s="241">
        <f t="shared" si="14"/>
        <v>87.666666666666671</v>
      </c>
      <c r="O15" s="241">
        <f t="shared" si="14"/>
        <v>188.66666666666666</v>
      </c>
      <c r="P15" s="241">
        <f t="shared" si="14"/>
        <v>153</v>
      </c>
      <c r="Q15" s="241">
        <f t="shared" si="14"/>
        <v>274</v>
      </c>
      <c r="R15" s="263">
        <f t="shared" si="14"/>
        <v>548.66666666666663</v>
      </c>
      <c r="S15" s="262">
        <f t="shared" ref="S15:AF15" si="15">AVERAGE(S5:S9)</f>
        <v>500</v>
      </c>
      <c r="T15" s="241">
        <f t="shared" si="15"/>
        <v>448.66666666666669</v>
      </c>
      <c r="U15" s="241">
        <f t="shared" si="15"/>
        <v>499</v>
      </c>
      <c r="V15" s="241">
        <f t="shared" si="15"/>
        <v>546.66666666666663</v>
      </c>
      <c r="W15" s="241" t="e">
        <f t="shared" ref="W15" si="16">AVERAGE(W5:W9)</f>
        <v>#DIV/0!</v>
      </c>
      <c r="X15" s="263">
        <f t="shared" si="15"/>
        <v>564</v>
      </c>
      <c r="Y15" s="262">
        <f t="shared" si="15"/>
        <v>322.66666666666669</v>
      </c>
      <c r="Z15" s="241">
        <f t="shared" si="15"/>
        <v>212.33333333333334</v>
      </c>
      <c r="AA15" s="241">
        <f t="shared" si="15"/>
        <v>178.66666666666666</v>
      </c>
      <c r="AB15" s="241">
        <f t="shared" si="15"/>
        <v>66.666666666666671</v>
      </c>
      <c r="AC15" s="263">
        <f t="shared" si="15"/>
        <v>171.66666666666666</v>
      </c>
      <c r="AD15" s="262">
        <f t="shared" si="15"/>
        <v>516.33333333333337</v>
      </c>
      <c r="AE15" s="241">
        <f t="shared" si="15"/>
        <v>326</v>
      </c>
      <c r="AF15" s="241">
        <f t="shared" si="15"/>
        <v>355</v>
      </c>
      <c r="AG15" s="263">
        <f t="shared" ref="AG15:AI15" si="17">AVERAGE(AG5:AG9)</f>
        <v>475.66666666666669</v>
      </c>
      <c r="AH15" s="263" t="e">
        <f t="shared" si="17"/>
        <v>#DIV/0!</v>
      </c>
      <c r="AI15" s="263" t="e">
        <f t="shared" si="17"/>
        <v>#DIV/0!</v>
      </c>
      <c r="AJ15" s="164">
        <f>AVERAGE(AJ5:AJ9)</f>
        <v>8840.7999999999993</v>
      </c>
    </row>
    <row r="16" spans="1:36" ht="15.75" thickBot="1" x14ac:dyDescent="0.3">
      <c r="A16" s="151" t="s">
        <v>3</v>
      </c>
      <c r="B16" s="330">
        <f>B11+1</f>
        <v>43591</v>
      </c>
      <c r="C16" s="335">
        <v>1365</v>
      </c>
      <c r="D16" s="336">
        <v>1514</v>
      </c>
      <c r="E16" s="226">
        <v>1794</v>
      </c>
      <c r="F16" s="226">
        <v>655</v>
      </c>
      <c r="G16" s="226">
        <v>1649</v>
      </c>
      <c r="H16" s="226">
        <v>843</v>
      </c>
      <c r="I16" s="226">
        <v>475</v>
      </c>
      <c r="J16" s="259">
        <v>699</v>
      </c>
      <c r="K16" s="226">
        <v>203</v>
      </c>
      <c r="L16" s="250">
        <v>781</v>
      </c>
      <c r="M16" s="259">
        <v>250</v>
      </c>
      <c r="N16" s="226">
        <v>153</v>
      </c>
      <c r="O16" s="226">
        <v>221</v>
      </c>
      <c r="P16" s="226">
        <v>217</v>
      </c>
      <c r="Q16" s="226">
        <v>451</v>
      </c>
      <c r="R16" s="250">
        <v>702</v>
      </c>
      <c r="S16" s="259">
        <v>657</v>
      </c>
      <c r="T16" s="226">
        <v>483</v>
      </c>
      <c r="U16" s="226">
        <v>455</v>
      </c>
      <c r="V16" s="226">
        <v>608</v>
      </c>
      <c r="W16" s="248"/>
      <c r="X16" s="250">
        <v>749</v>
      </c>
      <c r="Y16" s="259">
        <v>422</v>
      </c>
      <c r="Z16" s="226">
        <v>255</v>
      </c>
      <c r="AA16" s="226">
        <v>217</v>
      </c>
      <c r="AB16" s="226">
        <v>107</v>
      </c>
      <c r="AC16" s="250">
        <v>233</v>
      </c>
      <c r="AD16" s="264">
        <v>613</v>
      </c>
      <c r="AE16" s="226">
        <v>399</v>
      </c>
      <c r="AF16" s="226">
        <v>412</v>
      </c>
      <c r="AG16" s="250">
        <v>567</v>
      </c>
      <c r="AH16" s="277"/>
      <c r="AI16" s="250"/>
      <c r="AJ16" s="197">
        <f t="shared" ref="AJ16:AJ22" si="18">SUM(C16:AI16)</f>
        <v>18149</v>
      </c>
    </row>
    <row r="17" spans="1:36" ht="15.75" thickBot="1" x14ac:dyDescent="0.3">
      <c r="A17" s="151" t="s">
        <v>4</v>
      </c>
      <c r="B17" s="331">
        <f t="shared" ref="B17:B22" si="19">B16+1</f>
        <v>43592</v>
      </c>
      <c r="C17" s="335">
        <v>1404</v>
      </c>
      <c r="D17" s="336">
        <v>1504</v>
      </c>
      <c r="E17" s="226">
        <v>1513</v>
      </c>
      <c r="F17" s="226">
        <v>805</v>
      </c>
      <c r="G17" s="226">
        <v>1644</v>
      </c>
      <c r="H17" s="226">
        <v>774</v>
      </c>
      <c r="I17" s="226">
        <v>708</v>
      </c>
      <c r="J17" s="259">
        <v>665</v>
      </c>
      <c r="K17" s="226">
        <v>210</v>
      </c>
      <c r="L17" s="250">
        <v>792</v>
      </c>
      <c r="M17" s="259">
        <v>211</v>
      </c>
      <c r="N17" s="226">
        <v>94</v>
      </c>
      <c r="O17" s="226">
        <v>215</v>
      </c>
      <c r="P17" s="226">
        <v>189</v>
      </c>
      <c r="Q17" s="226">
        <v>450</v>
      </c>
      <c r="R17" s="250">
        <v>677</v>
      </c>
      <c r="S17" s="264">
        <v>577</v>
      </c>
      <c r="T17" s="226">
        <v>532</v>
      </c>
      <c r="U17" s="226">
        <v>516</v>
      </c>
      <c r="V17" s="226">
        <v>567</v>
      </c>
      <c r="W17" s="248"/>
      <c r="X17" s="250">
        <v>752</v>
      </c>
      <c r="Y17" s="264">
        <v>417</v>
      </c>
      <c r="Z17" s="226">
        <v>230</v>
      </c>
      <c r="AA17" s="226">
        <v>189</v>
      </c>
      <c r="AB17" s="226">
        <v>76</v>
      </c>
      <c r="AC17" s="250">
        <v>199</v>
      </c>
      <c r="AD17" s="264">
        <v>623</v>
      </c>
      <c r="AE17" s="226">
        <v>387</v>
      </c>
      <c r="AF17" s="226">
        <v>428</v>
      </c>
      <c r="AG17" s="250">
        <v>503</v>
      </c>
      <c r="AH17" s="277"/>
      <c r="AI17" s="250"/>
      <c r="AJ17" s="197">
        <f t="shared" si="18"/>
        <v>17851</v>
      </c>
    </row>
    <row r="18" spans="1:36" ht="15.75" thickBot="1" x14ac:dyDescent="0.3">
      <c r="A18" s="151" t="s">
        <v>5</v>
      </c>
      <c r="B18" s="331">
        <f t="shared" si="19"/>
        <v>43593</v>
      </c>
      <c r="C18" s="335">
        <v>1411</v>
      </c>
      <c r="D18" s="336">
        <v>1508</v>
      </c>
      <c r="E18" s="226">
        <v>1624</v>
      </c>
      <c r="F18" s="226">
        <v>758</v>
      </c>
      <c r="G18" s="226">
        <v>1715</v>
      </c>
      <c r="H18" s="226">
        <v>802</v>
      </c>
      <c r="I18" s="226">
        <v>612</v>
      </c>
      <c r="J18" s="259">
        <v>737</v>
      </c>
      <c r="K18" s="226">
        <v>200</v>
      </c>
      <c r="L18" s="250">
        <v>758</v>
      </c>
      <c r="M18" s="259">
        <v>223</v>
      </c>
      <c r="N18" s="226">
        <v>85</v>
      </c>
      <c r="O18" s="226">
        <v>217</v>
      </c>
      <c r="P18" s="226">
        <v>236</v>
      </c>
      <c r="Q18" s="226">
        <v>336</v>
      </c>
      <c r="R18" s="250">
        <v>686</v>
      </c>
      <c r="S18" s="259">
        <v>620</v>
      </c>
      <c r="T18" s="226">
        <v>488</v>
      </c>
      <c r="U18" s="226">
        <v>506</v>
      </c>
      <c r="V18" s="226">
        <v>609</v>
      </c>
      <c r="W18" s="248"/>
      <c r="X18" s="250">
        <v>692</v>
      </c>
      <c r="Y18" s="259">
        <v>409</v>
      </c>
      <c r="Z18" s="226">
        <v>240</v>
      </c>
      <c r="AA18" s="226">
        <v>203</v>
      </c>
      <c r="AB18" s="226">
        <v>70</v>
      </c>
      <c r="AC18" s="250">
        <v>231</v>
      </c>
      <c r="AD18" s="264">
        <v>622</v>
      </c>
      <c r="AE18" s="226">
        <v>354</v>
      </c>
      <c r="AF18" s="226">
        <v>409</v>
      </c>
      <c r="AG18" s="250">
        <v>569</v>
      </c>
      <c r="AH18" s="277"/>
      <c r="AI18" s="250"/>
      <c r="AJ18" s="197">
        <f t="shared" si="18"/>
        <v>17930</v>
      </c>
    </row>
    <row r="19" spans="1:36" ht="15.75" thickBot="1" x14ac:dyDescent="0.3">
      <c r="A19" s="151" t="s">
        <v>6</v>
      </c>
      <c r="B19" s="332">
        <f t="shared" si="19"/>
        <v>43594</v>
      </c>
      <c r="C19" s="335">
        <v>913</v>
      </c>
      <c r="D19" s="336">
        <v>1194</v>
      </c>
      <c r="E19" s="226">
        <v>956</v>
      </c>
      <c r="F19" s="226">
        <v>511</v>
      </c>
      <c r="G19" s="226">
        <v>1315</v>
      </c>
      <c r="H19" s="226">
        <v>793</v>
      </c>
      <c r="I19" s="226">
        <v>387</v>
      </c>
      <c r="J19" s="259">
        <v>630</v>
      </c>
      <c r="K19" s="226">
        <v>214</v>
      </c>
      <c r="L19" s="250">
        <v>682</v>
      </c>
      <c r="M19" s="259">
        <v>149</v>
      </c>
      <c r="N19" s="226">
        <v>112</v>
      </c>
      <c r="O19" s="226">
        <v>220</v>
      </c>
      <c r="P19" s="226">
        <v>149</v>
      </c>
      <c r="Q19" s="226">
        <v>230</v>
      </c>
      <c r="R19" s="250">
        <v>563</v>
      </c>
      <c r="S19" s="259">
        <v>505</v>
      </c>
      <c r="T19" s="226">
        <v>373</v>
      </c>
      <c r="U19" s="226">
        <v>457</v>
      </c>
      <c r="V19" s="226">
        <v>537</v>
      </c>
      <c r="W19" s="248"/>
      <c r="X19" s="250">
        <v>562</v>
      </c>
      <c r="Y19" s="259">
        <v>306</v>
      </c>
      <c r="Z19" s="226">
        <v>156</v>
      </c>
      <c r="AA19" s="226">
        <v>177</v>
      </c>
      <c r="AB19" s="226">
        <v>58</v>
      </c>
      <c r="AC19" s="250">
        <v>131</v>
      </c>
      <c r="AD19" s="264">
        <v>540</v>
      </c>
      <c r="AE19" s="226">
        <v>287</v>
      </c>
      <c r="AF19" s="226">
        <v>345</v>
      </c>
      <c r="AG19" s="250">
        <v>441</v>
      </c>
      <c r="AH19" s="277"/>
      <c r="AI19" s="250"/>
      <c r="AJ19" s="197">
        <f t="shared" si="18"/>
        <v>13893</v>
      </c>
    </row>
    <row r="20" spans="1:36" ht="15.75" thickBot="1" x14ac:dyDescent="0.3">
      <c r="A20" s="151" t="s">
        <v>0</v>
      </c>
      <c r="B20" s="332">
        <f t="shared" si="19"/>
        <v>43595</v>
      </c>
      <c r="C20" s="335">
        <v>1230</v>
      </c>
      <c r="D20" s="336">
        <v>1391</v>
      </c>
      <c r="E20" s="226">
        <v>1212</v>
      </c>
      <c r="F20" s="226">
        <v>623</v>
      </c>
      <c r="G20" s="226">
        <v>1537</v>
      </c>
      <c r="H20" s="226">
        <v>707</v>
      </c>
      <c r="I20" s="226">
        <v>530</v>
      </c>
      <c r="J20" s="259">
        <v>538</v>
      </c>
      <c r="K20" s="226">
        <v>170</v>
      </c>
      <c r="L20" s="250">
        <v>647</v>
      </c>
      <c r="M20" s="259">
        <v>221</v>
      </c>
      <c r="N20" s="226">
        <v>55</v>
      </c>
      <c r="O20" s="226">
        <v>290</v>
      </c>
      <c r="P20" s="226">
        <v>168</v>
      </c>
      <c r="Q20" s="226">
        <v>324</v>
      </c>
      <c r="R20" s="250">
        <v>665</v>
      </c>
      <c r="S20" s="259">
        <v>555</v>
      </c>
      <c r="T20" s="226">
        <v>520</v>
      </c>
      <c r="U20" s="226">
        <v>434</v>
      </c>
      <c r="V20" s="226">
        <v>627</v>
      </c>
      <c r="W20" s="248"/>
      <c r="X20" s="250">
        <v>590</v>
      </c>
      <c r="Y20" s="259">
        <v>376</v>
      </c>
      <c r="Z20" s="226">
        <v>222</v>
      </c>
      <c r="AA20" s="226">
        <v>194</v>
      </c>
      <c r="AB20" s="226">
        <v>63</v>
      </c>
      <c r="AC20" s="250">
        <v>222</v>
      </c>
      <c r="AD20" s="264">
        <v>546</v>
      </c>
      <c r="AE20" s="226">
        <v>332</v>
      </c>
      <c r="AF20" s="226">
        <v>362</v>
      </c>
      <c r="AG20" s="250">
        <v>456</v>
      </c>
      <c r="AH20" s="277"/>
      <c r="AI20" s="250"/>
      <c r="AJ20" s="197">
        <f t="shared" si="18"/>
        <v>15807</v>
      </c>
    </row>
    <row r="21" spans="1:36" ht="15.75" thickBot="1" x14ac:dyDescent="0.3">
      <c r="A21" s="151" t="s">
        <v>1</v>
      </c>
      <c r="B21" s="333">
        <f t="shared" si="19"/>
        <v>43596</v>
      </c>
      <c r="C21" s="335">
        <v>1887</v>
      </c>
      <c r="D21" s="336">
        <v>2563</v>
      </c>
      <c r="E21" s="226">
        <v>2687</v>
      </c>
      <c r="F21" s="226">
        <v>640</v>
      </c>
      <c r="G21" s="226">
        <v>3024</v>
      </c>
      <c r="H21" s="226">
        <v>864</v>
      </c>
      <c r="I21" s="226">
        <v>946</v>
      </c>
      <c r="J21" s="259">
        <v>1129</v>
      </c>
      <c r="K21" s="226">
        <v>255</v>
      </c>
      <c r="L21" s="250">
        <v>1065</v>
      </c>
      <c r="M21" s="259">
        <v>582</v>
      </c>
      <c r="N21" s="226">
        <v>179</v>
      </c>
      <c r="O21" s="226">
        <v>372</v>
      </c>
      <c r="P21" s="226">
        <v>517</v>
      </c>
      <c r="Q21" s="226">
        <v>757</v>
      </c>
      <c r="R21" s="250">
        <v>1164</v>
      </c>
      <c r="S21" s="259">
        <v>940</v>
      </c>
      <c r="T21" s="226">
        <v>842</v>
      </c>
      <c r="U21" s="226">
        <v>681</v>
      </c>
      <c r="V21" s="226">
        <v>612</v>
      </c>
      <c r="W21" s="248"/>
      <c r="X21" s="250">
        <v>723</v>
      </c>
      <c r="Y21" s="259">
        <v>623</v>
      </c>
      <c r="Z21" s="226">
        <v>286</v>
      </c>
      <c r="AA21" s="226">
        <v>319</v>
      </c>
      <c r="AB21" s="226">
        <v>129</v>
      </c>
      <c r="AC21" s="250">
        <v>369</v>
      </c>
      <c r="AD21" s="264">
        <v>625</v>
      </c>
      <c r="AE21" s="226">
        <v>714</v>
      </c>
      <c r="AF21" s="226">
        <v>406</v>
      </c>
      <c r="AG21" s="250">
        <v>621</v>
      </c>
      <c r="AH21" s="277"/>
      <c r="AI21" s="250"/>
      <c r="AJ21" s="197">
        <f t="shared" si="18"/>
        <v>26521</v>
      </c>
    </row>
    <row r="22" spans="1:36" ht="15.75" thickBot="1" x14ac:dyDescent="0.3">
      <c r="A22" s="151" t="s">
        <v>2</v>
      </c>
      <c r="B22" s="331">
        <f t="shared" si="19"/>
        <v>43597</v>
      </c>
      <c r="C22" s="335">
        <v>137</v>
      </c>
      <c r="D22" s="336">
        <v>190</v>
      </c>
      <c r="E22" s="226">
        <v>181</v>
      </c>
      <c r="F22" s="226">
        <v>70</v>
      </c>
      <c r="G22" s="226">
        <v>203</v>
      </c>
      <c r="H22" s="226">
        <v>100</v>
      </c>
      <c r="I22" s="226">
        <v>89</v>
      </c>
      <c r="J22" s="259">
        <v>225</v>
      </c>
      <c r="K22" s="226">
        <v>18</v>
      </c>
      <c r="L22" s="250">
        <v>178</v>
      </c>
      <c r="M22" s="259">
        <v>52</v>
      </c>
      <c r="N22" s="226">
        <v>16</v>
      </c>
      <c r="O22" s="226">
        <v>62</v>
      </c>
      <c r="P22" s="226">
        <v>18</v>
      </c>
      <c r="Q22" s="226">
        <v>36</v>
      </c>
      <c r="R22" s="250">
        <v>101</v>
      </c>
      <c r="S22" s="259">
        <v>98</v>
      </c>
      <c r="T22" s="226">
        <v>88</v>
      </c>
      <c r="U22" s="226">
        <v>91</v>
      </c>
      <c r="V22" s="226">
        <v>79</v>
      </c>
      <c r="W22" s="248"/>
      <c r="X22" s="250">
        <v>81</v>
      </c>
      <c r="Y22" s="259">
        <v>63</v>
      </c>
      <c r="Z22" s="226">
        <v>47</v>
      </c>
      <c r="AA22" s="226">
        <v>23</v>
      </c>
      <c r="AB22" s="226">
        <v>15</v>
      </c>
      <c r="AC22" s="250">
        <v>16</v>
      </c>
      <c r="AD22" s="264">
        <v>90</v>
      </c>
      <c r="AE22" s="226">
        <v>56</v>
      </c>
      <c r="AF22" s="226">
        <v>60</v>
      </c>
      <c r="AG22" s="250">
        <v>50</v>
      </c>
      <c r="AH22" s="277"/>
      <c r="AI22" s="250"/>
      <c r="AJ22" s="197">
        <f t="shared" si="18"/>
        <v>2533</v>
      </c>
    </row>
    <row r="23" spans="1:36" ht="15.75" thickBot="1" x14ac:dyDescent="0.3">
      <c r="A23" s="160" t="s">
        <v>21</v>
      </c>
      <c r="B23" s="571" t="s">
        <v>25</v>
      </c>
      <c r="C23" s="260">
        <f t="shared" ref="C23:O23" si="20">SUM(C16:C22)</f>
        <v>8347</v>
      </c>
      <c r="D23" s="240">
        <f t="shared" si="20"/>
        <v>9864</v>
      </c>
      <c r="E23" s="240">
        <f t="shared" si="20"/>
        <v>9967</v>
      </c>
      <c r="F23" s="240">
        <f t="shared" si="20"/>
        <v>4062</v>
      </c>
      <c r="G23" s="240">
        <f t="shared" si="20"/>
        <v>11087</v>
      </c>
      <c r="H23" s="240">
        <f t="shared" si="20"/>
        <v>4883</v>
      </c>
      <c r="I23" s="240">
        <f t="shared" si="20"/>
        <v>3747</v>
      </c>
      <c r="J23" s="260">
        <f t="shared" si="20"/>
        <v>4623</v>
      </c>
      <c r="K23" s="240">
        <f t="shared" si="20"/>
        <v>1270</v>
      </c>
      <c r="L23" s="261">
        <f t="shared" si="20"/>
        <v>4903</v>
      </c>
      <c r="M23" s="260">
        <f t="shared" si="20"/>
        <v>1688</v>
      </c>
      <c r="N23" s="240">
        <f t="shared" si="20"/>
        <v>694</v>
      </c>
      <c r="O23" s="240">
        <f t="shared" si="20"/>
        <v>1597</v>
      </c>
      <c r="P23" s="240">
        <f t="shared" ref="P23:Z23" si="21">SUM(P16:P22)</f>
        <v>1494</v>
      </c>
      <c r="Q23" s="240">
        <f t="shared" si="21"/>
        <v>2584</v>
      </c>
      <c r="R23" s="261">
        <f t="shared" si="21"/>
        <v>4558</v>
      </c>
      <c r="S23" s="260">
        <f t="shared" si="21"/>
        <v>3952</v>
      </c>
      <c r="T23" s="240">
        <f t="shared" si="21"/>
        <v>3326</v>
      </c>
      <c r="U23" s="240">
        <f t="shared" si="21"/>
        <v>3140</v>
      </c>
      <c r="V23" s="240">
        <f t="shared" si="21"/>
        <v>3639</v>
      </c>
      <c r="W23" s="240">
        <f t="shared" ref="W23" si="22">SUM(W16:W22)</f>
        <v>0</v>
      </c>
      <c r="X23" s="261">
        <f t="shared" si="21"/>
        <v>4149</v>
      </c>
      <c r="Y23" s="260">
        <f t="shared" si="21"/>
        <v>2616</v>
      </c>
      <c r="Z23" s="240">
        <f t="shared" si="21"/>
        <v>1436</v>
      </c>
      <c r="AA23" s="240">
        <f t="shared" ref="AA23:AF23" si="23">SUM(AA16:AA22)</f>
        <v>1322</v>
      </c>
      <c r="AB23" s="240">
        <f t="shared" si="23"/>
        <v>518</v>
      </c>
      <c r="AC23" s="261">
        <f t="shared" si="23"/>
        <v>1401</v>
      </c>
      <c r="AD23" s="260">
        <f t="shared" si="23"/>
        <v>3659</v>
      </c>
      <c r="AE23" s="240">
        <f t="shared" si="23"/>
        <v>2529</v>
      </c>
      <c r="AF23" s="240">
        <f t="shared" si="23"/>
        <v>2422</v>
      </c>
      <c r="AG23" s="261">
        <f t="shared" ref="AG23:AI23" si="24">SUM(AG16:AG22)</f>
        <v>3207</v>
      </c>
      <c r="AH23" s="261">
        <f t="shared" si="24"/>
        <v>0</v>
      </c>
      <c r="AI23" s="261">
        <f t="shared" si="24"/>
        <v>0</v>
      </c>
      <c r="AJ23" s="161">
        <f>SUM(AJ16:AJ22)</f>
        <v>112684</v>
      </c>
    </row>
    <row r="24" spans="1:36" ht="15.75" thickBot="1" x14ac:dyDescent="0.3">
      <c r="A24" s="110" t="s">
        <v>23</v>
      </c>
      <c r="B24" s="572"/>
      <c r="C24" s="260">
        <f>AVERAGE(C16:C22)</f>
        <v>1192.4285714285713</v>
      </c>
      <c r="D24" s="240">
        <f>AVERAGE(D16:D22)</f>
        <v>1409.1428571428571</v>
      </c>
      <c r="E24" s="240">
        <f t="shared" ref="E24:L24" si="25">AVERAGE(E16:E22)</f>
        <v>1423.8571428571429</v>
      </c>
      <c r="F24" s="240">
        <f t="shared" si="25"/>
        <v>580.28571428571433</v>
      </c>
      <c r="G24" s="240">
        <f t="shared" si="25"/>
        <v>1583.8571428571429</v>
      </c>
      <c r="H24" s="240">
        <f t="shared" si="25"/>
        <v>697.57142857142856</v>
      </c>
      <c r="I24" s="240">
        <f t="shared" si="25"/>
        <v>535.28571428571433</v>
      </c>
      <c r="J24" s="260">
        <f t="shared" si="25"/>
        <v>660.42857142857144</v>
      </c>
      <c r="K24" s="240">
        <f t="shared" si="25"/>
        <v>181.42857142857142</v>
      </c>
      <c r="L24" s="261">
        <f t="shared" si="25"/>
        <v>700.42857142857144</v>
      </c>
      <c r="M24" s="260">
        <f t="shared" ref="M24:R24" si="26">AVERAGE(M16:M22)</f>
        <v>241.14285714285714</v>
      </c>
      <c r="N24" s="240">
        <f t="shared" si="26"/>
        <v>99.142857142857139</v>
      </c>
      <c r="O24" s="240">
        <f t="shared" si="26"/>
        <v>228.14285714285714</v>
      </c>
      <c r="P24" s="240">
        <f t="shared" si="26"/>
        <v>213.42857142857142</v>
      </c>
      <c r="Q24" s="240">
        <f t="shared" si="26"/>
        <v>369.14285714285717</v>
      </c>
      <c r="R24" s="261">
        <f t="shared" si="26"/>
        <v>651.14285714285711</v>
      </c>
      <c r="S24" s="260">
        <f t="shared" ref="S24:AF24" si="27">AVERAGE(S16:S22)</f>
        <v>564.57142857142856</v>
      </c>
      <c r="T24" s="240">
        <f t="shared" si="27"/>
        <v>475.14285714285717</v>
      </c>
      <c r="U24" s="240">
        <f t="shared" si="27"/>
        <v>448.57142857142856</v>
      </c>
      <c r="V24" s="240">
        <f t="shared" si="27"/>
        <v>519.85714285714289</v>
      </c>
      <c r="W24" s="240" t="e">
        <f t="shared" ref="W24" si="28">AVERAGE(W16:W22)</f>
        <v>#DIV/0!</v>
      </c>
      <c r="X24" s="261">
        <f t="shared" si="27"/>
        <v>592.71428571428567</v>
      </c>
      <c r="Y24" s="260">
        <f t="shared" si="27"/>
        <v>373.71428571428572</v>
      </c>
      <c r="Z24" s="240">
        <f t="shared" si="27"/>
        <v>205.14285714285714</v>
      </c>
      <c r="AA24" s="240">
        <f t="shared" si="27"/>
        <v>188.85714285714286</v>
      </c>
      <c r="AB24" s="240">
        <f t="shared" si="27"/>
        <v>74</v>
      </c>
      <c r="AC24" s="261">
        <f t="shared" si="27"/>
        <v>200.14285714285714</v>
      </c>
      <c r="AD24" s="260">
        <f t="shared" si="27"/>
        <v>522.71428571428567</v>
      </c>
      <c r="AE24" s="240">
        <f t="shared" si="27"/>
        <v>361.28571428571428</v>
      </c>
      <c r="AF24" s="240">
        <f t="shared" si="27"/>
        <v>346</v>
      </c>
      <c r="AG24" s="261">
        <f t="shared" ref="AG24:AI24" si="29">AVERAGE(AG16:AG22)</f>
        <v>458.14285714285717</v>
      </c>
      <c r="AH24" s="261" t="e">
        <f t="shared" si="29"/>
        <v>#DIV/0!</v>
      </c>
      <c r="AI24" s="261" t="e">
        <f t="shared" si="29"/>
        <v>#DIV/0!</v>
      </c>
      <c r="AJ24" s="162">
        <f>AVERAGE(AJ16:AJ22)</f>
        <v>16097.714285714286</v>
      </c>
    </row>
    <row r="25" spans="1:36" ht="15.75" thickBot="1" x14ac:dyDescent="0.3">
      <c r="A25" s="26" t="s">
        <v>20</v>
      </c>
      <c r="B25" s="572"/>
      <c r="C25" s="262">
        <f t="shared" ref="C25:AF25" si="30">SUM(C16:C20)</f>
        <v>6323</v>
      </c>
      <c r="D25" s="241">
        <f t="shared" si="30"/>
        <v>7111</v>
      </c>
      <c r="E25" s="241">
        <f t="shared" si="30"/>
        <v>7099</v>
      </c>
      <c r="F25" s="241">
        <f t="shared" si="30"/>
        <v>3352</v>
      </c>
      <c r="G25" s="241">
        <f t="shared" si="30"/>
        <v>7860</v>
      </c>
      <c r="H25" s="241">
        <f t="shared" si="30"/>
        <v>3919</v>
      </c>
      <c r="I25" s="241">
        <f t="shared" si="30"/>
        <v>2712</v>
      </c>
      <c r="J25" s="262">
        <f t="shared" si="30"/>
        <v>3269</v>
      </c>
      <c r="K25" s="241">
        <f t="shared" si="30"/>
        <v>997</v>
      </c>
      <c r="L25" s="263">
        <f t="shared" si="30"/>
        <v>3660</v>
      </c>
      <c r="M25" s="262">
        <f t="shared" si="30"/>
        <v>1054</v>
      </c>
      <c r="N25" s="241">
        <f t="shared" si="30"/>
        <v>499</v>
      </c>
      <c r="O25" s="241">
        <f t="shared" si="30"/>
        <v>1163</v>
      </c>
      <c r="P25" s="241">
        <f t="shared" si="30"/>
        <v>959</v>
      </c>
      <c r="Q25" s="241">
        <f t="shared" si="30"/>
        <v>1791</v>
      </c>
      <c r="R25" s="263">
        <f t="shared" si="30"/>
        <v>3293</v>
      </c>
      <c r="S25" s="262">
        <f t="shared" si="30"/>
        <v>2914</v>
      </c>
      <c r="T25" s="241">
        <f t="shared" si="30"/>
        <v>2396</v>
      </c>
      <c r="U25" s="241">
        <f t="shared" si="30"/>
        <v>2368</v>
      </c>
      <c r="V25" s="241">
        <f t="shared" si="30"/>
        <v>2948</v>
      </c>
      <c r="W25" s="241">
        <f t="shared" ref="W25" si="31">SUM(W16:W20)</f>
        <v>0</v>
      </c>
      <c r="X25" s="263">
        <f t="shared" si="30"/>
        <v>3345</v>
      </c>
      <c r="Y25" s="262">
        <f t="shared" si="30"/>
        <v>1930</v>
      </c>
      <c r="Z25" s="241">
        <f t="shared" si="30"/>
        <v>1103</v>
      </c>
      <c r="AA25" s="241">
        <f t="shared" si="30"/>
        <v>980</v>
      </c>
      <c r="AB25" s="241">
        <f t="shared" si="30"/>
        <v>374</v>
      </c>
      <c r="AC25" s="263">
        <f t="shared" si="30"/>
        <v>1016</v>
      </c>
      <c r="AD25" s="262">
        <f t="shared" si="30"/>
        <v>2944</v>
      </c>
      <c r="AE25" s="241">
        <f t="shared" si="30"/>
        <v>1759</v>
      </c>
      <c r="AF25" s="241">
        <f t="shared" si="30"/>
        <v>1956</v>
      </c>
      <c r="AG25" s="263">
        <f t="shared" ref="AG25:AI25" si="32">SUM(AG16:AG20)</f>
        <v>2536</v>
      </c>
      <c r="AH25" s="263">
        <f t="shared" si="32"/>
        <v>0</v>
      </c>
      <c r="AI25" s="263">
        <f t="shared" si="32"/>
        <v>0</v>
      </c>
      <c r="AJ25" s="163">
        <f>SUM(AJ16:AJ20)</f>
        <v>83630</v>
      </c>
    </row>
    <row r="26" spans="1:36" ht="15.75" thickBot="1" x14ac:dyDescent="0.3">
      <c r="A26" s="26" t="s">
        <v>22</v>
      </c>
      <c r="B26" s="573"/>
      <c r="C26" s="262">
        <f>AVERAGE(C16:C20)</f>
        <v>1264.5999999999999</v>
      </c>
      <c r="D26" s="241">
        <f>AVERAGE(D16:D20)</f>
        <v>1422.2</v>
      </c>
      <c r="E26" s="241">
        <f t="shared" ref="E26:L26" si="33">AVERAGE(E16:E20)</f>
        <v>1419.8</v>
      </c>
      <c r="F26" s="241">
        <f t="shared" si="33"/>
        <v>670.4</v>
      </c>
      <c r="G26" s="241">
        <f t="shared" si="33"/>
        <v>1572</v>
      </c>
      <c r="H26" s="241">
        <f t="shared" si="33"/>
        <v>783.8</v>
      </c>
      <c r="I26" s="241">
        <f t="shared" si="33"/>
        <v>542.4</v>
      </c>
      <c r="J26" s="262">
        <f t="shared" si="33"/>
        <v>653.79999999999995</v>
      </c>
      <c r="K26" s="241">
        <f t="shared" si="33"/>
        <v>199.4</v>
      </c>
      <c r="L26" s="263">
        <f t="shared" si="33"/>
        <v>732</v>
      </c>
      <c r="M26" s="262">
        <f t="shared" ref="M26:R26" si="34">AVERAGE(M16:M20)</f>
        <v>210.8</v>
      </c>
      <c r="N26" s="241">
        <f t="shared" si="34"/>
        <v>99.8</v>
      </c>
      <c r="O26" s="241">
        <f t="shared" si="34"/>
        <v>232.6</v>
      </c>
      <c r="P26" s="241">
        <f t="shared" si="34"/>
        <v>191.8</v>
      </c>
      <c r="Q26" s="241">
        <f t="shared" si="34"/>
        <v>358.2</v>
      </c>
      <c r="R26" s="263">
        <f t="shared" si="34"/>
        <v>658.6</v>
      </c>
      <c r="S26" s="262">
        <f t="shared" ref="S26:AF26" si="35">AVERAGE(S16:S20)</f>
        <v>582.79999999999995</v>
      </c>
      <c r="T26" s="241">
        <f t="shared" si="35"/>
        <v>479.2</v>
      </c>
      <c r="U26" s="241">
        <f t="shared" si="35"/>
        <v>473.6</v>
      </c>
      <c r="V26" s="241">
        <f t="shared" si="35"/>
        <v>589.6</v>
      </c>
      <c r="W26" s="241" t="e">
        <f t="shared" ref="W26" si="36">AVERAGE(W16:W20)</f>
        <v>#DIV/0!</v>
      </c>
      <c r="X26" s="263">
        <f t="shared" si="35"/>
        <v>669</v>
      </c>
      <c r="Y26" s="262">
        <f t="shared" si="35"/>
        <v>386</v>
      </c>
      <c r="Z26" s="241">
        <f t="shared" si="35"/>
        <v>220.6</v>
      </c>
      <c r="AA26" s="241">
        <f t="shared" si="35"/>
        <v>196</v>
      </c>
      <c r="AB26" s="241">
        <f t="shared" si="35"/>
        <v>74.8</v>
      </c>
      <c r="AC26" s="263">
        <f t="shared" si="35"/>
        <v>203.2</v>
      </c>
      <c r="AD26" s="262">
        <f t="shared" si="35"/>
        <v>588.79999999999995</v>
      </c>
      <c r="AE26" s="241">
        <f t="shared" si="35"/>
        <v>351.8</v>
      </c>
      <c r="AF26" s="241">
        <f t="shared" si="35"/>
        <v>391.2</v>
      </c>
      <c r="AG26" s="263">
        <f t="shared" ref="AG26:AI26" si="37">AVERAGE(AG16:AG20)</f>
        <v>507.2</v>
      </c>
      <c r="AH26" s="263" t="e">
        <f t="shared" si="37"/>
        <v>#DIV/0!</v>
      </c>
      <c r="AI26" s="263" t="e">
        <f t="shared" si="37"/>
        <v>#DIV/0!</v>
      </c>
      <c r="AJ26" s="164">
        <f>AVERAGE(AJ16:AJ20)</f>
        <v>16726</v>
      </c>
    </row>
    <row r="27" spans="1:36" ht="15.75" thickBot="1" x14ac:dyDescent="0.3">
      <c r="A27" s="151" t="s">
        <v>3</v>
      </c>
      <c r="B27" s="285">
        <f>B22+1</f>
        <v>43598</v>
      </c>
      <c r="C27" s="335">
        <v>721</v>
      </c>
      <c r="D27" s="336">
        <v>790</v>
      </c>
      <c r="E27" s="336">
        <v>445</v>
      </c>
      <c r="F27" s="190">
        <v>398</v>
      </c>
      <c r="G27" s="190">
        <v>1081</v>
      </c>
      <c r="H27" s="190">
        <v>498</v>
      </c>
      <c r="I27" s="190">
        <v>187</v>
      </c>
      <c r="J27" s="264">
        <v>480</v>
      </c>
      <c r="K27" s="190">
        <v>134</v>
      </c>
      <c r="L27" s="254">
        <v>476</v>
      </c>
      <c r="M27" s="264">
        <v>77</v>
      </c>
      <c r="N27" s="190">
        <v>41</v>
      </c>
      <c r="O27" s="190">
        <v>141</v>
      </c>
      <c r="P27" s="190">
        <v>95</v>
      </c>
      <c r="Q27" s="190">
        <v>128</v>
      </c>
      <c r="R27" s="254">
        <v>296</v>
      </c>
      <c r="S27" s="264">
        <v>372</v>
      </c>
      <c r="T27" s="190">
        <v>290</v>
      </c>
      <c r="U27" s="190">
        <v>324</v>
      </c>
      <c r="V27" s="190">
        <v>442</v>
      </c>
      <c r="W27" s="193"/>
      <c r="X27" s="254">
        <v>477</v>
      </c>
      <c r="Y27" s="264">
        <v>247</v>
      </c>
      <c r="Z27" s="190">
        <v>140</v>
      </c>
      <c r="AA27" s="190">
        <v>164</v>
      </c>
      <c r="AB27" s="190">
        <v>51</v>
      </c>
      <c r="AC27" s="254">
        <v>129</v>
      </c>
      <c r="AD27" s="264">
        <v>484</v>
      </c>
      <c r="AE27" s="190">
        <v>218</v>
      </c>
      <c r="AF27" s="190">
        <v>295</v>
      </c>
      <c r="AG27" s="254">
        <v>356</v>
      </c>
      <c r="AH27" s="277"/>
      <c r="AI27" s="250"/>
      <c r="AJ27" s="197">
        <f>SUM(C27:AI27)</f>
        <v>9977</v>
      </c>
    </row>
    <row r="28" spans="1:36" ht="15.75" thickBot="1" x14ac:dyDescent="0.3">
      <c r="A28" s="151" t="s">
        <v>4</v>
      </c>
      <c r="B28" s="276">
        <f t="shared" ref="B28:B33" si="38">B27+1</f>
        <v>43599</v>
      </c>
      <c r="C28" s="335">
        <v>852</v>
      </c>
      <c r="D28" s="336">
        <v>1097</v>
      </c>
      <c r="E28" s="336">
        <v>786</v>
      </c>
      <c r="F28" s="190">
        <v>521</v>
      </c>
      <c r="G28" s="190">
        <v>1184</v>
      </c>
      <c r="H28" s="190">
        <v>638</v>
      </c>
      <c r="I28" s="190">
        <v>256</v>
      </c>
      <c r="J28" s="264">
        <v>577</v>
      </c>
      <c r="K28" s="190">
        <v>174</v>
      </c>
      <c r="L28" s="254">
        <v>704</v>
      </c>
      <c r="M28" s="264">
        <v>101</v>
      </c>
      <c r="N28" s="190">
        <v>87</v>
      </c>
      <c r="O28" s="190">
        <v>152</v>
      </c>
      <c r="P28" s="190">
        <v>126</v>
      </c>
      <c r="Q28" s="190">
        <v>183</v>
      </c>
      <c r="R28" s="254">
        <v>373</v>
      </c>
      <c r="S28" s="264">
        <v>415</v>
      </c>
      <c r="T28" s="190">
        <v>328</v>
      </c>
      <c r="U28" s="190">
        <v>397</v>
      </c>
      <c r="V28" s="190">
        <v>456</v>
      </c>
      <c r="W28" s="193"/>
      <c r="X28" s="254">
        <v>552</v>
      </c>
      <c r="Y28" s="264">
        <v>303</v>
      </c>
      <c r="Z28" s="190">
        <v>165</v>
      </c>
      <c r="AA28" s="190">
        <v>139</v>
      </c>
      <c r="AB28" s="190">
        <v>54</v>
      </c>
      <c r="AC28" s="254">
        <v>153</v>
      </c>
      <c r="AD28" s="264">
        <v>557</v>
      </c>
      <c r="AE28" s="190">
        <v>252</v>
      </c>
      <c r="AF28" s="190">
        <v>352</v>
      </c>
      <c r="AG28" s="254">
        <v>399</v>
      </c>
      <c r="AH28" s="277"/>
      <c r="AI28" s="250"/>
      <c r="AJ28" s="197">
        <f t="shared" ref="AJ28" si="39">SUM(C28:AI28)</f>
        <v>12333</v>
      </c>
    </row>
    <row r="29" spans="1:36" ht="15.75" thickBot="1" x14ac:dyDescent="0.3">
      <c r="A29" s="151" t="s">
        <v>5</v>
      </c>
      <c r="B29" s="276">
        <f t="shared" si="38"/>
        <v>43600</v>
      </c>
      <c r="C29" s="335">
        <v>1549</v>
      </c>
      <c r="D29" s="336">
        <v>1720</v>
      </c>
      <c r="E29" s="336">
        <v>1948</v>
      </c>
      <c r="F29" s="190">
        <v>751</v>
      </c>
      <c r="G29" s="190">
        <v>1535</v>
      </c>
      <c r="H29" s="190">
        <v>773</v>
      </c>
      <c r="I29" s="190">
        <v>622</v>
      </c>
      <c r="J29" s="264">
        <v>664</v>
      </c>
      <c r="K29" s="190">
        <v>177</v>
      </c>
      <c r="L29" s="254">
        <v>729</v>
      </c>
      <c r="M29" s="264">
        <v>371</v>
      </c>
      <c r="N29" s="190">
        <v>103</v>
      </c>
      <c r="O29" s="190">
        <v>215</v>
      </c>
      <c r="P29" s="190">
        <v>175</v>
      </c>
      <c r="Q29" s="190">
        <v>634</v>
      </c>
      <c r="R29" s="254">
        <v>724</v>
      </c>
      <c r="S29" s="264">
        <v>551</v>
      </c>
      <c r="T29" s="190">
        <v>411</v>
      </c>
      <c r="U29" s="190">
        <v>526</v>
      </c>
      <c r="V29" s="190">
        <v>699</v>
      </c>
      <c r="W29" s="193"/>
      <c r="X29" s="254">
        <v>721</v>
      </c>
      <c r="Y29" s="264">
        <v>405</v>
      </c>
      <c r="Z29" s="190">
        <v>315</v>
      </c>
      <c r="AA29" s="190">
        <v>245</v>
      </c>
      <c r="AB29" s="190">
        <v>64</v>
      </c>
      <c r="AC29" s="254">
        <v>249</v>
      </c>
      <c r="AD29" s="264">
        <v>600</v>
      </c>
      <c r="AE29" s="190">
        <v>345</v>
      </c>
      <c r="AF29" s="190">
        <v>393</v>
      </c>
      <c r="AG29" s="254">
        <v>496</v>
      </c>
      <c r="AH29" s="277"/>
      <c r="AI29" s="250"/>
      <c r="AJ29" s="197">
        <f>SUM(C29:AI29)</f>
        <v>18710</v>
      </c>
    </row>
    <row r="30" spans="1:36" ht="15.75" thickBot="1" x14ac:dyDescent="0.3">
      <c r="A30" s="151" t="s">
        <v>6</v>
      </c>
      <c r="B30" s="276">
        <f t="shared" si="38"/>
        <v>43601</v>
      </c>
      <c r="C30" s="335">
        <v>1417</v>
      </c>
      <c r="D30" s="336">
        <v>1525</v>
      </c>
      <c r="E30" s="336">
        <v>1912</v>
      </c>
      <c r="F30" s="190">
        <v>844</v>
      </c>
      <c r="G30" s="190">
        <v>1767</v>
      </c>
      <c r="H30" s="190">
        <v>791</v>
      </c>
      <c r="I30" s="190">
        <v>774</v>
      </c>
      <c r="J30" s="264">
        <v>711</v>
      </c>
      <c r="K30" s="190">
        <v>193</v>
      </c>
      <c r="L30" s="254">
        <v>799</v>
      </c>
      <c r="M30" s="264">
        <v>304</v>
      </c>
      <c r="N30" s="190">
        <v>106</v>
      </c>
      <c r="O30" s="190">
        <v>230</v>
      </c>
      <c r="P30" s="190">
        <v>201</v>
      </c>
      <c r="Q30" s="190">
        <v>583</v>
      </c>
      <c r="R30" s="254">
        <v>787</v>
      </c>
      <c r="S30" s="264">
        <v>661</v>
      </c>
      <c r="T30" s="190">
        <v>566</v>
      </c>
      <c r="U30" s="190">
        <v>513</v>
      </c>
      <c r="V30" s="190">
        <v>672</v>
      </c>
      <c r="W30" s="193"/>
      <c r="X30" s="254">
        <v>734</v>
      </c>
      <c r="Y30" s="264">
        <v>445</v>
      </c>
      <c r="Z30" s="190">
        <v>257</v>
      </c>
      <c r="AA30" s="190">
        <v>246</v>
      </c>
      <c r="AB30" s="190">
        <v>70</v>
      </c>
      <c r="AC30" s="254">
        <v>181</v>
      </c>
      <c r="AD30" s="264">
        <v>668</v>
      </c>
      <c r="AE30" s="190">
        <v>422</v>
      </c>
      <c r="AF30" s="190">
        <v>460</v>
      </c>
      <c r="AG30" s="254">
        <v>518</v>
      </c>
      <c r="AH30" s="277"/>
      <c r="AI30" s="250"/>
      <c r="AJ30" s="197">
        <f>SUM(C30:AI30)</f>
        <v>19357</v>
      </c>
    </row>
    <row r="31" spans="1:36" ht="15.75" thickBot="1" x14ac:dyDescent="0.3">
      <c r="A31" s="151" t="s">
        <v>0</v>
      </c>
      <c r="B31" s="276">
        <f t="shared" si="38"/>
        <v>43602</v>
      </c>
      <c r="C31" s="335">
        <v>1714</v>
      </c>
      <c r="D31" s="336">
        <v>1672</v>
      </c>
      <c r="E31" s="336">
        <v>1972</v>
      </c>
      <c r="F31" s="190">
        <v>740</v>
      </c>
      <c r="G31" s="190">
        <v>1760</v>
      </c>
      <c r="H31" s="190">
        <v>813</v>
      </c>
      <c r="I31" s="190">
        <v>638</v>
      </c>
      <c r="J31" s="264">
        <v>792</v>
      </c>
      <c r="K31" s="190">
        <v>149</v>
      </c>
      <c r="L31" s="254">
        <v>830</v>
      </c>
      <c r="M31" s="264">
        <v>257</v>
      </c>
      <c r="N31" s="190">
        <v>113</v>
      </c>
      <c r="O31" s="190">
        <v>194</v>
      </c>
      <c r="P31" s="190">
        <v>203</v>
      </c>
      <c r="Q31" s="190">
        <v>520</v>
      </c>
      <c r="R31" s="254">
        <v>939</v>
      </c>
      <c r="S31" s="259">
        <v>591</v>
      </c>
      <c r="T31" s="226">
        <v>511</v>
      </c>
      <c r="U31" s="226">
        <v>519</v>
      </c>
      <c r="V31" s="226">
        <v>639</v>
      </c>
      <c r="W31" s="248"/>
      <c r="X31" s="250">
        <v>637</v>
      </c>
      <c r="Y31" s="259">
        <v>455</v>
      </c>
      <c r="Z31" s="226">
        <v>240</v>
      </c>
      <c r="AA31" s="226">
        <v>224</v>
      </c>
      <c r="AB31" s="226">
        <v>95</v>
      </c>
      <c r="AC31" s="250">
        <v>192</v>
      </c>
      <c r="AD31" s="264">
        <v>640</v>
      </c>
      <c r="AE31" s="190">
        <v>452</v>
      </c>
      <c r="AF31" s="190">
        <v>376</v>
      </c>
      <c r="AG31" s="254">
        <v>556</v>
      </c>
      <c r="AH31" s="277"/>
      <c r="AI31" s="250"/>
      <c r="AJ31" s="197">
        <f>SUM(C31:AI31)</f>
        <v>19433</v>
      </c>
    </row>
    <row r="32" spans="1:36" ht="15.75" thickBot="1" x14ac:dyDescent="0.3">
      <c r="A32" s="151" t="s">
        <v>1</v>
      </c>
      <c r="B32" s="276">
        <f t="shared" si="38"/>
        <v>43603</v>
      </c>
      <c r="C32" s="335">
        <v>2231</v>
      </c>
      <c r="D32" s="336">
        <v>2717</v>
      </c>
      <c r="E32" s="336">
        <v>3071</v>
      </c>
      <c r="F32" s="190">
        <v>660</v>
      </c>
      <c r="G32" s="190">
        <v>3385</v>
      </c>
      <c r="H32" s="190">
        <v>1155</v>
      </c>
      <c r="I32" s="190">
        <v>1203</v>
      </c>
      <c r="J32" s="264">
        <v>1438</v>
      </c>
      <c r="K32" s="190">
        <v>336</v>
      </c>
      <c r="L32" s="254">
        <v>1252</v>
      </c>
      <c r="M32" s="264">
        <v>859</v>
      </c>
      <c r="N32" s="190">
        <v>248</v>
      </c>
      <c r="O32" s="190">
        <v>439</v>
      </c>
      <c r="P32" s="190">
        <v>644</v>
      </c>
      <c r="Q32" s="190">
        <v>766</v>
      </c>
      <c r="R32" s="254">
        <v>1314</v>
      </c>
      <c r="S32" s="259">
        <v>1012</v>
      </c>
      <c r="T32" s="226">
        <v>811</v>
      </c>
      <c r="U32" s="226">
        <v>769</v>
      </c>
      <c r="V32" s="226">
        <v>639</v>
      </c>
      <c r="W32" s="248"/>
      <c r="X32" s="250">
        <v>888</v>
      </c>
      <c r="Y32" s="259">
        <v>718</v>
      </c>
      <c r="Z32" s="226">
        <v>316</v>
      </c>
      <c r="AA32" s="226">
        <v>379</v>
      </c>
      <c r="AB32" s="226">
        <v>166</v>
      </c>
      <c r="AC32" s="250">
        <v>375</v>
      </c>
      <c r="AD32" s="264">
        <v>983</v>
      </c>
      <c r="AE32" s="226">
        <v>866</v>
      </c>
      <c r="AF32" s="226">
        <v>595</v>
      </c>
      <c r="AG32" s="250">
        <v>868</v>
      </c>
      <c r="AH32" s="277"/>
      <c r="AI32" s="250"/>
      <c r="AJ32" s="197">
        <f>SUM(C32:AI32)</f>
        <v>31103</v>
      </c>
    </row>
    <row r="33" spans="1:36" ht="15.75" thickBot="1" x14ac:dyDescent="0.3">
      <c r="A33" s="151" t="s">
        <v>2</v>
      </c>
      <c r="B33" s="276">
        <f t="shared" si="38"/>
        <v>43604</v>
      </c>
      <c r="C33" s="335">
        <v>1642</v>
      </c>
      <c r="D33" s="336">
        <v>1783</v>
      </c>
      <c r="E33" s="336">
        <v>2698</v>
      </c>
      <c r="F33" s="190">
        <v>636</v>
      </c>
      <c r="G33" s="190">
        <v>1825</v>
      </c>
      <c r="H33" s="190">
        <v>1010</v>
      </c>
      <c r="I33" s="190">
        <v>1017</v>
      </c>
      <c r="J33" s="264">
        <v>1057</v>
      </c>
      <c r="K33" s="190">
        <v>188</v>
      </c>
      <c r="L33" s="254">
        <v>941</v>
      </c>
      <c r="M33" s="264">
        <v>730</v>
      </c>
      <c r="N33" s="190">
        <v>273</v>
      </c>
      <c r="O33" s="190">
        <v>313</v>
      </c>
      <c r="P33" s="190">
        <v>442</v>
      </c>
      <c r="Q33" s="190">
        <v>703</v>
      </c>
      <c r="R33" s="254">
        <v>986</v>
      </c>
      <c r="S33" s="264">
        <v>869</v>
      </c>
      <c r="T33" s="190">
        <v>765</v>
      </c>
      <c r="U33" s="190">
        <v>702</v>
      </c>
      <c r="V33" s="190">
        <v>520</v>
      </c>
      <c r="W33" s="193"/>
      <c r="X33" s="254">
        <v>763</v>
      </c>
      <c r="Y33" s="264">
        <v>530</v>
      </c>
      <c r="Z33" s="190">
        <v>250</v>
      </c>
      <c r="AA33" s="190">
        <v>306</v>
      </c>
      <c r="AB33" s="190">
        <v>166</v>
      </c>
      <c r="AC33" s="254">
        <v>375</v>
      </c>
      <c r="AD33" s="264">
        <v>682</v>
      </c>
      <c r="AE33" s="190">
        <v>588</v>
      </c>
      <c r="AF33" s="190">
        <v>402</v>
      </c>
      <c r="AG33" s="254">
        <v>601</v>
      </c>
      <c r="AH33" s="329"/>
      <c r="AI33" s="254"/>
      <c r="AJ33" s="197">
        <f>SUM(C33:AI33)</f>
        <v>23763</v>
      </c>
    </row>
    <row r="34" spans="1:36" ht="15.75" thickBot="1" x14ac:dyDescent="0.3">
      <c r="A34" s="160" t="s">
        <v>21</v>
      </c>
      <c r="B34" s="571" t="s">
        <v>26</v>
      </c>
      <c r="C34" s="260">
        <f t="shared" ref="C34:I34" si="40">SUM(C27:C33)</f>
        <v>10126</v>
      </c>
      <c r="D34" s="240">
        <f t="shared" si="40"/>
        <v>11304</v>
      </c>
      <c r="E34" s="240">
        <f t="shared" si="40"/>
        <v>12832</v>
      </c>
      <c r="F34" s="240">
        <f t="shared" si="40"/>
        <v>4550</v>
      </c>
      <c r="G34" s="240">
        <f t="shared" si="40"/>
        <v>12537</v>
      </c>
      <c r="H34" s="240">
        <f t="shared" si="40"/>
        <v>5678</v>
      </c>
      <c r="I34" s="240">
        <f t="shared" si="40"/>
        <v>4697</v>
      </c>
      <c r="J34" s="260">
        <f t="shared" ref="J34:O34" si="41">SUM(J27:J33)</f>
        <v>5719</v>
      </c>
      <c r="K34" s="240">
        <f t="shared" si="41"/>
        <v>1351</v>
      </c>
      <c r="L34" s="261">
        <f t="shared" si="41"/>
        <v>5731</v>
      </c>
      <c r="M34" s="260">
        <f t="shared" si="41"/>
        <v>2699</v>
      </c>
      <c r="N34" s="240">
        <f t="shared" si="41"/>
        <v>971</v>
      </c>
      <c r="O34" s="240">
        <f t="shared" si="41"/>
        <v>1684</v>
      </c>
      <c r="P34" s="240">
        <f t="shared" ref="P34:V34" si="42">SUM(P27:P33)</f>
        <v>1886</v>
      </c>
      <c r="Q34" s="240">
        <f t="shared" si="42"/>
        <v>3517</v>
      </c>
      <c r="R34" s="261">
        <f t="shared" si="42"/>
        <v>5419</v>
      </c>
      <c r="S34" s="260">
        <f t="shared" si="42"/>
        <v>4471</v>
      </c>
      <c r="T34" s="240">
        <f t="shared" si="42"/>
        <v>3682</v>
      </c>
      <c r="U34" s="240">
        <f t="shared" si="42"/>
        <v>3750</v>
      </c>
      <c r="V34" s="240">
        <f t="shared" si="42"/>
        <v>4067</v>
      </c>
      <c r="W34" s="240">
        <f t="shared" ref="W34" si="43">SUM(W27:W33)</f>
        <v>0</v>
      </c>
      <c r="X34" s="261">
        <f t="shared" ref="X34:AF34" si="44">SUM(X27:X33)</f>
        <v>4772</v>
      </c>
      <c r="Y34" s="260">
        <f t="shared" si="44"/>
        <v>3103</v>
      </c>
      <c r="Z34" s="240">
        <f t="shared" si="44"/>
        <v>1683</v>
      </c>
      <c r="AA34" s="240">
        <f t="shared" si="44"/>
        <v>1703</v>
      </c>
      <c r="AB34" s="240">
        <f t="shared" si="44"/>
        <v>666</v>
      </c>
      <c r="AC34" s="261">
        <f t="shared" si="44"/>
        <v>1654</v>
      </c>
      <c r="AD34" s="260">
        <f t="shared" si="44"/>
        <v>4614</v>
      </c>
      <c r="AE34" s="240">
        <f t="shared" si="44"/>
        <v>3143</v>
      </c>
      <c r="AF34" s="240">
        <f t="shared" si="44"/>
        <v>2873</v>
      </c>
      <c r="AG34" s="261">
        <f t="shared" ref="AG34:AI34" si="45">SUM(AG27:AG33)</f>
        <v>3794</v>
      </c>
      <c r="AH34" s="261">
        <f t="shared" si="45"/>
        <v>0</v>
      </c>
      <c r="AI34" s="261">
        <f t="shared" si="45"/>
        <v>0</v>
      </c>
      <c r="AJ34" s="242">
        <f>SUM(AJ27:AJ33)</f>
        <v>134676</v>
      </c>
    </row>
    <row r="35" spans="1:36" ht="15.75" thickBot="1" x14ac:dyDescent="0.3">
      <c r="A35" s="110" t="s">
        <v>23</v>
      </c>
      <c r="B35" s="572"/>
      <c r="C35" s="260">
        <f>AVERAGE(C27:C33)</f>
        <v>1446.5714285714287</v>
      </c>
      <c r="D35" s="240">
        <f>AVERAGE(D27:D33)</f>
        <v>1614.8571428571429</v>
      </c>
      <c r="E35" s="240">
        <f t="shared" ref="E35:L35" si="46">AVERAGE(E27:E33)</f>
        <v>1833.1428571428571</v>
      </c>
      <c r="F35" s="240">
        <f t="shared" si="46"/>
        <v>650</v>
      </c>
      <c r="G35" s="240">
        <f t="shared" si="46"/>
        <v>1791</v>
      </c>
      <c r="H35" s="240">
        <f t="shared" si="46"/>
        <v>811.14285714285711</v>
      </c>
      <c r="I35" s="240">
        <f t="shared" si="46"/>
        <v>671</v>
      </c>
      <c r="J35" s="260">
        <f t="shared" si="46"/>
        <v>817</v>
      </c>
      <c r="K35" s="240">
        <f t="shared" si="46"/>
        <v>193</v>
      </c>
      <c r="L35" s="261">
        <f t="shared" si="46"/>
        <v>818.71428571428567</v>
      </c>
      <c r="M35" s="260">
        <f t="shared" ref="M35:R35" si="47">AVERAGE(M27:M33)</f>
        <v>385.57142857142856</v>
      </c>
      <c r="N35" s="240">
        <f t="shared" si="47"/>
        <v>138.71428571428572</v>
      </c>
      <c r="O35" s="240">
        <f t="shared" si="47"/>
        <v>240.57142857142858</v>
      </c>
      <c r="P35" s="240">
        <f t="shared" si="47"/>
        <v>269.42857142857144</v>
      </c>
      <c r="Q35" s="240">
        <f t="shared" si="47"/>
        <v>502.42857142857144</v>
      </c>
      <c r="R35" s="261">
        <f t="shared" si="47"/>
        <v>774.14285714285711</v>
      </c>
      <c r="S35" s="260">
        <f t="shared" ref="S35:AJ35" si="48">AVERAGE(S27:S33)</f>
        <v>638.71428571428567</v>
      </c>
      <c r="T35" s="240">
        <f t="shared" si="48"/>
        <v>526</v>
      </c>
      <c r="U35" s="240">
        <f t="shared" si="48"/>
        <v>535.71428571428567</v>
      </c>
      <c r="V35" s="240">
        <f t="shared" si="48"/>
        <v>581</v>
      </c>
      <c r="W35" s="240" t="e">
        <f t="shared" ref="W35" si="49">AVERAGE(W27:W33)</f>
        <v>#DIV/0!</v>
      </c>
      <c r="X35" s="261">
        <f t="shared" si="48"/>
        <v>681.71428571428567</v>
      </c>
      <c r="Y35" s="260">
        <f t="shared" si="48"/>
        <v>443.28571428571428</v>
      </c>
      <c r="Z35" s="240">
        <f t="shared" si="48"/>
        <v>240.42857142857142</v>
      </c>
      <c r="AA35" s="240">
        <f t="shared" si="48"/>
        <v>243.28571428571428</v>
      </c>
      <c r="AB35" s="240">
        <f t="shared" si="48"/>
        <v>95.142857142857139</v>
      </c>
      <c r="AC35" s="261">
        <f t="shared" si="48"/>
        <v>236.28571428571428</v>
      </c>
      <c r="AD35" s="260">
        <f t="shared" si="48"/>
        <v>659.14285714285711</v>
      </c>
      <c r="AE35" s="240">
        <f t="shared" si="48"/>
        <v>449</v>
      </c>
      <c r="AF35" s="240">
        <f t="shared" si="48"/>
        <v>410.42857142857144</v>
      </c>
      <c r="AG35" s="261">
        <f t="shared" ref="AG35:AI35" si="50">AVERAGE(AG27:AG33)</f>
        <v>542</v>
      </c>
      <c r="AH35" s="261" t="e">
        <f t="shared" si="50"/>
        <v>#DIV/0!</v>
      </c>
      <c r="AI35" s="261" t="e">
        <f t="shared" si="50"/>
        <v>#DIV/0!</v>
      </c>
      <c r="AJ35" s="243">
        <f t="shared" si="48"/>
        <v>19239.428571428572</v>
      </c>
    </row>
    <row r="36" spans="1:36" ht="15.75" thickBot="1" x14ac:dyDescent="0.3">
      <c r="A36" s="26" t="s">
        <v>20</v>
      </c>
      <c r="B36" s="572"/>
      <c r="C36" s="262">
        <f t="shared" ref="C36:I36" si="51">SUM(C27:C31)</f>
        <v>6253</v>
      </c>
      <c r="D36" s="241">
        <f t="shared" si="51"/>
        <v>6804</v>
      </c>
      <c r="E36" s="241">
        <f t="shared" si="51"/>
        <v>7063</v>
      </c>
      <c r="F36" s="241">
        <f t="shared" si="51"/>
        <v>3254</v>
      </c>
      <c r="G36" s="241">
        <f t="shared" si="51"/>
        <v>7327</v>
      </c>
      <c r="H36" s="241">
        <f t="shared" si="51"/>
        <v>3513</v>
      </c>
      <c r="I36" s="241">
        <f t="shared" si="51"/>
        <v>2477</v>
      </c>
      <c r="J36" s="262">
        <f t="shared" ref="J36:O36" si="52">SUM(J27:J31)</f>
        <v>3224</v>
      </c>
      <c r="K36" s="241">
        <f t="shared" si="52"/>
        <v>827</v>
      </c>
      <c r="L36" s="263">
        <f t="shared" si="52"/>
        <v>3538</v>
      </c>
      <c r="M36" s="262">
        <f t="shared" si="52"/>
        <v>1110</v>
      </c>
      <c r="N36" s="241">
        <f t="shared" si="52"/>
        <v>450</v>
      </c>
      <c r="O36" s="241">
        <f t="shared" si="52"/>
        <v>932</v>
      </c>
      <c r="P36" s="241">
        <f t="shared" ref="P36:T36" si="53">SUM(P27:P31)</f>
        <v>800</v>
      </c>
      <c r="Q36" s="241">
        <f t="shared" si="53"/>
        <v>2048</v>
      </c>
      <c r="R36" s="263">
        <f t="shared" si="53"/>
        <v>3119</v>
      </c>
      <c r="S36" s="262">
        <f t="shared" si="53"/>
        <v>2590</v>
      </c>
      <c r="T36" s="241">
        <f t="shared" si="53"/>
        <v>2106</v>
      </c>
      <c r="U36" s="241">
        <f>SUM(U27:U31)</f>
        <v>2279</v>
      </c>
      <c r="V36" s="241">
        <f t="shared" ref="V36:AJ36" si="54">SUM(V27:V31)</f>
        <v>2908</v>
      </c>
      <c r="W36" s="241">
        <f t="shared" ref="W36" si="55">SUM(W27:W31)</f>
        <v>0</v>
      </c>
      <c r="X36" s="263">
        <f t="shared" si="54"/>
        <v>3121</v>
      </c>
      <c r="Y36" s="262">
        <f t="shared" si="54"/>
        <v>1855</v>
      </c>
      <c r="Z36" s="241">
        <f t="shared" si="54"/>
        <v>1117</v>
      </c>
      <c r="AA36" s="241">
        <f t="shared" si="54"/>
        <v>1018</v>
      </c>
      <c r="AB36" s="241">
        <f t="shared" si="54"/>
        <v>334</v>
      </c>
      <c r="AC36" s="263">
        <f t="shared" si="54"/>
        <v>904</v>
      </c>
      <c r="AD36" s="262">
        <f t="shared" si="54"/>
        <v>2949</v>
      </c>
      <c r="AE36" s="241">
        <f t="shared" si="54"/>
        <v>1689</v>
      </c>
      <c r="AF36" s="241">
        <f t="shared" si="54"/>
        <v>1876</v>
      </c>
      <c r="AG36" s="263">
        <f t="shared" ref="AG36:AI36" si="56">SUM(AG27:AG31)</f>
        <v>2325</v>
      </c>
      <c r="AH36" s="263">
        <f t="shared" si="56"/>
        <v>0</v>
      </c>
      <c r="AI36" s="263">
        <f t="shared" si="56"/>
        <v>0</v>
      </c>
      <c r="AJ36" s="244">
        <f t="shared" si="54"/>
        <v>79810</v>
      </c>
    </row>
    <row r="37" spans="1:36" ht="15.75" thickBot="1" x14ac:dyDescent="0.3">
      <c r="A37" s="26" t="s">
        <v>22</v>
      </c>
      <c r="B37" s="573"/>
      <c r="C37" s="262">
        <f>AVERAGE(C27:C31)</f>
        <v>1250.5999999999999</v>
      </c>
      <c r="D37" s="241">
        <f>AVERAGE(D27:D31)</f>
        <v>1360.8</v>
      </c>
      <c r="E37" s="241">
        <f t="shared" ref="E37:L37" si="57">AVERAGE(E27:E31)</f>
        <v>1412.6</v>
      </c>
      <c r="F37" s="241">
        <f t="shared" si="57"/>
        <v>650.79999999999995</v>
      </c>
      <c r="G37" s="241">
        <f t="shared" si="57"/>
        <v>1465.4</v>
      </c>
      <c r="H37" s="241">
        <f t="shared" si="57"/>
        <v>702.6</v>
      </c>
      <c r="I37" s="241">
        <f t="shared" si="57"/>
        <v>495.4</v>
      </c>
      <c r="J37" s="262">
        <f t="shared" si="57"/>
        <v>644.79999999999995</v>
      </c>
      <c r="K37" s="241">
        <f t="shared" si="57"/>
        <v>165.4</v>
      </c>
      <c r="L37" s="263">
        <f t="shared" si="57"/>
        <v>707.6</v>
      </c>
      <c r="M37" s="262">
        <f t="shared" ref="M37:R37" si="58">AVERAGE(M27:M31)</f>
        <v>222</v>
      </c>
      <c r="N37" s="241">
        <f t="shared" si="58"/>
        <v>90</v>
      </c>
      <c r="O37" s="241">
        <f t="shared" si="58"/>
        <v>186.4</v>
      </c>
      <c r="P37" s="241">
        <f t="shared" si="58"/>
        <v>160</v>
      </c>
      <c r="Q37" s="241">
        <f t="shared" si="58"/>
        <v>409.6</v>
      </c>
      <c r="R37" s="263">
        <f t="shared" si="58"/>
        <v>623.79999999999995</v>
      </c>
      <c r="S37" s="262">
        <f t="shared" ref="S37:AJ37" si="59">AVERAGE(S27:S31)</f>
        <v>518</v>
      </c>
      <c r="T37" s="241">
        <f t="shared" si="59"/>
        <v>421.2</v>
      </c>
      <c r="U37" s="241">
        <f t="shared" si="59"/>
        <v>455.8</v>
      </c>
      <c r="V37" s="241">
        <f t="shared" si="59"/>
        <v>581.6</v>
      </c>
      <c r="W37" s="241" t="e">
        <f t="shared" ref="W37" si="60">AVERAGE(W27:W31)</f>
        <v>#DIV/0!</v>
      </c>
      <c r="X37" s="263">
        <f t="shared" si="59"/>
        <v>624.20000000000005</v>
      </c>
      <c r="Y37" s="262">
        <f t="shared" si="59"/>
        <v>371</v>
      </c>
      <c r="Z37" s="241">
        <f t="shared" si="59"/>
        <v>223.4</v>
      </c>
      <c r="AA37" s="241">
        <f t="shared" si="59"/>
        <v>203.6</v>
      </c>
      <c r="AB37" s="241">
        <f t="shared" si="59"/>
        <v>66.8</v>
      </c>
      <c r="AC37" s="263">
        <f t="shared" si="59"/>
        <v>180.8</v>
      </c>
      <c r="AD37" s="262">
        <f t="shared" si="59"/>
        <v>589.79999999999995</v>
      </c>
      <c r="AE37" s="241">
        <f t="shared" si="59"/>
        <v>337.8</v>
      </c>
      <c r="AF37" s="241">
        <f t="shared" si="59"/>
        <v>375.2</v>
      </c>
      <c r="AG37" s="263">
        <f t="shared" ref="AG37:AI37" si="61">AVERAGE(AG27:AG31)</f>
        <v>465</v>
      </c>
      <c r="AH37" s="263" t="e">
        <f t="shared" si="61"/>
        <v>#DIV/0!</v>
      </c>
      <c r="AI37" s="263" t="e">
        <f t="shared" si="61"/>
        <v>#DIV/0!</v>
      </c>
      <c r="AJ37" s="245">
        <f t="shared" si="59"/>
        <v>15962</v>
      </c>
    </row>
    <row r="38" spans="1:36" ht="15.75" thickBot="1" x14ac:dyDescent="0.3">
      <c r="A38" s="151" t="s">
        <v>3</v>
      </c>
      <c r="B38" s="285">
        <f>B33+1</f>
        <v>43605</v>
      </c>
      <c r="C38" s="335">
        <v>1637</v>
      </c>
      <c r="D38" s="336">
        <v>1713</v>
      </c>
      <c r="E38" s="226">
        <v>1725</v>
      </c>
      <c r="F38" s="226">
        <v>807</v>
      </c>
      <c r="G38" s="226">
        <v>1782</v>
      </c>
      <c r="H38" s="336">
        <v>796</v>
      </c>
      <c r="I38" s="226">
        <v>787</v>
      </c>
      <c r="J38" s="259">
        <v>1167</v>
      </c>
      <c r="K38" s="226">
        <v>268</v>
      </c>
      <c r="L38" s="250">
        <v>1157</v>
      </c>
      <c r="M38" s="259">
        <v>313</v>
      </c>
      <c r="N38" s="226">
        <v>115</v>
      </c>
      <c r="O38" s="226">
        <v>217</v>
      </c>
      <c r="P38" s="226">
        <v>222</v>
      </c>
      <c r="Q38" s="226">
        <v>488</v>
      </c>
      <c r="R38" s="250">
        <v>773</v>
      </c>
      <c r="S38" s="259">
        <v>642</v>
      </c>
      <c r="T38" s="226">
        <v>524</v>
      </c>
      <c r="U38" s="226">
        <v>582</v>
      </c>
      <c r="V38" s="226">
        <v>814</v>
      </c>
      <c r="W38" s="248">
        <v>232</v>
      </c>
      <c r="X38" s="250">
        <v>877</v>
      </c>
      <c r="Y38" s="259">
        <v>455</v>
      </c>
      <c r="Z38" s="226">
        <v>253</v>
      </c>
      <c r="AA38" s="226">
        <v>235</v>
      </c>
      <c r="AB38" s="226">
        <v>87</v>
      </c>
      <c r="AC38" s="250">
        <v>222</v>
      </c>
      <c r="AD38" s="264">
        <v>705</v>
      </c>
      <c r="AE38" s="226">
        <v>457</v>
      </c>
      <c r="AF38" s="226">
        <v>470</v>
      </c>
      <c r="AG38" s="250">
        <v>746</v>
      </c>
      <c r="AH38" s="277"/>
      <c r="AI38" s="250"/>
      <c r="AJ38" s="197">
        <f t="shared" ref="AJ38:AJ44" si="62">SUM(C38:AI38)</f>
        <v>21268</v>
      </c>
    </row>
    <row r="39" spans="1:36" ht="15.75" thickBot="1" x14ac:dyDescent="0.3">
      <c r="A39" s="151" t="s">
        <v>4</v>
      </c>
      <c r="B39" s="276">
        <f t="shared" ref="B39:B44" si="63">B38+1</f>
        <v>43606</v>
      </c>
      <c r="C39" s="335">
        <v>1451</v>
      </c>
      <c r="D39" s="336">
        <v>1512</v>
      </c>
      <c r="E39" s="226">
        <v>1746</v>
      </c>
      <c r="F39" s="226">
        <v>741</v>
      </c>
      <c r="G39" s="226">
        <v>1669</v>
      </c>
      <c r="H39" s="336">
        <v>825</v>
      </c>
      <c r="I39" s="226">
        <v>585</v>
      </c>
      <c r="J39" s="259">
        <v>863</v>
      </c>
      <c r="K39" s="226">
        <v>226</v>
      </c>
      <c r="L39" s="250">
        <v>921</v>
      </c>
      <c r="M39" s="259">
        <v>259</v>
      </c>
      <c r="N39" s="226">
        <v>145</v>
      </c>
      <c r="O39" s="226">
        <v>243</v>
      </c>
      <c r="P39" s="226">
        <v>222</v>
      </c>
      <c r="Q39" s="226">
        <v>317</v>
      </c>
      <c r="R39" s="250">
        <v>710</v>
      </c>
      <c r="S39" s="259">
        <v>663</v>
      </c>
      <c r="T39" s="226">
        <v>516</v>
      </c>
      <c r="U39" s="226">
        <v>478</v>
      </c>
      <c r="V39" s="226">
        <v>743</v>
      </c>
      <c r="W39" s="248">
        <v>265</v>
      </c>
      <c r="X39" s="250">
        <v>851</v>
      </c>
      <c r="Y39" s="259">
        <v>465</v>
      </c>
      <c r="Z39" s="226">
        <v>244</v>
      </c>
      <c r="AA39" s="226">
        <v>273</v>
      </c>
      <c r="AB39" s="226">
        <v>87</v>
      </c>
      <c r="AC39" s="250">
        <v>203</v>
      </c>
      <c r="AD39" s="264">
        <v>747</v>
      </c>
      <c r="AE39" s="226">
        <v>492</v>
      </c>
      <c r="AF39" s="226">
        <v>542</v>
      </c>
      <c r="AG39" s="250">
        <v>691</v>
      </c>
      <c r="AH39" s="277"/>
      <c r="AI39" s="250"/>
      <c r="AJ39" s="197">
        <f t="shared" si="62"/>
        <v>19695</v>
      </c>
    </row>
    <row r="40" spans="1:36" ht="15.75" thickBot="1" x14ac:dyDescent="0.3">
      <c r="A40" s="151" t="s">
        <v>5</v>
      </c>
      <c r="B40" s="276">
        <f t="shared" si="63"/>
        <v>43607</v>
      </c>
      <c r="C40" s="335">
        <v>1425</v>
      </c>
      <c r="D40" s="336">
        <v>1665</v>
      </c>
      <c r="E40" s="226">
        <v>1774</v>
      </c>
      <c r="F40" s="226">
        <v>746</v>
      </c>
      <c r="G40" s="226">
        <v>1627</v>
      </c>
      <c r="H40" s="336">
        <v>888</v>
      </c>
      <c r="I40" s="226">
        <v>571</v>
      </c>
      <c r="J40" s="259">
        <v>976</v>
      </c>
      <c r="K40" s="226">
        <v>276</v>
      </c>
      <c r="L40" s="250">
        <v>1004</v>
      </c>
      <c r="M40" s="259">
        <v>351</v>
      </c>
      <c r="N40" s="226">
        <v>147</v>
      </c>
      <c r="O40" s="226">
        <v>223</v>
      </c>
      <c r="P40" s="226">
        <v>229</v>
      </c>
      <c r="Q40" s="226">
        <v>449</v>
      </c>
      <c r="R40" s="250">
        <v>878</v>
      </c>
      <c r="S40" s="259">
        <v>671</v>
      </c>
      <c r="T40" s="226">
        <v>550</v>
      </c>
      <c r="U40" s="226">
        <v>462</v>
      </c>
      <c r="V40" s="226">
        <v>754</v>
      </c>
      <c r="W40" s="248">
        <v>276</v>
      </c>
      <c r="X40" s="250">
        <v>861</v>
      </c>
      <c r="Y40" s="259">
        <v>589</v>
      </c>
      <c r="Z40" s="226">
        <v>256</v>
      </c>
      <c r="AA40" s="226">
        <v>259</v>
      </c>
      <c r="AB40" s="226">
        <v>77</v>
      </c>
      <c r="AC40" s="250">
        <v>260</v>
      </c>
      <c r="AD40" s="264">
        <v>759</v>
      </c>
      <c r="AE40" s="226">
        <v>483</v>
      </c>
      <c r="AF40" s="226">
        <v>520</v>
      </c>
      <c r="AG40" s="250">
        <v>624</v>
      </c>
      <c r="AH40" s="277"/>
      <c r="AI40" s="250"/>
      <c r="AJ40" s="197">
        <f t="shared" si="62"/>
        <v>20630</v>
      </c>
    </row>
    <row r="41" spans="1:36" ht="15.75" thickBot="1" x14ac:dyDescent="0.3">
      <c r="A41" s="151" t="s">
        <v>6</v>
      </c>
      <c r="B41" s="276">
        <f t="shared" si="63"/>
        <v>43608</v>
      </c>
      <c r="C41" s="335">
        <v>1113</v>
      </c>
      <c r="D41" s="336">
        <v>1235</v>
      </c>
      <c r="E41" s="226">
        <v>1195</v>
      </c>
      <c r="F41" s="226">
        <v>580</v>
      </c>
      <c r="G41" s="226">
        <v>1262</v>
      </c>
      <c r="H41" s="336">
        <v>647</v>
      </c>
      <c r="I41" s="226">
        <v>376</v>
      </c>
      <c r="J41" s="259">
        <v>622</v>
      </c>
      <c r="K41" s="226">
        <v>185</v>
      </c>
      <c r="L41" s="250">
        <v>653</v>
      </c>
      <c r="M41" s="259">
        <v>164</v>
      </c>
      <c r="N41" s="226">
        <v>76</v>
      </c>
      <c r="O41" s="226">
        <v>183</v>
      </c>
      <c r="P41" s="226">
        <v>141</v>
      </c>
      <c r="Q41" s="226">
        <v>199</v>
      </c>
      <c r="R41" s="250">
        <v>521</v>
      </c>
      <c r="S41" s="259">
        <v>507</v>
      </c>
      <c r="T41" s="226">
        <v>397</v>
      </c>
      <c r="U41" s="226">
        <v>400</v>
      </c>
      <c r="V41" s="226">
        <v>666</v>
      </c>
      <c r="W41" s="248">
        <v>226</v>
      </c>
      <c r="X41" s="250">
        <v>647</v>
      </c>
      <c r="Y41" s="259">
        <v>429</v>
      </c>
      <c r="Z41" s="226">
        <v>173</v>
      </c>
      <c r="AA41" s="226">
        <v>203</v>
      </c>
      <c r="AB41" s="226">
        <v>85</v>
      </c>
      <c r="AC41" s="250">
        <v>192</v>
      </c>
      <c r="AD41" s="264">
        <v>533</v>
      </c>
      <c r="AE41" s="226">
        <v>290</v>
      </c>
      <c r="AF41" s="226">
        <v>399</v>
      </c>
      <c r="AG41" s="250">
        <v>469</v>
      </c>
      <c r="AH41" s="277"/>
      <c r="AI41" s="250"/>
      <c r="AJ41" s="197">
        <f t="shared" si="62"/>
        <v>14768</v>
      </c>
    </row>
    <row r="42" spans="1:36" ht="15.75" thickBot="1" x14ac:dyDescent="0.3">
      <c r="A42" s="151" t="s">
        <v>0</v>
      </c>
      <c r="B42" s="276">
        <f t="shared" si="63"/>
        <v>43609</v>
      </c>
      <c r="C42" s="335">
        <v>1887</v>
      </c>
      <c r="D42" s="336">
        <v>1959</v>
      </c>
      <c r="E42" s="226">
        <v>2491</v>
      </c>
      <c r="F42" s="226">
        <v>1172</v>
      </c>
      <c r="G42" s="226">
        <v>1784</v>
      </c>
      <c r="H42" s="336">
        <v>878</v>
      </c>
      <c r="I42" s="226">
        <v>954</v>
      </c>
      <c r="J42" s="259">
        <v>986</v>
      </c>
      <c r="K42" s="226">
        <v>238</v>
      </c>
      <c r="L42" s="250">
        <v>1265</v>
      </c>
      <c r="M42" s="259">
        <v>389</v>
      </c>
      <c r="N42" s="226">
        <v>218</v>
      </c>
      <c r="O42" s="226">
        <v>488</v>
      </c>
      <c r="P42" s="226">
        <v>375</v>
      </c>
      <c r="Q42" s="226">
        <v>527</v>
      </c>
      <c r="R42" s="250">
        <v>1046</v>
      </c>
      <c r="S42" s="259">
        <v>734</v>
      </c>
      <c r="T42" s="226">
        <v>635</v>
      </c>
      <c r="U42" s="226">
        <v>577</v>
      </c>
      <c r="V42" s="226">
        <v>820</v>
      </c>
      <c r="W42" s="248">
        <v>294</v>
      </c>
      <c r="X42" s="250">
        <v>903</v>
      </c>
      <c r="Y42" s="259">
        <v>508</v>
      </c>
      <c r="Z42" s="226">
        <v>221</v>
      </c>
      <c r="AA42" s="226">
        <v>317</v>
      </c>
      <c r="AB42" s="226">
        <v>107</v>
      </c>
      <c r="AC42" s="250">
        <v>244</v>
      </c>
      <c r="AD42" s="264">
        <v>741</v>
      </c>
      <c r="AE42" s="226">
        <v>466</v>
      </c>
      <c r="AF42" s="226">
        <v>535</v>
      </c>
      <c r="AG42" s="250">
        <v>668</v>
      </c>
      <c r="AH42" s="277"/>
      <c r="AI42" s="250"/>
      <c r="AJ42" s="197">
        <f t="shared" si="62"/>
        <v>24427</v>
      </c>
    </row>
    <row r="43" spans="1:36" ht="15.75" thickBot="1" x14ac:dyDescent="0.3">
      <c r="A43" s="151" t="s">
        <v>1</v>
      </c>
      <c r="B43" s="276">
        <f t="shared" si="63"/>
        <v>43610</v>
      </c>
      <c r="C43" s="335">
        <v>2355</v>
      </c>
      <c r="D43" s="336">
        <v>2535</v>
      </c>
      <c r="E43" s="226">
        <v>3759</v>
      </c>
      <c r="F43" s="226">
        <v>672</v>
      </c>
      <c r="G43" s="226">
        <v>3591</v>
      </c>
      <c r="H43" s="336">
        <v>797</v>
      </c>
      <c r="I43" s="226">
        <v>1215</v>
      </c>
      <c r="J43" s="259">
        <v>1613</v>
      </c>
      <c r="K43" s="226">
        <v>374</v>
      </c>
      <c r="L43" s="250">
        <v>1679</v>
      </c>
      <c r="M43" s="259">
        <v>938</v>
      </c>
      <c r="N43" s="226">
        <v>185</v>
      </c>
      <c r="O43" s="226">
        <v>433</v>
      </c>
      <c r="P43" s="226">
        <v>423</v>
      </c>
      <c r="Q43" s="226">
        <v>881</v>
      </c>
      <c r="R43" s="250">
        <v>1244</v>
      </c>
      <c r="S43" s="259">
        <v>1113</v>
      </c>
      <c r="T43" s="226">
        <v>939</v>
      </c>
      <c r="U43" s="226">
        <v>782</v>
      </c>
      <c r="V43" s="226">
        <v>715</v>
      </c>
      <c r="W43" s="248">
        <v>329</v>
      </c>
      <c r="X43" s="250">
        <v>988</v>
      </c>
      <c r="Y43" s="259">
        <v>538</v>
      </c>
      <c r="Z43" s="226">
        <v>258</v>
      </c>
      <c r="AA43" s="226">
        <v>381</v>
      </c>
      <c r="AB43" s="226">
        <v>148</v>
      </c>
      <c r="AC43" s="250">
        <v>318</v>
      </c>
      <c r="AD43" s="264">
        <v>872</v>
      </c>
      <c r="AE43" s="226">
        <v>924</v>
      </c>
      <c r="AF43" s="226">
        <v>519</v>
      </c>
      <c r="AG43" s="250">
        <v>898</v>
      </c>
      <c r="AH43" s="277">
        <v>1260</v>
      </c>
      <c r="AI43" s="250"/>
      <c r="AJ43" s="197">
        <f t="shared" si="62"/>
        <v>33676</v>
      </c>
    </row>
    <row r="44" spans="1:36" ht="15.75" thickBot="1" x14ac:dyDescent="0.3">
      <c r="A44" s="151" t="s">
        <v>2</v>
      </c>
      <c r="B44" s="276">
        <f t="shared" si="63"/>
        <v>43611</v>
      </c>
      <c r="C44" s="335">
        <v>2264</v>
      </c>
      <c r="D44" s="336">
        <v>2208</v>
      </c>
      <c r="E44" s="226">
        <v>3389</v>
      </c>
      <c r="F44" s="226">
        <v>873</v>
      </c>
      <c r="G44" s="226">
        <v>2159</v>
      </c>
      <c r="H44" s="336">
        <v>882</v>
      </c>
      <c r="I44" s="226">
        <v>1283</v>
      </c>
      <c r="J44" s="259">
        <v>4265</v>
      </c>
      <c r="K44" s="226">
        <v>900</v>
      </c>
      <c r="L44" s="250">
        <v>4606</v>
      </c>
      <c r="M44" s="259">
        <v>1086</v>
      </c>
      <c r="N44" s="226">
        <v>278</v>
      </c>
      <c r="O44" s="226">
        <v>653</v>
      </c>
      <c r="P44" s="226">
        <v>631</v>
      </c>
      <c r="Q44" s="226">
        <v>985</v>
      </c>
      <c r="R44" s="250">
        <v>1494</v>
      </c>
      <c r="S44" s="259">
        <v>1510</v>
      </c>
      <c r="T44" s="226">
        <v>919</v>
      </c>
      <c r="U44" s="226">
        <v>757</v>
      </c>
      <c r="V44" s="226">
        <v>733</v>
      </c>
      <c r="W44" s="248">
        <v>240</v>
      </c>
      <c r="X44" s="250">
        <v>1297</v>
      </c>
      <c r="Y44" s="259">
        <v>563</v>
      </c>
      <c r="Z44" s="226">
        <v>279</v>
      </c>
      <c r="AA44" s="226">
        <v>458</v>
      </c>
      <c r="AB44" s="226">
        <v>184</v>
      </c>
      <c r="AC44" s="250">
        <v>423</v>
      </c>
      <c r="AD44" s="264">
        <v>1067</v>
      </c>
      <c r="AE44" s="226">
        <v>1261</v>
      </c>
      <c r="AF44" s="226">
        <v>522</v>
      </c>
      <c r="AG44" s="250">
        <v>1201</v>
      </c>
      <c r="AH44" s="277">
        <v>1374</v>
      </c>
      <c r="AI44" s="250"/>
      <c r="AJ44" s="197">
        <f t="shared" si="62"/>
        <v>40744</v>
      </c>
    </row>
    <row r="45" spans="1:36" ht="15.75" thickBot="1" x14ac:dyDescent="0.3">
      <c r="A45" s="160" t="s">
        <v>21</v>
      </c>
      <c r="B45" s="571" t="s">
        <v>27</v>
      </c>
      <c r="C45" s="260">
        <f t="shared" ref="C45:AF45" si="64">SUM(C38:C44)</f>
        <v>12132</v>
      </c>
      <c r="D45" s="240">
        <f t="shared" si="64"/>
        <v>12827</v>
      </c>
      <c r="E45" s="240">
        <f t="shared" si="64"/>
        <v>16079</v>
      </c>
      <c r="F45" s="240">
        <f t="shared" si="64"/>
        <v>5591</v>
      </c>
      <c r="G45" s="240">
        <f t="shared" si="64"/>
        <v>13874</v>
      </c>
      <c r="H45" s="240">
        <f t="shared" si="64"/>
        <v>5713</v>
      </c>
      <c r="I45" s="240">
        <f t="shared" si="64"/>
        <v>5771</v>
      </c>
      <c r="J45" s="260">
        <f t="shared" si="64"/>
        <v>10492</v>
      </c>
      <c r="K45" s="240">
        <f t="shared" si="64"/>
        <v>2467</v>
      </c>
      <c r="L45" s="261">
        <f t="shared" si="64"/>
        <v>11285</v>
      </c>
      <c r="M45" s="260">
        <f t="shared" si="64"/>
        <v>3500</v>
      </c>
      <c r="N45" s="240">
        <f t="shared" si="64"/>
        <v>1164</v>
      </c>
      <c r="O45" s="240">
        <f t="shared" si="64"/>
        <v>2440</v>
      </c>
      <c r="P45" s="240">
        <f t="shared" si="64"/>
        <v>2243</v>
      </c>
      <c r="Q45" s="240">
        <f t="shared" si="64"/>
        <v>3846</v>
      </c>
      <c r="R45" s="261">
        <f t="shared" si="64"/>
        <v>6666</v>
      </c>
      <c r="S45" s="260">
        <f t="shared" si="64"/>
        <v>5840</v>
      </c>
      <c r="T45" s="240">
        <f t="shared" si="64"/>
        <v>4480</v>
      </c>
      <c r="U45" s="240">
        <f t="shared" si="64"/>
        <v>4038</v>
      </c>
      <c r="V45" s="240">
        <f t="shared" si="64"/>
        <v>5245</v>
      </c>
      <c r="W45" s="240">
        <f t="shared" ref="W45" si="65">SUM(W38:W44)</f>
        <v>1862</v>
      </c>
      <c r="X45" s="261">
        <f t="shared" si="64"/>
        <v>6424</v>
      </c>
      <c r="Y45" s="260">
        <f t="shared" si="64"/>
        <v>3547</v>
      </c>
      <c r="Z45" s="240">
        <f t="shared" si="64"/>
        <v>1684</v>
      </c>
      <c r="AA45" s="240">
        <f t="shared" si="64"/>
        <v>2126</v>
      </c>
      <c r="AB45" s="240">
        <f t="shared" si="64"/>
        <v>775</v>
      </c>
      <c r="AC45" s="261">
        <f t="shared" si="64"/>
        <v>1862</v>
      </c>
      <c r="AD45" s="260">
        <f t="shared" si="64"/>
        <v>5424</v>
      </c>
      <c r="AE45" s="240">
        <f t="shared" si="64"/>
        <v>4373</v>
      </c>
      <c r="AF45" s="240">
        <f t="shared" si="64"/>
        <v>3507</v>
      </c>
      <c r="AG45" s="261">
        <f t="shared" ref="AG45:AI45" si="66">SUM(AG38:AG44)</f>
        <v>5297</v>
      </c>
      <c r="AH45" s="261">
        <f t="shared" si="66"/>
        <v>2634</v>
      </c>
      <c r="AI45" s="261">
        <f t="shared" si="66"/>
        <v>0</v>
      </c>
      <c r="AJ45" s="242">
        <f>SUM(AJ38:AJ44)</f>
        <v>175208</v>
      </c>
    </row>
    <row r="46" spans="1:36" ht="15.75" thickBot="1" x14ac:dyDescent="0.3">
      <c r="A46" s="110" t="s">
        <v>23</v>
      </c>
      <c r="B46" s="572"/>
      <c r="C46" s="260">
        <f>AVERAGE(C38:C44)</f>
        <v>1733.1428571428571</v>
      </c>
      <c r="D46" s="240">
        <f>AVERAGE(D38:D44)</f>
        <v>1832.4285714285713</v>
      </c>
      <c r="E46" s="240">
        <f t="shared" ref="E46:AC46" si="67">AVERAGE(E38:E44)</f>
        <v>2297</v>
      </c>
      <c r="F46" s="240">
        <f t="shared" si="67"/>
        <v>798.71428571428567</v>
      </c>
      <c r="G46" s="240">
        <f t="shared" si="67"/>
        <v>1982</v>
      </c>
      <c r="H46" s="240">
        <f t="shared" si="67"/>
        <v>816.14285714285711</v>
      </c>
      <c r="I46" s="240">
        <f t="shared" si="67"/>
        <v>824.42857142857144</v>
      </c>
      <c r="J46" s="260">
        <f t="shared" si="67"/>
        <v>1498.8571428571429</v>
      </c>
      <c r="K46" s="240">
        <f>AVERAGE(K38:K44)</f>
        <v>352.42857142857144</v>
      </c>
      <c r="L46" s="261">
        <f>AVERAGE(L38:L44)</f>
        <v>1612.1428571428571</v>
      </c>
      <c r="M46" s="260">
        <f t="shared" ref="M46:R46" si="68">AVERAGE(M38:M44)</f>
        <v>500</v>
      </c>
      <c r="N46" s="240">
        <f t="shared" si="68"/>
        <v>166.28571428571428</v>
      </c>
      <c r="O46" s="240">
        <f t="shared" si="68"/>
        <v>348.57142857142856</v>
      </c>
      <c r="P46" s="240">
        <f t="shared" si="68"/>
        <v>320.42857142857144</v>
      </c>
      <c r="Q46" s="240">
        <f t="shared" si="68"/>
        <v>549.42857142857144</v>
      </c>
      <c r="R46" s="261">
        <f t="shared" si="68"/>
        <v>952.28571428571433</v>
      </c>
      <c r="S46" s="260">
        <f t="shared" ref="S46:X46" si="69">AVERAGE(S38:S44)</f>
        <v>834.28571428571433</v>
      </c>
      <c r="T46" s="240">
        <f t="shared" si="69"/>
        <v>640</v>
      </c>
      <c r="U46" s="240">
        <f t="shared" si="69"/>
        <v>576.85714285714289</v>
      </c>
      <c r="V46" s="240">
        <f t="shared" si="69"/>
        <v>749.28571428571433</v>
      </c>
      <c r="W46" s="240">
        <f t="shared" si="69"/>
        <v>266</v>
      </c>
      <c r="X46" s="261">
        <f t="shared" si="69"/>
        <v>917.71428571428567</v>
      </c>
      <c r="Y46" s="260">
        <f t="shared" si="67"/>
        <v>506.71428571428572</v>
      </c>
      <c r="Z46" s="240">
        <f t="shared" si="67"/>
        <v>240.57142857142858</v>
      </c>
      <c r="AA46" s="240">
        <f t="shared" si="67"/>
        <v>303.71428571428572</v>
      </c>
      <c r="AB46" s="240">
        <f t="shared" si="67"/>
        <v>110.71428571428571</v>
      </c>
      <c r="AC46" s="261">
        <f t="shared" si="67"/>
        <v>266</v>
      </c>
      <c r="AD46" s="260">
        <f>AVERAGE(AD38:AD44)</f>
        <v>774.85714285714289</v>
      </c>
      <c r="AE46" s="240">
        <f>AVERAGE(AE38:AE44)</f>
        <v>624.71428571428567</v>
      </c>
      <c r="AF46" s="240">
        <f>AVERAGE(AF38:AF44)</f>
        <v>501</v>
      </c>
      <c r="AG46" s="261">
        <f t="shared" ref="AG46:AI46" si="70">AVERAGE(AG38:AG44)</f>
        <v>756.71428571428567</v>
      </c>
      <c r="AH46" s="261">
        <f t="shared" si="70"/>
        <v>1317</v>
      </c>
      <c r="AI46" s="261" t="e">
        <f t="shared" si="70"/>
        <v>#DIV/0!</v>
      </c>
      <c r="AJ46" s="243">
        <f>AVERAGE(AJ38:AJ44)</f>
        <v>25029.714285714286</v>
      </c>
    </row>
    <row r="47" spans="1:36" ht="15.75" thickBot="1" x14ac:dyDescent="0.3">
      <c r="A47" s="26" t="s">
        <v>20</v>
      </c>
      <c r="B47" s="572"/>
      <c r="C47" s="262">
        <f t="shared" ref="C47:I47" si="71">SUM(C38:C42)</f>
        <v>7513</v>
      </c>
      <c r="D47" s="241">
        <f t="shared" si="71"/>
        <v>8084</v>
      </c>
      <c r="E47" s="241">
        <f t="shared" si="71"/>
        <v>8931</v>
      </c>
      <c r="F47" s="241">
        <f t="shared" si="71"/>
        <v>4046</v>
      </c>
      <c r="G47" s="241">
        <f t="shared" si="71"/>
        <v>8124</v>
      </c>
      <c r="H47" s="241">
        <f t="shared" si="71"/>
        <v>4034</v>
      </c>
      <c r="I47" s="241">
        <f t="shared" si="71"/>
        <v>3273</v>
      </c>
      <c r="J47" s="262">
        <f t="shared" ref="J47:O47" si="72">SUM(J38:J42)</f>
        <v>4614</v>
      </c>
      <c r="K47" s="241">
        <f t="shared" si="72"/>
        <v>1193</v>
      </c>
      <c r="L47" s="263">
        <f t="shared" si="72"/>
        <v>5000</v>
      </c>
      <c r="M47" s="262">
        <f t="shared" si="72"/>
        <v>1476</v>
      </c>
      <c r="N47" s="241">
        <f t="shared" si="72"/>
        <v>701</v>
      </c>
      <c r="O47" s="241">
        <f t="shared" si="72"/>
        <v>1354</v>
      </c>
      <c r="P47" s="241">
        <f t="shared" ref="P47:AJ47" si="73">SUM(P38:P42)</f>
        <v>1189</v>
      </c>
      <c r="Q47" s="241">
        <f t="shared" si="73"/>
        <v>1980</v>
      </c>
      <c r="R47" s="263">
        <f t="shared" si="73"/>
        <v>3928</v>
      </c>
      <c r="S47" s="262">
        <f t="shared" si="73"/>
        <v>3217</v>
      </c>
      <c r="T47" s="241">
        <f t="shared" si="73"/>
        <v>2622</v>
      </c>
      <c r="U47" s="241">
        <f t="shared" si="73"/>
        <v>2499</v>
      </c>
      <c r="V47" s="241">
        <f t="shared" si="73"/>
        <v>3797</v>
      </c>
      <c r="W47" s="241">
        <f t="shared" ref="W47" si="74">SUM(W38:W42)</f>
        <v>1293</v>
      </c>
      <c r="X47" s="263">
        <f t="shared" si="73"/>
        <v>4139</v>
      </c>
      <c r="Y47" s="262">
        <f t="shared" si="73"/>
        <v>2446</v>
      </c>
      <c r="Z47" s="241">
        <f t="shared" si="73"/>
        <v>1147</v>
      </c>
      <c r="AA47" s="241">
        <f t="shared" si="73"/>
        <v>1287</v>
      </c>
      <c r="AB47" s="241">
        <f t="shared" si="73"/>
        <v>443</v>
      </c>
      <c r="AC47" s="263">
        <f t="shared" si="73"/>
        <v>1121</v>
      </c>
      <c r="AD47" s="262">
        <f t="shared" si="73"/>
        <v>3485</v>
      </c>
      <c r="AE47" s="241">
        <f t="shared" si="73"/>
        <v>2188</v>
      </c>
      <c r="AF47" s="241">
        <f t="shared" si="73"/>
        <v>2466</v>
      </c>
      <c r="AG47" s="263">
        <f t="shared" si="73"/>
        <v>3198</v>
      </c>
      <c r="AH47" s="263">
        <f t="shared" si="73"/>
        <v>0</v>
      </c>
      <c r="AI47" s="263">
        <f t="shared" si="73"/>
        <v>0</v>
      </c>
      <c r="AJ47" s="244">
        <f t="shared" si="73"/>
        <v>100788</v>
      </c>
    </row>
    <row r="48" spans="1:36" ht="15.75" thickBot="1" x14ac:dyDescent="0.3">
      <c r="A48" s="26" t="s">
        <v>22</v>
      </c>
      <c r="B48" s="573"/>
      <c r="C48" s="262">
        <f>AVERAGE(C38:C42)</f>
        <v>1502.6</v>
      </c>
      <c r="D48" s="241">
        <f>AVERAGE(D38:D42)</f>
        <v>1616.8</v>
      </c>
      <c r="E48" s="241">
        <f t="shared" ref="E48:L48" si="75">AVERAGE(E38:E42)</f>
        <v>1786.2</v>
      </c>
      <c r="F48" s="241">
        <f t="shared" si="75"/>
        <v>809.2</v>
      </c>
      <c r="G48" s="241">
        <f t="shared" si="75"/>
        <v>1624.8</v>
      </c>
      <c r="H48" s="241">
        <f t="shared" si="75"/>
        <v>806.8</v>
      </c>
      <c r="I48" s="241">
        <f t="shared" si="75"/>
        <v>654.6</v>
      </c>
      <c r="J48" s="262">
        <f t="shared" si="75"/>
        <v>922.8</v>
      </c>
      <c r="K48" s="241">
        <f t="shared" si="75"/>
        <v>238.6</v>
      </c>
      <c r="L48" s="263">
        <f t="shared" si="75"/>
        <v>1000</v>
      </c>
      <c r="M48" s="262">
        <f t="shared" ref="M48:R48" si="76">AVERAGE(M38:M42)</f>
        <v>295.2</v>
      </c>
      <c r="N48" s="241">
        <f t="shared" si="76"/>
        <v>140.19999999999999</v>
      </c>
      <c r="O48" s="241">
        <f t="shared" si="76"/>
        <v>270.8</v>
      </c>
      <c r="P48" s="241">
        <f t="shared" si="76"/>
        <v>237.8</v>
      </c>
      <c r="Q48" s="241">
        <f t="shared" si="76"/>
        <v>396</v>
      </c>
      <c r="R48" s="263">
        <f t="shared" si="76"/>
        <v>785.6</v>
      </c>
      <c r="S48" s="262">
        <f t="shared" ref="S48:AJ48" si="77">AVERAGE(S38:S42)</f>
        <v>643.4</v>
      </c>
      <c r="T48" s="241">
        <f t="shared" si="77"/>
        <v>524.4</v>
      </c>
      <c r="U48" s="241">
        <f t="shared" si="77"/>
        <v>499.8</v>
      </c>
      <c r="V48" s="241">
        <f t="shared" si="77"/>
        <v>759.4</v>
      </c>
      <c r="W48" s="241">
        <f t="shared" ref="W48" si="78">AVERAGE(W38:W42)</f>
        <v>258.60000000000002</v>
      </c>
      <c r="X48" s="263">
        <f t="shared" si="77"/>
        <v>827.8</v>
      </c>
      <c r="Y48" s="262">
        <f t="shared" si="77"/>
        <v>489.2</v>
      </c>
      <c r="Z48" s="241">
        <f t="shared" si="77"/>
        <v>229.4</v>
      </c>
      <c r="AA48" s="241">
        <f t="shared" si="77"/>
        <v>257.39999999999998</v>
      </c>
      <c r="AB48" s="241">
        <f t="shared" si="77"/>
        <v>88.6</v>
      </c>
      <c r="AC48" s="263">
        <f t="shared" si="77"/>
        <v>224.2</v>
      </c>
      <c r="AD48" s="262">
        <f t="shared" si="77"/>
        <v>697</v>
      </c>
      <c r="AE48" s="241">
        <f t="shared" si="77"/>
        <v>437.6</v>
      </c>
      <c r="AF48" s="241">
        <f t="shared" si="77"/>
        <v>493.2</v>
      </c>
      <c r="AG48" s="263">
        <f t="shared" ref="AG48:AI48" si="79">AVERAGE(AG38:AG42)</f>
        <v>639.6</v>
      </c>
      <c r="AH48" s="263" t="e">
        <f t="shared" si="79"/>
        <v>#DIV/0!</v>
      </c>
      <c r="AI48" s="263" t="e">
        <f t="shared" si="79"/>
        <v>#DIV/0!</v>
      </c>
      <c r="AJ48" s="245">
        <f t="shared" si="77"/>
        <v>20157.599999999999</v>
      </c>
    </row>
    <row r="49" spans="1:36" ht="15.75" thickBot="1" x14ac:dyDescent="0.3">
      <c r="A49" s="151" t="s">
        <v>3</v>
      </c>
      <c r="B49" s="285">
        <f>B44+1</f>
        <v>43612</v>
      </c>
      <c r="C49" s="335">
        <v>2531</v>
      </c>
      <c r="D49" s="336">
        <v>2199</v>
      </c>
      <c r="E49" s="226">
        <v>3680</v>
      </c>
      <c r="F49" s="226">
        <v>1023</v>
      </c>
      <c r="G49" s="226">
        <v>2123</v>
      </c>
      <c r="H49" s="336">
        <v>841</v>
      </c>
      <c r="I49" s="226">
        <v>1778</v>
      </c>
      <c r="J49" s="259">
        <v>3717</v>
      </c>
      <c r="K49" s="226">
        <v>575</v>
      </c>
      <c r="L49" s="250">
        <v>3070</v>
      </c>
      <c r="M49" s="259">
        <v>1110</v>
      </c>
      <c r="N49" s="226">
        <v>408</v>
      </c>
      <c r="O49" s="226">
        <v>691</v>
      </c>
      <c r="P49" s="226">
        <v>598</v>
      </c>
      <c r="Q49" s="226">
        <v>1201</v>
      </c>
      <c r="R49" s="250">
        <v>1532</v>
      </c>
      <c r="S49" s="259">
        <v>1231</v>
      </c>
      <c r="T49" s="226">
        <v>1032</v>
      </c>
      <c r="U49" s="226">
        <v>889</v>
      </c>
      <c r="V49" s="226">
        <v>704</v>
      </c>
      <c r="W49" s="248">
        <v>339</v>
      </c>
      <c r="X49" s="250">
        <v>1562</v>
      </c>
      <c r="Y49" s="259">
        <v>516</v>
      </c>
      <c r="Z49" s="226">
        <v>301</v>
      </c>
      <c r="AA49" s="226">
        <v>388</v>
      </c>
      <c r="AB49" s="226">
        <v>202</v>
      </c>
      <c r="AC49" s="250">
        <v>442</v>
      </c>
      <c r="AD49" s="264">
        <v>1230</v>
      </c>
      <c r="AE49" s="226">
        <v>1056</v>
      </c>
      <c r="AF49" s="226">
        <v>537</v>
      </c>
      <c r="AG49" s="250">
        <v>1295</v>
      </c>
      <c r="AH49" s="277">
        <v>1813</v>
      </c>
      <c r="AI49" s="250"/>
      <c r="AJ49" s="197">
        <f>SUM(C49:AI49)</f>
        <v>40614</v>
      </c>
    </row>
    <row r="50" spans="1:36" ht="15.75" thickBot="1" x14ac:dyDescent="0.3">
      <c r="A50" s="151" t="s">
        <v>4</v>
      </c>
      <c r="B50" s="276">
        <f t="shared" ref="B50:B55" si="80">B49+1</f>
        <v>43613</v>
      </c>
      <c r="C50" s="335">
        <v>1042</v>
      </c>
      <c r="D50" s="336">
        <v>1073</v>
      </c>
      <c r="E50" s="226">
        <v>1008</v>
      </c>
      <c r="F50" s="226">
        <v>500</v>
      </c>
      <c r="G50" s="226">
        <v>1256</v>
      </c>
      <c r="H50" s="336">
        <v>636</v>
      </c>
      <c r="I50" s="226">
        <v>294</v>
      </c>
      <c r="J50" s="259">
        <v>627</v>
      </c>
      <c r="K50" s="226">
        <v>182</v>
      </c>
      <c r="L50" s="250">
        <v>630</v>
      </c>
      <c r="M50" s="259">
        <v>141</v>
      </c>
      <c r="N50" s="226">
        <v>74</v>
      </c>
      <c r="O50" s="226">
        <v>178</v>
      </c>
      <c r="P50" s="226">
        <v>135</v>
      </c>
      <c r="Q50" s="226">
        <v>185</v>
      </c>
      <c r="R50" s="250">
        <v>463</v>
      </c>
      <c r="S50" s="259">
        <v>451</v>
      </c>
      <c r="T50" s="226">
        <v>295</v>
      </c>
      <c r="U50" s="226">
        <v>422</v>
      </c>
      <c r="V50" s="226">
        <v>478</v>
      </c>
      <c r="W50" s="248">
        <v>169</v>
      </c>
      <c r="X50" s="250">
        <v>537</v>
      </c>
      <c r="Y50" s="259">
        <v>290</v>
      </c>
      <c r="Z50" s="226">
        <v>122</v>
      </c>
      <c r="AA50" s="226">
        <v>148</v>
      </c>
      <c r="AB50" s="226">
        <v>41</v>
      </c>
      <c r="AC50" s="250">
        <v>175</v>
      </c>
      <c r="AD50" s="264">
        <v>561</v>
      </c>
      <c r="AE50" s="226">
        <v>328</v>
      </c>
      <c r="AF50" s="226">
        <v>414</v>
      </c>
      <c r="AG50" s="250">
        <v>460</v>
      </c>
      <c r="AH50" s="277"/>
      <c r="AI50" s="250"/>
      <c r="AJ50" s="197">
        <f>SUM(C50:AI50)</f>
        <v>13315</v>
      </c>
    </row>
    <row r="51" spans="1:36" ht="15.75" thickBot="1" x14ac:dyDescent="0.3">
      <c r="A51" s="151" t="s">
        <v>5</v>
      </c>
      <c r="B51" s="276">
        <f t="shared" si="80"/>
        <v>43614</v>
      </c>
      <c r="C51" s="335">
        <v>1051</v>
      </c>
      <c r="D51" s="336">
        <v>945</v>
      </c>
      <c r="E51" s="226">
        <v>1109</v>
      </c>
      <c r="F51" s="226">
        <v>542</v>
      </c>
      <c r="G51" s="226">
        <v>1333</v>
      </c>
      <c r="H51" s="336">
        <v>717</v>
      </c>
      <c r="I51" s="226">
        <v>333</v>
      </c>
      <c r="J51" s="259">
        <v>637</v>
      </c>
      <c r="K51" s="226">
        <v>152</v>
      </c>
      <c r="L51" s="250">
        <v>666</v>
      </c>
      <c r="M51" s="259">
        <v>168</v>
      </c>
      <c r="N51" s="226">
        <v>66</v>
      </c>
      <c r="O51" s="226">
        <v>167</v>
      </c>
      <c r="P51" s="226">
        <v>144</v>
      </c>
      <c r="Q51" s="226">
        <v>228</v>
      </c>
      <c r="R51" s="250">
        <v>452</v>
      </c>
      <c r="S51" s="259">
        <v>492</v>
      </c>
      <c r="T51" s="226">
        <v>380</v>
      </c>
      <c r="U51" s="226">
        <v>403</v>
      </c>
      <c r="V51" s="226">
        <v>588</v>
      </c>
      <c r="W51" s="248">
        <v>186</v>
      </c>
      <c r="X51" s="250">
        <v>547</v>
      </c>
      <c r="Y51" s="259">
        <v>318</v>
      </c>
      <c r="Z51" s="226">
        <v>151</v>
      </c>
      <c r="AA51" s="226">
        <v>202</v>
      </c>
      <c r="AB51" s="226">
        <v>59</v>
      </c>
      <c r="AC51" s="250">
        <v>135</v>
      </c>
      <c r="AD51" s="264">
        <v>588</v>
      </c>
      <c r="AE51" s="226">
        <v>304</v>
      </c>
      <c r="AF51" s="226">
        <v>442</v>
      </c>
      <c r="AG51" s="250">
        <v>474</v>
      </c>
      <c r="AH51" s="277"/>
      <c r="AI51" s="250"/>
      <c r="AJ51" s="197">
        <f>SUM(C51:AI51)</f>
        <v>13979</v>
      </c>
    </row>
    <row r="52" spans="1:36" ht="15.75" thickBot="1" x14ac:dyDescent="0.3">
      <c r="A52" s="151" t="s">
        <v>6</v>
      </c>
      <c r="B52" s="276">
        <f t="shared" si="80"/>
        <v>43615</v>
      </c>
      <c r="C52" s="335">
        <v>888</v>
      </c>
      <c r="D52" s="336">
        <v>1117</v>
      </c>
      <c r="E52" s="226">
        <v>1070</v>
      </c>
      <c r="F52" s="226">
        <v>675</v>
      </c>
      <c r="G52" s="226">
        <v>1409</v>
      </c>
      <c r="H52" s="336">
        <v>663</v>
      </c>
      <c r="I52" s="226">
        <v>385</v>
      </c>
      <c r="J52" s="259">
        <v>608</v>
      </c>
      <c r="K52" s="226">
        <v>202</v>
      </c>
      <c r="L52" s="250">
        <v>644</v>
      </c>
      <c r="M52" s="259">
        <v>164</v>
      </c>
      <c r="N52" s="226">
        <v>116</v>
      </c>
      <c r="O52" s="226">
        <v>225</v>
      </c>
      <c r="P52" s="226">
        <v>162</v>
      </c>
      <c r="Q52" s="226">
        <v>280</v>
      </c>
      <c r="R52" s="250">
        <v>460</v>
      </c>
      <c r="S52" s="259">
        <v>472</v>
      </c>
      <c r="T52" s="226">
        <v>378</v>
      </c>
      <c r="U52" s="226">
        <v>333</v>
      </c>
      <c r="V52" s="226">
        <v>520</v>
      </c>
      <c r="W52" s="248">
        <v>185</v>
      </c>
      <c r="X52" s="250">
        <v>542</v>
      </c>
      <c r="Y52" s="259">
        <v>366</v>
      </c>
      <c r="Z52" s="226">
        <v>140</v>
      </c>
      <c r="AA52" s="226">
        <v>208</v>
      </c>
      <c r="AB52" s="226">
        <v>76</v>
      </c>
      <c r="AC52" s="250">
        <v>136</v>
      </c>
      <c r="AD52" s="264">
        <v>541</v>
      </c>
      <c r="AE52" s="226">
        <v>283</v>
      </c>
      <c r="AF52" s="226">
        <v>397</v>
      </c>
      <c r="AG52" s="250">
        <v>466</v>
      </c>
      <c r="AH52" s="277"/>
      <c r="AI52" s="250"/>
      <c r="AJ52" s="197">
        <f>SUM(C52:AI52)</f>
        <v>14111</v>
      </c>
    </row>
    <row r="53" spans="1:36" ht="15.75" thickBot="1" x14ac:dyDescent="0.3">
      <c r="A53" s="151" t="s">
        <v>0</v>
      </c>
      <c r="B53" s="276">
        <f t="shared" si="80"/>
        <v>43616</v>
      </c>
      <c r="C53" s="334">
        <v>2144</v>
      </c>
      <c r="D53" s="226">
        <v>2436</v>
      </c>
      <c r="E53" s="226">
        <v>2729</v>
      </c>
      <c r="F53" s="226">
        <v>1166</v>
      </c>
      <c r="G53" s="226">
        <v>2136</v>
      </c>
      <c r="H53" s="226">
        <v>996</v>
      </c>
      <c r="I53" s="226">
        <v>974</v>
      </c>
      <c r="J53" s="259">
        <v>1330</v>
      </c>
      <c r="K53" s="226">
        <v>321</v>
      </c>
      <c r="L53" s="250">
        <v>1481</v>
      </c>
      <c r="M53" s="259">
        <v>385</v>
      </c>
      <c r="N53" s="226">
        <v>200</v>
      </c>
      <c r="O53" s="226">
        <v>349</v>
      </c>
      <c r="P53" s="226">
        <v>384</v>
      </c>
      <c r="Q53" s="226">
        <v>626</v>
      </c>
      <c r="R53" s="250">
        <v>1158</v>
      </c>
      <c r="S53" s="259">
        <v>846</v>
      </c>
      <c r="T53" s="226">
        <v>684</v>
      </c>
      <c r="U53" s="226">
        <v>644</v>
      </c>
      <c r="V53" s="226">
        <v>891</v>
      </c>
      <c r="W53" s="248">
        <v>287</v>
      </c>
      <c r="X53" s="250">
        <v>1096</v>
      </c>
      <c r="Y53" s="259">
        <v>488</v>
      </c>
      <c r="Z53" s="226">
        <v>302</v>
      </c>
      <c r="AA53" s="226">
        <v>275</v>
      </c>
      <c r="AB53" s="226">
        <v>141</v>
      </c>
      <c r="AC53" s="250">
        <v>290</v>
      </c>
      <c r="AD53" s="264">
        <v>723</v>
      </c>
      <c r="AE53" s="226">
        <v>580</v>
      </c>
      <c r="AF53" s="226">
        <v>531</v>
      </c>
      <c r="AG53" s="250">
        <v>772</v>
      </c>
      <c r="AH53" s="277"/>
      <c r="AI53" s="250"/>
      <c r="AJ53" s="197">
        <f>SUM(C53:AI53)</f>
        <v>27365</v>
      </c>
    </row>
    <row r="54" spans="1:36" ht="15.75" hidden="1" thickBot="1" x14ac:dyDescent="0.3">
      <c r="A54" s="151" t="s">
        <v>1</v>
      </c>
      <c r="B54" s="276">
        <f t="shared" si="80"/>
        <v>43617</v>
      </c>
      <c r="C54" s="259"/>
      <c r="D54" s="226"/>
      <c r="E54" s="226"/>
      <c r="F54" s="226"/>
      <c r="G54" s="226"/>
      <c r="H54" s="226"/>
      <c r="I54" s="226"/>
      <c r="J54" s="259"/>
      <c r="K54" s="226"/>
      <c r="L54" s="250"/>
      <c r="M54" s="259"/>
      <c r="N54" s="226"/>
      <c r="O54" s="226"/>
      <c r="P54" s="226"/>
      <c r="Q54" s="226"/>
      <c r="R54" s="250"/>
      <c r="S54" s="259"/>
      <c r="T54" s="226"/>
      <c r="U54" s="226"/>
      <c r="V54" s="226"/>
      <c r="W54" s="248"/>
      <c r="X54" s="250"/>
      <c r="Y54" s="259"/>
      <c r="Z54" s="226"/>
      <c r="AA54" s="226"/>
      <c r="AB54" s="226"/>
      <c r="AC54" s="250"/>
      <c r="AD54" s="446"/>
      <c r="AE54" s="226"/>
      <c r="AF54" s="226"/>
      <c r="AG54" s="250"/>
      <c r="AH54" s="277"/>
      <c r="AI54" s="250"/>
      <c r="AJ54" s="197">
        <f t="shared" ref="AJ54:AJ55" si="81">SUM(C54:AI54)</f>
        <v>0</v>
      </c>
    </row>
    <row r="55" spans="1:36" ht="15.75" hidden="1" thickBot="1" x14ac:dyDescent="0.3">
      <c r="A55" s="151" t="s">
        <v>2</v>
      </c>
      <c r="B55" s="276">
        <f t="shared" si="80"/>
        <v>43618</v>
      </c>
      <c r="C55" s="259"/>
      <c r="D55" s="226"/>
      <c r="E55" s="226"/>
      <c r="F55" s="226"/>
      <c r="G55" s="226"/>
      <c r="H55" s="226"/>
      <c r="I55" s="226"/>
      <c r="J55" s="259"/>
      <c r="K55" s="226"/>
      <c r="L55" s="250"/>
      <c r="M55" s="259"/>
      <c r="N55" s="226"/>
      <c r="O55" s="226"/>
      <c r="P55" s="226"/>
      <c r="Q55" s="226"/>
      <c r="R55" s="250"/>
      <c r="S55" s="259"/>
      <c r="T55" s="226"/>
      <c r="U55" s="226"/>
      <c r="V55" s="226"/>
      <c r="W55" s="248"/>
      <c r="X55" s="250"/>
      <c r="Y55" s="259"/>
      <c r="Z55" s="226"/>
      <c r="AA55" s="226"/>
      <c r="AB55" s="226"/>
      <c r="AC55" s="250"/>
      <c r="AD55" s="446"/>
      <c r="AE55" s="226"/>
      <c r="AF55" s="226"/>
      <c r="AG55" s="250"/>
      <c r="AH55" s="277"/>
      <c r="AI55" s="250"/>
      <c r="AJ55" s="197">
        <f t="shared" si="81"/>
        <v>0</v>
      </c>
    </row>
    <row r="56" spans="1:36" ht="15.75" thickBot="1" x14ac:dyDescent="0.3">
      <c r="A56" s="160" t="s">
        <v>21</v>
      </c>
      <c r="B56" s="571" t="s">
        <v>28</v>
      </c>
      <c r="C56" s="260">
        <f t="shared" ref="C56" si="82">SUM(C49:C55)</f>
        <v>7656</v>
      </c>
      <c r="D56" s="240">
        <f t="shared" ref="D56:I56" si="83">SUM(D49:D55)</f>
        <v>7770</v>
      </c>
      <c r="E56" s="240">
        <f t="shared" si="83"/>
        <v>9596</v>
      </c>
      <c r="F56" s="240">
        <f t="shared" si="83"/>
        <v>3906</v>
      </c>
      <c r="G56" s="240">
        <f t="shared" si="83"/>
        <v>8257</v>
      </c>
      <c r="H56" s="240">
        <f t="shared" si="83"/>
        <v>3853</v>
      </c>
      <c r="I56" s="240">
        <f t="shared" si="83"/>
        <v>3764</v>
      </c>
      <c r="J56" s="260">
        <f t="shared" ref="J56:O56" si="84">SUM(J49:J55)</f>
        <v>6919</v>
      </c>
      <c r="K56" s="240">
        <f t="shared" si="84"/>
        <v>1432</v>
      </c>
      <c r="L56" s="261">
        <f t="shared" si="84"/>
        <v>6491</v>
      </c>
      <c r="M56" s="260">
        <f t="shared" si="84"/>
        <v>1968</v>
      </c>
      <c r="N56" s="240">
        <f t="shared" si="84"/>
        <v>864</v>
      </c>
      <c r="O56" s="240">
        <f t="shared" si="84"/>
        <v>1610</v>
      </c>
      <c r="P56" s="240">
        <f t="shared" ref="P56:AI56" si="85">SUM(P49:P55)</f>
        <v>1423</v>
      </c>
      <c r="Q56" s="240">
        <f t="shared" si="85"/>
        <v>2520</v>
      </c>
      <c r="R56" s="261">
        <f t="shared" si="85"/>
        <v>4065</v>
      </c>
      <c r="S56" s="260">
        <f t="shared" si="85"/>
        <v>3492</v>
      </c>
      <c r="T56" s="240">
        <f t="shared" si="85"/>
        <v>2769</v>
      </c>
      <c r="U56" s="240">
        <f t="shared" si="85"/>
        <v>2691</v>
      </c>
      <c r="V56" s="240">
        <f t="shared" si="85"/>
        <v>3181</v>
      </c>
      <c r="W56" s="240">
        <f t="shared" si="85"/>
        <v>1166</v>
      </c>
      <c r="X56" s="261">
        <f t="shared" si="85"/>
        <v>4284</v>
      </c>
      <c r="Y56" s="260">
        <f t="shared" si="85"/>
        <v>1978</v>
      </c>
      <c r="Z56" s="240">
        <f t="shared" si="85"/>
        <v>1016</v>
      </c>
      <c r="AA56" s="240">
        <f t="shared" si="85"/>
        <v>1221</v>
      </c>
      <c r="AB56" s="240">
        <f t="shared" si="85"/>
        <v>519</v>
      </c>
      <c r="AC56" s="261">
        <f t="shared" si="85"/>
        <v>1178</v>
      </c>
      <c r="AD56" s="260">
        <f t="shared" si="85"/>
        <v>3643</v>
      </c>
      <c r="AE56" s="240">
        <f t="shared" si="85"/>
        <v>2551</v>
      </c>
      <c r="AF56" s="240">
        <f t="shared" si="85"/>
        <v>2321</v>
      </c>
      <c r="AG56" s="261">
        <f t="shared" si="85"/>
        <v>3467</v>
      </c>
      <c r="AH56" s="261">
        <f t="shared" si="85"/>
        <v>1813</v>
      </c>
      <c r="AI56" s="261">
        <f t="shared" si="85"/>
        <v>0</v>
      </c>
      <c r="AJ56" s="242">
        <f>SUM(AJ49:AJ55)</f>
        <v>109384</v>
      </c>
    </row>
    <row r="57" spans="1:36" ht="15.75" thickBot="1" x14ac:dyDescent="0.3">
      <c r="A57" s="110" t="s">
        <v>23</v>
      </c>
      <c r="B57" s="572"/>
      <c r="C57" s="260">
        <f>AVERAGE(C49:C55)</f>
        <v>1531.2</v>
      </c>
      <c r="D57" s="240">
        <f t="shared" ref="D57:L57" si="86">AVERAGE(D49:D55)</f>
        <v>1554</v>
      </c>
      <c r="E57" s="240">
        <f t="shared" si="86"/>
        <v>1919.2</v>
      </c>
      <c r="F57" s="240">
        <f t="shared" si="86"/>
        <v>781.2</v>
      </c>
      <c r="G57" s="240">
        <f t="shared" si="86"/>
        <v>1651.4</v>
      </c>
      <c r="H57" s="240">
        <f t="shared" si="86"/>
        <v>770.6</v>
      </c>
      <c r="I57" s="240">
        <f t="shared" si="86"/>
        <v>752.8</v>
      </c>
      <c r="J57" s="260">
        <f t="shared" si="86"/>
        <v>1383.8</v>
      </c>
      <c r="K57" s="240">
        <f t="shared" si="86"/>
        <v>286.39999999999998</v>
      </c>
      <c r="L57" s="261">
        <f t="shared" si="86"/>
        <v>1298.2</v>
      </c>
      <c r="M57" s="260">
        <f t="shared" ref="M57:R57" si="87">AVERAGE(M49:M55)</f>
        <v>393.6</v>
      </c>
      <c r="N57" s="240">
        <f t="shared" si="87"/>
        <v>172.8</v>
      </c>
      <c r="O57" s="240">
        <f>AVERAGE(O49:O55)</f>
        <v>322</v>
      </c>
      <c r="P57" s="240">
        <f t="shared" si="87"/>
        <v>284.60000000000002</v>
      </c>
      <c r="Q57" s="240">
        <f t="shared" si="87"/>
        <v>504</v>
      </c>
      <c r="R57" s="261">
        <f t="shared" si="87"/>
        <v>813</v>
      </c>
      <c r="S57" s="260">
        <f t="shared" ref="S57:AF57" si="88">AVERAGE(S49:S55)</f>
        <v>698.4</v>
      </c>
      <c r="T57" s="240">
        <f t="shared" si="88"/>
        <v>553.79999999999995</v>
      </c>
      <c r="U57" s="240">
        <f t="shared" si="88"/>
        <v>538.20000000000005</v>
      </c>
      <c r="V57" s="240">
        <f t="shared" si="88"/>
        <v>636.20000000000005</v>
      </c>
      <c r="W57" s="240">
        <f t="shared" si="88"/>
        <v>233.2</v>
      </c>
      <c r="X57" s="261">
        <f t="shared" si="88"/>
        <v>856.8</v>
      </c>
      <c r="Y57" s="260">
        <f t="shared" si="88"/>
        <v>395.6</v>
      </c>
      <c r="Z57" s="240">
        <f t="shared" si="88"/>
        <v>203.2</v>
      </c>
      <c r="AA57" s="240">
        <f t="shared" si="88"/>
        <v>244.2</v>
      </c>
      <c r="AB57" s="240">
        <f t="shared" si="88"/>
        <v>103.8</v>
      </c>
      <c r="AC57" s="261">
        <f t="shared" si="88"/>
        <v>235.6</v>
      </c>
      <c r="AD57" s="260">
        <f t="shared" si="88"/>
        <v>728.6</v>
      </c>
      <c r="AE57" s="240">
        <f t="shared" si="88"/>
        <v>510.2</v>
      </c>
      <c r="AF57" s="240">
        <f t="shared" si="88"/>
        <v>464.2</v>
      </c>
      <c r="AG57" s="261">
        <f t="shared" ref="AG57:AI57" si="89">AVERAGE(AG49:AG55)</f>
        <v>693.4</v>
      </c>
      <c r="AH57" s="261">
        <f t="shared" si="89"/>
        <v>1813</v>
      </c>
      <c r="AI57" s="261" t="e">
        <f t="shared" si="89"/>
        <v>#DIV/0!</v>
      </c>
      <c r="AJ57" s="243">
        <f>AVERAGE(AJ49:AJ55)</f>
        <v>15626.285714285714</v>
      </c>
    </row>
    <row r="58" spans="1:36" ht="15.75" thickBot="1" x14ac:dyDescent="0.3">
      <c r="A58" s="26" t="s">
        <v>20</v>
      </c>
      <c r="B58" s="572"/>
      <c r="C58" s="262">
        <f t="shared" ref="C58:I58" si="90">SUM(C49:C53)</f>
        <v>7656</v>
      </c>
      <c r="D58" s="241">
        <f t="shared" si="90"/>
        <v>7770</v>
      </c>
      <c r="E58" s="241">
        <f t="shared" si="90"/>
        <v>9596</v>
      </c>
      <c r="F58" s="241">
        <f t="shared" si="90"/>
        <v>3906</v>
      </c>
      <c r="G58" s="241">
        <f t="shared" si="90"/>
        <v>8257</v>
      </c>
      <c r="H58" s="241">
        <f t="shared" si="90"/>
        <v>3853</v>
      </c>
      <c r="I58" s="241">
        <f t="shared" si="90"/>
        <v>3764</v>
      </c>
      <c r="J58" s="262">
        <f t="shared" ref="J58:O58" si="91">SUM(J49:J53)</f>
        <v>6919</v>
      </c>
      <c r="K58" s="241">
        <f t="shared" si="91"/>
        <v>1432</v>
      </c>
      <c r="L58" s="263">
        <f t="shared" si="91"/>
        <v>6491</v>
      </c>
      <c r="M58" s="262">
        <f t="shared" si="91"/>
        <v>1968</v>
      </c>
      <c r="N58" s="241">
        <f t="shared" si="91"/>
        <v>864</v>
      </c>
      <c r="O58" s="241">
        <f t="shared" si="91"/>
        <v>1610</v>
      </c>
      <c r="P58" s="241">
        <f t="shared" ref="P58:AI58" si="92">SUM(P49:P53)</f>
        <v>1423</v>
      </c>
      <c r="Q58" s="241">
        <f t="shared" si="92"/>
        <v>2520</v>
      </c>
      <c r="R58" s="263">
        <f t="shared" si="92"/>
        <v>4065</v>
      </c>
      <c r="S58" s="262">
        <f t="shared" si="92"/>
        <v>3492</v>
      </c>
      <c r="T58" s="241">
        <f t="shared" si="92"/>
        <v>2769</v>
      </c>
      <c r="U58" s="241">
        <f t="shared" si="92"/>
        <v>2691</v>
      </c>
      <c r="V58" s="241">
        <f t="shared" si="92"/>
        <v>3181</v>
      </c>
      <c r="W58" s="241">
        <f t="shared" si="92"/>
        <v>1166</v>
      </c>
      <c r="X58" s="263">
        <f t="shared" si="92"/>
        <v>4284</v>
      </c>
      <c r="Y58" s="262">
        <f t="shared" si="92"/>
        <v>1978</v>
      </c>
      <c r="Z58" s="241">
        <f t="shared" si="92"/>
        <v>1016</v>
      </c>
      <c r="AA58" s="241">
        <f t="shared" si="92"/>
        <v>1221</v>
      </c>
      <c r="AB58" s="241">
        <f t="shared" si="92"/>
        <v>519</v>
      </c>
      <c r="AC58" s="263">
        <f t="shared" si="92"/>
        <v>1178</v>
      </c>
      <c r="AD58" s="262">
        <f t="shared" si="92"/>
        <v>3643</v>
      </c>
      <c r="AE58" s="241">
        <f t="shared" si="92"/>
        <v>2551</v>
      </c>
      <c r="AF58" s="241">
        <f t="shared" si="92"/>
        <v>2321</v>
      </c>
      <c r="AG58" s="263">
        <f t="shared" si="92"/>
        <v>3467</v>
      </c>
      <c r="AH58" s="263">
        <f t="shared" si="92"/>
        <v>1813</v>
      </c>
      <c r="AI58" s="263">
        <f t="shared" si="92"/>
        <v>0</v>
      </c>
      <c r="AJ58" s="244">
        <f>SUM(AJ49:AJ53)</f>
        <v>109384</v>
      </c>
    </row>
    <row r="59" spans="1:36" ht="15.75" thickBot="1" x14ac:dyDescent="0.3">
      <c r="A59" s="26" t="s">
        <v>22</v>
      </c>
      <c r="B59" s="573"/>
      <c r="C59" s="40">
        <f>AVERAGE(C49:C53)</f>
        <v>1531.2</v>
      </c>
      <c r="D59" s="228">
        <f t="shared" ref="D59:L59" si="93">AVERAGE(D49:D53)</f>
        <v>1554</v>
      </c>
      <c r="E59" s="228">
        <f t="shared" si="93"/>
        <v>1919.2</v>
      </c>
      <c r="F59" s="228">
        <f t="shared" si="93"/>
        <v>781.2</v>
      </c>
      <c r="G59" s="228">
        <f t="shared" si="93"/>
        <v>1651.4</v>
      </c>
      <c r="H59" s="228">
        <f t="shared" si="93"/>
        <v>770.6</v>
      </c>
      <c r="I59" s="228">
        <f t="shared" si="93"/>
        <v>752.8</v>
      </c>
      <c r="J59" s="40">
        <f t="shared" si="93"/>
        <v>1383.8</v>
      </c>
      <c r="K59" s="228">
        <f t="shared" si="93"/>
        <v>286.39999999999998</v>
      </c>
      <c r="L59" s="252">
        <f t="shared" si="93"/>
        <v>1298.2</v>
      </c>
      <c r="M59" s="40">
        <f t="shared" ref="M59:R59" si="94">AVERAGE(M49:M53)</f>
        <v>393.6</v>
      </c>
      <c r="N59" s="228">
        <f t="shared" si="94"/>
        <v>172.8</v>
      </c>
      <c r="O59" s="228">
        <f t="shared" si="94"/>
        <v>322</v>
      </c>
      <c r="P59" s="228">
        <f t="shared" si="94"/>
        <v>284.60000000000002</v>
      </c>
      <c r="Q59" s="228">
        <f t="shared" si="94"/>
        <v>504</v>
      </c>
      <c r="R59" s="252">
        <f t="shared" si="94"/>
        <v>813</v>
      </c>
      <c r="S59" s="40">
        <f t="shared" ref="S59:AF59" si="95">AVERAGE(S49:S53)</f>
        <v>698.4</v>
      </c>
      <c r="T59" s="228">
        <f t="shared" si="95"/>
        <v>553.79999999999995</v>
      </c>
      <c r="U59" s="228">
        <f t="shared" si="95"/>
        <v>538.20000000000005</v>
      </c>
      <c r="V59" s="228">
        <f t="shared" si="95"/>
        <v>636.20000000000005</v>
      </c>
      <c r="W59" s="228">
        <f t="shared" si="95"/>
        <v>233.2</v>
      </c>
      <c r="X59" s="252">
        <f t="shared" si="95"/>
        <v>856.8</v>
      </c>
      <c r="Y59" s="40">
        <f t="shared" si="95"/>
        <v>395.6</v>
      </c>
      <c r="Z59" s="228">
        <f t="shared" si="95"/>
        <v>203.2</v>
      </c>
      <c r="AA59" s="228">
        <f t="shared" si="95"/>
        <v>244.2</v>
      </c>
      <c r="AB59" s="228">
        <f t="shared" si="95"/>
        <v>103.8</v>
      </c>
      <c r="AC59" s="252">
        <f t="shared" si="95"/>
        <v>235.6</v>
      </c>
      <c r="AD59" s="40">
        <f t="shared" si="95"/>
        <v>728.6</v>
      </c>
      <c r="AE59" s="228">
        <f t="shared" si="95"/>
        <v>510.2</v>
      </c>
      <c r="AF59" s="228">
        <f t="shared" si="95"/>
        <v>464.2</v>
      </c>
      <c r="AG59" s="252">
        <f t="shared" ref="AG59:AI59" si="96">AVERAGE(AG49:AG53)</f>
        <v>693.4</v>
      </c>
      <c r="AH59" s="252">
        <f t="shared" si="96"/>
        <v>1813</v>
      </c>
      <c r="AI59" s="252" t="e">
        <f t="shared" si="96"/>
        <v>#DIV/0!</v>
      </c>
      <c r="AJ59" s="245">
        <f>AVERAGE(AJ49:AJ53)</f>
        <v>21876.799999999999</v>
      </c>
    </row>
    <row r="60" spans="1:36" hidden="1" x14ac:dyDescent="0.25">
      <c r="A60" s="151" t="s">
        <v>3</v>
      </c>
      <c r="B60" s="268">
        <f>B55+1</f>
        <v>43619</v>
      </c>
      <c r="C60" s="188"/>
      <c r="D60" s="225"/>
      <c r="E60" s="225"/>
      <c r="F60" s="225"/>
      <c r="G60" s="225"/>
      <c r="H60" s="225"/>
      <c r="I60" s="225"/>
      <c r="J60" s="188"/>
      <c r="K60" s="225"/>
      <c r="L60" s="253"/>
      <c r="M60" s="265"/>
      <c r="N60" s="225"/>
      <c r="O60" s="225"/>
      <c r="P60" s="225"/>
      <c r="Q60" s="225"/>
      <c r="R60" s="325"/>
      <c r="S60" s="265"/>
      <c r="T60" s="225"/>
      <c r="U60" s="225"/>
      <c r="V60" s="225"/>
      <c r="W60" s="325"/>
      <c r="X60" s="253"/>
      <c r="Y60" s="265"/>
      <c r="Z60" s="265"/>
      <c r="AA60" s="225"/>
      <c r="AB60" s="225"/>
      <c r="AC60" s="225"/>
      <c r="AD60" s="253"/>
      <c r="AE60" s="265"/>
      <c r="AF60" s="265"/>
      <c r="AG60" s="225"/>
      <c r="AH60" s="326"/>
      <c r="AI60" s="326"/>
      <c r="AJ60" s="197">
        <f t="shared" ref="AJ60:AJ66" si="97">SUM(N60:AG60)</f>
        <v>0</v>
      </c>
    </row>
    <row r="61" spans="1:36" hidden="1" x14ac:dyDescent="0.25">
      <c r="A61" s="151" t="s">
        <v>4</v>
      </c>
      <c r="B61" s="177">
        <f t="shared" ref="B61:B66" si="98">B60+1</f>
        <v>43620</v>
      </c>
      <c r="C61" s="196"/>
      <c r="D61" s="226"/>
      <c r="E61" s="226"/>
      <c r="F61" s="226"/>
      <c r="G61" s="226"/>
      <c r="H61" s="226"/>
      <c r="I61" s="226"/>
      <c r="J61" s="196"/>
      <c r="K61" s="226"/>
      <c r="L61" s="250"/>
      <c r="M61" s="259"/>
      <c r="N61" s="226"/>
      <c r="O61" s="226"/>
      <c r="P61" s="226"/>
      <c r="Q61" s="226"/>
      <c r="R61" s="248"/>
      <c r="S61" s="259"/>
      <c r="T61" s="226"/>
      <c r="U61" s="226"/>
      <c r="V61" s="226"/>
      <c r="W61" s="248"/>
      <c r="X61" s="250"/>
      <c r="Y61" s="259"/>
      <c r="Z61" s="259"/>
      <c r="AA61" s="226"/>
      <c r="AB61" s="226"/>
      <c r="AC61" s="226"/>
      <c r="AD61" s="250"/>
      <c r="AE61" s="259"/>
      <c r="AF61" s="259"/>
      <c r="AG61" s="226"/>
      <c r="AH61" s="326"/>
      <c r="AI61" s="326"/>
      <c r="AJ61" s="197">
        <f t="shared" si="97"/>
        <v>0</v>
      </c>
    </row>
    <row r="62" spans="1:36" hidden="1" x14ac:dyDescent="0.25">
      <c r="A62" s="151" t="s">
        <v>5</v>
      </c>
      <c r="B62" s="177">
        <f t="shared" si="98"/>
        <v>43621</v>
      </c>
      <c r="C62" s="224"/>
      <c r="D62" s="226"/>
      <c r="E62" s="226"/>
      <c r="F62" s="226"/>
      <c r="G62" s="226"/>
      <c r="H62" s="226"/>
      <c r="I62" s="226"/>
      <c r="J62" s="196"/>
      <c r="K62" s="226"/>
      <c r="L62" s="250"/>
      <c r="M62" s="259"/>
      <c r="N62" s="226"/>
      <c r="O62" s="226"/>
      <c r="P62" s="226"/>
      <c r="Q62" s="226"/>
      <c r="R62" s="248"/>
      <c r="S62" s="259"/>
      <c r="T62" s="226"/>
      <c r="U62" s="226"/>
      <c r="V62" s="226"/>
      <c r="W62" s="248"/>
      <c r="X62" s="250"/>
      <c r="Y62" s="259"/>
      <c r="Z62" s="259"/>
      <c r="AA62" s="226"/>
      <c r="AB62" s="226"/>
      <c r="AC62" s="226"/>
      <c r="AD62" s="250"/>
      <c r="AE62" s="259"/>
      <c r="AF62" s="259"/>
      <c r="AG62" s="226"/>
      <c r="AH62" s="326"/>
      <c r="AI62" s="326"/>
      <c r="AJ62" s="197">
        <f t="shared" si="97"/>
        <v>0</v>
      </c>
    </row>
    <row r="63" spans="1:36" hidden="1" x14ac:dyDescent="0.25">
      <c r="A63" s="151" t="s">
        <v>6</v>
      </c>
      <c r="B63" s="177">
        <f t="shared" si="98"/>
        <v>43622</v>
      </c>
      <c r="C63" s="196"/>
      <c r="D63" s="226"/>
      <c r="E63" s="226"/>
      <c r="F63" s="226"/>
      <c r="G63" s="226"/>
      <c r="H63" s="226"/>
      <c r="I63" s="226"/>
      <c r="J63" s="196"/>
      <c r="K63" s="226"/>
      <c r="L63" s="250"/>
      <c r="M63" s="259"/>
      <c r="N63" s="226"/>
      <c r="O63" s="226"/>
      <c r="P63" s="226"/>
      <c r="Q63" s="226"/>
      <c r="R63" s="250"/>
      <c r="S63" s="259"/>
      <c r="T63" s="226"/>
      <c r="U63" s="226"/>
      <c r="V63" s="226"/>
      <c r="W63" s="248"/>
      <c r="X63" s="250"/>
      <c r="Y63" s="259"/>
      <c r="Z63" s="259"/>
      <c r="AA63" s="226"/>
      <c r="AB63" s="226"/>
      <c r="AC63" s="226"/>
      <c r="AD63" s="250"/>
      <c r="AE63" s="259"/>
      <c r="AF63" s="259"/>
      <c r="AG63" s="226"/>
      <c r="AH63" s="326"/>
      <c r="AI63" s="326"/>
      <c r="AJ63" s="197">
        <f t="shared" si="97"/>
        <v>0</v>
      </c>
    </row>
    <row r="64" spans="1:36" hidden="1" x14ac:dyDescent="0.25">
      <c r="A64" s="151" t="s">
        <v>0</v>
      </c>
      <c r="B64" s="177">
        <f t="shared" si="98"/>
        <v>43623</v>
      </c>
      <c r="C64" s="196"/>
      <c r="D64" s="226"/>
      <c r="E64" s="226"/>
      <c r="F64" s="226"/>
      <c r="G64" s="226"/>
      <c r="H64" s="226"/>
      <c r="I64" s="226"/>
      <c r="J64" s="196"/>
      <c r="K64" s="226"/>
      <c r="L64" s="250"/>
      <c r="M64" s="259"/>
      <c r="N64" s="226"/>
      <c r="O64" s="226"/>
      <c r="P64" s="226"/>
      <c r="Q64" s="226"/>
      <c r="R64" s="248"/>
      <c r="S64" s="259"/>
      <c r="T64" s="226"/>
      <c r="U64" s="226"/>
      <c r="V64" s="226"/>
      <c r="W64" s="248"/>
      <c r="X64" s="250"/>
      <c r="Y64" s="259"/>
      <c r="Z64" s="259"/>
      <c r="AA64" s="226"/>
      <c r="AB64" s="226"/>
      <c r="AC64" s="226"/>
      <c r="AD64" s="250"/>
      <c r="AE64" s="259"/>
      <c r="AF64" s="259"/>
      <c r="AG64" s="226"/>
      <c r="AH64" s="326"/>
      <c r="AI64" s="326"/>
      <c r="AJ64" s="197">
        <f t="shared" si="97"/>
        <v>0</v>
      </c>
    </row>
    <row r="65" spans="1:36" hidden="1" x14ac:dyDescent="0.25">
      <c r="A65" s="151" t="s">
        <v>1</v>
      </c>
      <c r="B65" s="177">
        <f t="shared" si="98"/>
        <v>43624</v>
      </c>
      <c r="C65" s="196"/>
      <c r="D65" s="226"/>
      <c r="E65" s="226"/>
      <c r="F65" s="226"/>
      <c r="G65" s="226"/>
      <c r="H65" s="226"/>
      <c r="I65" s="226"/>
      <c r="J65" s="196"/>
      <c r="K65" s="226"/>
      <c r="L65" s="250"/>
      <c r="M65" s="259"/>
      <c r="N65" s="226"/>
      <c r="O65" s="226"/>
      <c r="P65" s="226"/>
      <c r="Q65" s="226"/>
      <c r="R65" s="248"/>
      <c r="S65" s="259"/>
      <c r="T65" s="226"/>
      <c r="U65" s="226"/>
      <c r="V65" s="226"/>
      <c r="W65" s="248"/>
      <c r="X65" s="250"/>
      <c r="Y65" s="259"/>
      <c r="Z65" s="259"/>
      <c r="AA65" s="226"/>
      <c r="AB65" s="226"/>
      <c r="AC65" s="226"/>
      <c r="AD65" s="250"/>
      <c r="AE65" s="259"/>
      <c r="AF65" s="259"/>
      <c r="AG65" s="226"/>
      <c r="AH65" s="326"/>
      <c r="AI65" s="326"/>
      <c r="AJ65" s="197">
        <f t="shared" si="97"/>
        <v>0</v>
      </c>
    </row>
    <row r="66" spans="1:36" ht="15.75" hidden="1" thickBot="1" x14ac:dyDescent="0.3">
      <c r="A66" s="151" t="s">
        <v>2</v>
      </c>
      <c r="B66" s="177">
        <f t="shared" si="98"/>
        <v>43625</v>
      </c>
      <c r="C66" s="198"/>
      <c r="D66" s="230"/>
      <c r="E66" s="230"/>
      <c r="F66" s="230"/>
      <c r="G66" s="230"/>
      <c r="H66" s="230"/>
      <c r="I66" s="230"/>
      <c r="J66" s="198"/>
      <c r="K66" s="230"/>
      <c r="L66" s="251"/>
      <c r="M66" s="270"/>
      <c r="N66" s="227"/>
      <c r="O66" s="227"/>
      <c r="P66" s="227"/>
      <c r="Q66" s="227"/>
      <c r="R66" s="249"/>
      <c r="S66" s="270"/>
      <c r="T66" s="227"/>
      <c r="U66" s="227"/>
      <c r="V66" s="227"/>
      <c r="W66" s="227"/>
      <c r="X66" s="227"/>
      <c r="Y66" s="270"/>
      <c r="Z66" s="270"/>
      <c r="AA66" s="227"/>
      <c r="AB66" s="227"/>
      <c r="AC66" s="227"/>
      <c r="AD66" s="250"/>
      <c r="AE66" s="259"/>
      <c r="AF66" s="259"/>
      <c r="AG66" s="226"/>
      <c r="AH66" s="326"/>
      <c r="AI66" s="326"/>
      <c r="AJ66" s="197">
        <f t="shared" si="97"/>
        <v>0</v>
      </c>
    </row>
    <row r="67" spans="1:36" ht="15.75" hidden="1" thickBot="1" x14ac:dyDescent="0.3">
      <c r="A67" s="160" t="s">
        <v>21</v>
      </c>
      <c r="B67" s="574" t="s">
        <v>32</v>
      </c>
      <c r="C67" s="199">
        <f t="shared" ref="C67:I67" si="99">SUM(C60:C66)</f>
        <v>0</v>
      </c>
      <c r="D67" s="231">
        <f t="shared" si="99"/>
        <v>0</v>
      </c>
      <c r="E67" s="231">
        <f t="shared" si="99"/>
        <v>0</v>
      </c>
      <c r="F67" s="231">
        <f t="shared" si="99"/>
        <v>0</v>
      </c>
      <c r="G67" s="231">
        <f t="shared" si="99"/>
        <v>0</v>
      </c>
      <c r="H67" s="231">
        <f t="shared" si="99"/>
        <v>0</v>
      </c>
      <c r="I67" s="231">
        <f t="shared" si="99"/>
        <v>0</v>
      </c>
      <c r="J67" s="199">
        <f>SUM(J60:J66)</f>
        <v>0</v>
      </c>
      <c r="K67" s="231">
        <f>SUM(K60:K66)</f>
        <v>0</v>
      </c>
      <c r="L67" s="255">
        <f>SUM(L60:L66)</f>
        <v>0</v>
      </c>
      <c r="M67" s="266">
        <f t="shared" ref="M67:R67" si="100">SUM(M60:M66)</f>
        <v>0</v>
      </c>
      <c r="N67" s="246">
        <f t="shared" si="100"/>
        <v>0</v>
      </c>
      <c r="O67" s="246">
        <f t="shared" si="100"/>
        <v>0</v>
      </c>
      <c r="P67" s="246">
        <f t="shared" si="100"/>
        <v>0</v>
      </c>
      <c r="Q67" s="246">
        <f t="shared" si="100"/>
        <v>0</v>
      </c>
      <c r="R67" s="246">
        <f t="shared" si="100"/>
        <v>0</v>
      </c>
      <c r="S67" s="266">
        <f>SUM(S60:S66)</f>
        <v>0</v>
      </c>
      <c r="T67" s="246">
        <f>SUM(T60:T66)</f>
        <v>0</v>
      </c>
      <c r="U67" s="246">
        <f>SUM(U60:U66)</f>
        <v>0</v>
      </c>
      <c r="V67" s="246">
        <f>SUM(V60:V66)</f>
        <v>0</v>
      </c>
      <c r="W67" s="246"/>
      <c r="X67" s="246">
        <f>SUM(X60:X66)</f>
        <v>0</v>
      </c>
      <c r="Y67" s="266">
        <f t="shared" ref="Y67:AD67" si="101">SUM(Y60:Y66)</f>
        <v>0</v>
      </c>
      <c r="Z67" s="266">
        <f t="shared" si="101"/>
        <v>0</v>
      </c>
      <c r="AA67" s="246">
        <f t="shared" si="101"/>
        <v>0</v>
      </c>
      <c r="AB67" s="246">
        <f t="shared" si="101"/>
        <v>0</v>
      </c>
      <c r="AC67" s="246">
        <f t="shared" si="101"/>
        <v>0</v>
      </c>
      <c r="AD67" s="246">
        <f t="shared" si="101"/>
        <v>0</v>
      </c>
      <c r="AE67" s="266">
        <f>SUM(AE60:AE66)</f>
        <v>0</v>
      </c>
      <c r="AF67" s="266">
        <f>SUM(AF60:AF66)</f>
        <v>0</v>
      </c>
      <c r="AG67" s="246">
        <f>SUM(AG60:AG66)</f>
        <v>0</v>
      </c>
      <c r="AH67" s="447"/>
      <c r="AI67" s="447"/>
      <c r="AJ67" s="242">
        <f>SUM(AJ60:AJ66)</f>
        <v>0</v>
      </c>
    </row>
    <row r="68" spans="1:36" ht="15.75" hidden="1" thickBot="1" x14ac:dyDescent="0.3">
      <c r="A68" s="110" t="s">
        <v>23</v>
      </c>
      <c r="B68" s="575"/>
      <c r="C68" s="200" t="e">
        <f t="shared" ref="C68:I68" si="102">AVERAGE(C60:C66)</f>
        <v>#DIV/0!</v>
      </c>
      <c r="D68" s="232" t="e">
        <f t="shared" si="102"/>
        <v>#DIV/0!</v>
      </c>
      <c r="E68" s="233" t="e">
        <f t="shared" si="102"/>
        <v>#DIV/0!</v>
      </c>
      <c r="F68" s="232" t="e">
        <f t="shared" si="102"/>
        <v>#DIV/0!</v>
      </c>
      <c r="G68" s="232" t="e">
        <f t="shared" si="102"/>
        <v>#DIV/0!</v>
      </c>
      <c r="H68" s="232" t="e">
        <f t="shared" si="102"/>
        <v>#DIV/0!</v>
      </c>
      <c r="I68" s="232" t="e">
        <f t="shared" si="102"/>
        <v>#DIV/0!</v>
      </c>
      <c r="J68" s="200" t="e">
        <f>AVERAGE(J60:J66)</f>
        <v>#DIV/0!</v>
      </c>
      <c r="K68" s="232" t="e">
        <f>AVERAGE(K60:K66)</f>
        <v>#DIV/0!</v>
      </c>
      <c r="L68" s="256" t="e">
        <f>AVERAGE(L60:L66)</f>
        <v>#DIV/0!</v>
      </c>
      <c r="M68" s="266" t="e">
        <f t="shared" ref="M68:R68" si="103">AVERAGE(M60:M66)</f>
        <v>#DIV/0!</v>
      </c>
      <c r="N68" s="246" t="e">
        <f t="shared" si="103"/>
        <v>#DIV/0!</v>
      </c>
      <c r="O68" s="246" t="e">
        <f t="shared" si="103"/>
        <v>#DIV/0!</v>
      </c>
      <c r="P68" s="246" t="e">
        <f t="shared" si="103"/>
        <v>#DIV/0!</v>
      </c>
      <c r="Q68" s="246" t="e">
        <f t="shared" si="103"/>
        <v>#DIV/0!</v>
      </c>
      <c r="R68" s="246" t="e">
        <f t="shared" si="103"/>
        <v>#DIV/0!</v>
      </c>
      <c r="S68" s="266" t="e">
        <f>AVERAGE(S60:S66)</f>
        <v>#DIV/0!</v>
      </c>
      <c r="T68" s="246" t="e">
        <f>AVERAGE(T60:T66)</f>
        <v>#DIV/0!</v>
      </c>
      <c r="U68" s="246" t="e">
        <f>AVERAGE(U60:U66)</f>
        <v>#DIV/0!</v>
      </c>
      <c r="V68" s="246" t="e">
        <f>AVERAGE(V60:V66)</f>
        <v>#DIV/0!</v>
      </c>
      <c r="W68" s="246"/>
      <c r="X68" s="246" t="e">
        <f>AVERAGE(X60:X66)</f>
        <v>#DIV/0!</v>
      </c>
      <c r="Y68" s="266" t="e">
        <f t="shared" ref="Y68:AD68" si="104">AVERAGE(Y60:Y66)</f>
        <v>#DIV/0!</v>
      </c>
      <c r="Z68" s="266" t="e">
        <f t="shared" si="104"/>
        <v>#DIV/0!</v>
      </c>
      <c r="AA68" s="246" t="e">
        <f t="shared" si="104"/>
        <v>#DIV/0!</v>
      </c>
      <c r="AB68" s="246" t="e">
        <f t="shared" si="104"/>
        <v>#DIV/0!</v>
      </c>
      <c r="AC68" s="246" t="e">
        <f t="shared" si="104"/>
        <v>#DIV/0!</v>
      </c>
      <c r="AD68" s="246" t="e">
        <f t="shared" si="104"/>
        <v>#DIV/0!</v>
      </c>
      <c r="AE68" s="266" t="e">
        <f>AVERAGE(AE60:AE66)</f>
        <v>#DIV/0!</v>
      </c>
      <c r="AF68" s="266" t="e">
        <f>AVERAGE(AF60:AF66)</f>
        <v>#DIV/0!</v>
      </c>
      <c r="AG68" s="246" t="e">
        <f>AVERAGE(AG60:AG66)</f>
        <v>#DIV/0!</v>
      </c>
      <c r="AH68" s="448"/>
      <c r="AI68" s="448"/>
      <c r="AJ68" s="243">
        <f>AVERAGE(AJ60:AJ66)</f>
        <v>0</v>
      </c>
    </row>
    <row r="69" spans="1:36" ht="15.75" hidden="1" thickBot="1" x14ac:dyDescent="0.3">
      <c r="A69" s="26" t="s">
        <v>20</v>
      </c>
      <c r="B69" s="575"/>
      <c r="C69" s="201">
        <f t="shared" ref="C69:I69" si="105">SUM(C60:C64)</f>
        <v>0</v>
      </c>
      <c r="D69" s="234">
        <f t="shared" si="105"/>
        <v>0</v>
      </c>
      <c r="E69" s="234">
        <f t="shared" si="105"/>
        <v>0</v>
      </c>
      <c r="F69" s="234">
        <f t="shared" si="105"/>
        <v>0</v>
      </c>
      <c r="G69" s="234">
        <f t="shared" si="105"/>
        <v>0</v>
      </c>
      <c r="H69" s="234">
        <f t="shared" si="105"/>
        <v>0</v>
      </c>
      <c r="I69" s="234">
        <f t="shared" si="105"/>
        <v>0</v>
      </c>
      <c r="J69" s="201">
        <f>SUM(J60:J64)</f>
        <v>0</v>
      </c>
      <c r="K69" s="234">
        <f>SUM(K60:K64)</f>
        <v>0</v>
      </c>
      <c r="L69" s="257">
        <f>SUM(L60:L64)</f>
        <v>0</v>
      </c>
      <c r="M69" s="267">
        <f t="shared" ref="M69:R69" si="106">SUM(M60:M64)</f>
        <v>0</v>
      </c>
      <c r="N69" s="247">
        <f t="shared" si="106"/>
        <v>0</v>
      </c>
      <c r="O69" s="247">
        <f t="shared" si="106"/>
        <v>0</v>
      </c>
      <c r="P69" s="247">
        <f t="shared" si="106"/>
        <v>0</v>
      </c>
      <c r="Q69" s="247">
        <f t="shared" si="106"/>
        <v>0</v>
      </c>
      <c r="R69" s="247">
        <f t="shared" si="106"/>
        <v>0</v>
      </c>
      <c r="S69" s="267">
        <f>SUM(S60:S64)</f>
        <v>0</v>
      </c>
      <c r="T69" s="247">
        <f>SUM(T60:T64)</f>
        <v>0</v>
      </c>
      <c r="U69" s="247">
        <f>SUM(U60:U64)</f>
        <v>0</v>
      </c>
      <c r="V69" s="247">
        <f>SUM(V60:V64)</f>
        <v>0</v>
      </c>
      <c r="W69" s="247"/>
      <c r="X69" s="247">
        <f>SUM(X60:X64)</f>
        <v>0</v>
      </c>
      <c r="Y69" s="267">
        <f t="shared" ref="Y69:AD69" si="107">SUM(Y60:Y64)</f>
        <v>0</v>
      </c>
      <c r="Z69" s="267">
        <f t="shared" si="107"/>
        <v>0</v>
      </c>
      <c r="AA69" s="247">
        <f t="shared" si="107"/>
        <v>0</v>
      </c>
      <c r="AB69" s="247">
        <f t="shared" si="107"/>
        <v>0</v>
      </c>
      <c r="AC69" s="247">
        <f t="shared" si="107"/>
        <v>0</v>
      </c>
      <c r="AD69" s="247">
        <f t="shared" si="107"/>
        <v>0</v>
      </c>
      <c r="AE69" s="267">
        <f>SUM(AE60:AE64)</f>
        <v>0</v>
      </c>
      <c r="AF69" s="267">
        <f>SUM(AF60:AF64)</f>
        <v>0</v>
      </c>
      <c r="AG69" s="247">
        <f>SUM(AG60:AG64)</f>
        <v>0</v>
      </c>
      <c r="AH69" s="449"/>
      <c r="AI69" s="449"/>
      <c r="AJ69" s="244">
        <f>SUM(AJ60:AJ64)</f>
        <v>0</v>
      </c>
    </row>
    <row r="70" spans="1:36" ht="15.75" hidden="1" thickBot="1" x14ac:dyDescent="0.3">
      <c r="A70" s="26" t="s">
        <v>22</v>
      </c>
      <c r="B70" s="576"/>
      <c r="C70" s="202" t="e">
        <f t="shared" ref="C70:I70" si="108">AVERAGE(C60:C64)</f>
        <v>#DIV/0!</v>
      </c>
      <c r="D70" s="235" t="e">
        <f t="shared" si="108"/>
        <v>#DIV/0!</v>
      </c>
      <c r="E70" s="235" t="e">
        <f t="shared" si="108"/>
        <v>#DIV/0!</v>
      </c>
      <c r="F70" s="235" t="e">
        <f t="shared" si="108"/>
        <v>#DIV/0!</v>
      </c>
      <c r="G70" s="235" t="e">
        <f t="shared" si="108"/>
        <v>#DIV/0!</v>
      </c>
      <c r="H70" s="235" t="e">
        <f t="shared" si="108"/>
        <v>#DIV/0!</v>
      </c>
      <c r="I70" s="235" t="e">
        <f t="shared" si="108"/>
        <v>#DIV/0!</v>
      </c>
      <c r="J70" s="202" t="e">
        <f>AVERAGE(J60:J64)</f>
        <v>#DIV/0!</v>
      </c>
      <c r="K70" s="235" t="e">
        <f>AVERAGE(K60:K64)</f>
        <v>#DIV/0!</v>
      </c>
      <c r="L70" s="258" t="e">
        <f>AVERAGE(L60:L64)</f>
        <v>#DIV/0!</v>
      </c>
      <c r="M70" s="267" t="e">
        <f t="shared" ref="M70:R70" si="109">AVERAGE(M60:M64)</f>
        <v>#DIV/0!</v>
      </c>
      <c r="N70" s="247" t="e">
        <f t="shared" si="109"/>
        <v>#DIV/0!</v>
      </c>
      <c r="O70" s="247" t="e">
        <f t="shared" si="109"/>
        <v>#DIV/0!</v>
      </c>
      <c r="P70" s="247" t="e">
        <f t="shared" si="109"/>
        <v>#DIV/0!</v>
      </c>
      <c r="Q70" s="247" t="e">
        <f t="shared" si="109"/>
        <v>#DIV/0!</v>
      </c>
      <c r="R70" s="247" t="e">
        <f t="shared" si="109"/>
        <v>#DIV/0!</v>
      </c>
      <c r="S70" s="267" t="e">
        <f>AVERAGE(S60:S64)</f>
        <v>#DIV/0!</v>
      </c>
      <c r="T70" s="247" t="e">
        <f>AVERAGE(T60:T64)</f>
        <v>#DIV/0!</v>
      </c>
      <c r="U70" s="247" t="e">
        <f>AVERAGE(U60:U64)</f>
        <v>#DIV/0!</v>
      </c>
      <c r="V70" s="247" t="e">
        <f>AVERAGE(V60:V64)</f>
        <v>#DIV/0!</v>
      </c>
      <c r="W70" s="247"/>
      <c r="X70" s="247" t="e">
        <f>AVERAGE(X60:X64)</f>
        <v>#DIV/0!</v>
      </c>
      <c r="Y70" s="267" t="e">
        <f t="shared" ref="Y70:AD70" si="110">AVERAGE(Y60:Y64)</f>
        <v>#DIV/0!</v>
      </c>
      <c r="Z70" s="267" t="e">
        <f t="shared" si="110"/>
        <v>#DIV/0!</v>
      </c>
      <c r="AA70" s="247" t="e">
        <f t="shared" si="110"/>
        <v>#DIV/0!</v>
      </c>
      <c r="AB70" s="247" t="e">
        <f t="shared" si="110"/>
        <v>#DIV/0!</v>
      </c>
      <c r="AC70" s="247" t="e">
        <f t="shared" si="110"/>
        <v>#DIV/0!</v>
      </c>
      <c r="AD70" s="247" t="e">
        <f t="shared" si="110"/>
        <v>#DIV/0!</v>
      </c>
      <c r="AE70" s="267" t="e">
        <f>AVERAGE(AE60:AE64)</f>
        <v>#DIV/0!</v>
      </c>
      <c r="AF70" s="267" t="e">
        <f>AVERAGE(AF60:AF64)</f>
        <v>#DIV/0!</v>
      </c>
      <c r="AG70" s="247" t="e">
        <f>AVERAGE(AG60:AG64)</f>
        <v>#DIV/0!</v>
      </c>
      <c r="AH70" s="450"/>
      <c r="AI70" s="450"/>
      <c r="AJ70" s="245">
        <f>AVERAGE(AJ60:AJ64)</f>
        <v>0</v>
      </c>
    </row>
    <row r="71" spans="1:36" x14ac:dyDescent="0.25">
      <c r="A71" s="4"/>
      <c r="B71" s="133"/>
      <c r="C71" s="133"/>
      <c r="D71" s="5"/>
      <c r="E71" s="5"/>
      <c r="F71" s="5"/>
      <c r="G71" s="5"/>
      <c r="H71" s="5"/>
      <c r="I71" s="5"/>
      <c r="J71" s="5"/>
      <c r="K71" s="5"/>
      <c r="L71" s="5"/>
      <c r="M71" s="239"/>
      <c r="N71" s="5"/>
      <c r="O71" s="5"/>
      <c r="P71" s="5"/>
      <c r="Q71" s="5"/>
      <c r="R71" s="5"/>
      <c r="S71" s="239"/>
      <c r="T71" s="5"/>
      <c r="U71" s="5"/>
      <c r="V71" s="5"/>
      <c r="W71" s="5"/>
      <c r="X71" s="5"/>
    </row>
    <row r="72" spans="1:36" ht="25.5" x14ac:dyDescent="0.25">
      <c r="A72" s="4"/>
      <c r="B72" s="190"/>
      <c r="C72" s="39" t="s">
        <v>10</v>
      </c>
      <c r="D72" s="39" t="s">
        <v>14</v>
      </c>
      <c r="E72" s="39" t="s">
        <v>63</v>
      </c>
      <c r="F72" s="39" t="s">
        <v>64</v>
      </c>
      <c r="G72" s="39" t="s">
        <v>11</v>
      </c>
      <c r="H72" s="39" t="s">
        <v>12</v>
      </c>
      <c r="I72" s="39" t="s">
        <v>65</v>
      </c>
      <c r="J72" s="39" t="s">
        <v>31</v>
      </c>
      <c r="K72" s="39" t="s">
        <v>71</v>
      </c>
      <c r="L72" s="39" t="s">
        <v>72</v>
      </c>
      <c r="M72" s="237" t="s">
        <v>77</v>
      </c>
      <c r="N72" s="39" t="s">
        <v>78</v>
      </c>
      <c r="O72" s="39" t="s">
        <v>79</v>
      </c>
      <c r="P72" s="39" t="s">
        <v>81</v>
      </c>
      <c r="Q72" s="39" t="s">
        <v>86</v>
      </c>
      <c r="R72" s="39" t="s">
        <v>87</v>
      </c>
      <c r="S72" s="39" t="s">
        <v>89</v>
      </c>
      <c r="T72" s="39" t="s">
        <v>88</v>
      </c>
      <c r="U72" s="39" t="s">
        <v>102</v>
      </c>
      <c r="V72" s="39" t="s">
        <v>80</v>
      </c>
      <c r="W72" s="39" t="s">
        <v>113</v>
      </c>
      <c r="X72" s="157"/>
      <c r="Y72" s="157"/>
      <c r="Z72" s="1"/>
      <c r="AA72" s="1"/>
    </row>
    <row r="73" spans="1:36" ht="25.5" x14ac:dyDescent="0.25">
      <c r="B73" s="42" t="s">
        <v>29</v>
      </c>
      <c r="C73" s="192">
        <f>SUM(C12,C23,C34,C45,C56,C67,L12,L23,L34,L45,L56,L67,R12,R23,R34,R45,R56,R67,X12,X23,X34,X45,X56,X67, AC12, AC23, AC34, AC45, AC56, AC67, AG12, AG23, AG34, AG45, AG56, AG67,AH12,AH23,AH34,AH45,AH56,)</f>
        <v>148830</v>
      </c>
      <c r="D73" s="192">
        <f>SUM(D12,D23,D34,D45,D56,D67,V12,V23,V34,V45,V56,V67, Z12,Z23,Z34,Z45,Z56,Z67, AF12,AF23,AF34,AF45,AF56,AF67)</f>
        <v>85659</v>
      </c>
      <c r="E73" s="192">
        <f>SUM(E12,E23,E34,E45,E56,E67,Q12,Q23,Q34,Q45,Q56,Q67)</f>
        <v>68906</v>
      </c>
      <c r="F73" s="192">
        <f>SUM(F12,F23,F34,F45,F56, F67)</f>
        <v>20494</v>
      </c>
      <c r="G73" s="192">
        <f>SUM(G12,G23,G34,G45,G56, G67)</f>
        <v>53446</v>
      </c>
      <c r="H73" s="192">
        <f>SUM(H12,H23,H34,H45,H56,H67)</f>
        <v>23302</v>
      </c>
      <c r="I73" s="192">
        <f>SUM(U12,U23,U34,U45,U56,U67, Y12,Y23,Y34,Y45,Y56,Y67)</f>
        <v>28601</v>
      </c>
      <c r="J73" s="192">
        <f>SUM(AI12,AI23,AI34,AI45,AI56)</f>
        <v>0</v>
      </c>
      <c r="K73" s="192">
        <f>SUM(J12,J23,J34,J45,J56,J67)</f>
        <v>30397</v>
      </c>
      <c r="L73" s="192">
        <f>SUM(K12,K23,K34,K45,K56,K67,N12,N23,N34,N45,N56,N67)</f>
        <v>11249</v>
      </c>
      <c r="M73" s="238">
        <f>SUM(M12,M23,M34,M45,M56,M67)</f>
        <v>10717</v>
      </c>
      <c r="N73" s="192">
        <f>SUM(O12,O23,O34,O45,O56,O67)</f>
        <v>8342</v>
      </c>
      <c r="O73" s="192">
        <f>SUM(P12,P23,P34,P45,P56,P67)</f>
        <v>7750</v>
      </c>
      <c r="P73" s="192">
        <f>SUM(T12,T23,T34,T45,T56,T67)</f>
        <v>16238</v>
      </c>
      <c r="Q73" s="192">
        <f>SUM(AA12,AA23,AA34,AA45,AA56,AA67)</f>
        <v>7204</v>
      </c>
      <c r="R73" s="192">
        <f>SUM(AB12,AB23,AB34,AB45,AB56,AB67)</f>
        <v>2846</v>
      </c>
      <c r="S73" s="192">
        <f>SUM(AD12,AD23,AD34,AD45,AD56,AD67)</f>
        <v>19448</v>
      </c>
      <c r="T73" s="192">
        <f>SUM(AE12,AE23,AE34,AE45,AE56,AE67)</f>
        <v>14066</v>
      </c>
      <c r="U73" s="192">
        <f>SUM(I12,I23,I34,I45,I56)</f>
        <v>20056</v>
      </c>
      <c r="V73" s="192">
        <f>SUM(S12,S23,S34,S45,S56,)</f>
        <v>20071</v>
      </c>
      <c r="W73" s="192">
        <f>SUM(W12,W23,W34,W45,W56)</f>
        <v>3028</v>
      </c>
      <c r="X73" s="203"/>
      <c r="Y73" s="203"/>
      <c r="Z73" s="1"/>
      <c r="AA73" s="1"/>
    </row>
    <row r="74" spans="1:36" ht="25.5" x14ac:dyDescent="0.25">
      <c r="B74" s="42" t="s">
        <v>30</v>
      </c>
      <c r="C74" s="192">
        <f>SUM(C14,C25,C36,C47,C58,C69,L14,L25,L36,L47,L58,L69,R14,R25,R36,R47,R58,R69,X14,X25,X36,X47,X58,X69, AC14, AC25, AC36, AC47, AC58, AC69, AG14, AG25, AG36, AG47, AG58, AG69,AH58,AH47,AH36,AH25,AH14,)</f>
        <v>103818</v>
      </c>
      <c r="D74" s="192">
        <f>SUM(D14,D25,D36,D47,D58,D69,V14,V25,V36,V47,V58,V69,Z14,Z25,Z36,Z47,Z58,Z69, AF14,AF25,AF36,AF47,AF58,AF69)</f>
        <v>62990</v>
      </c>
      <c r="E74" s="192">
        <f>SUM(E14,E25,E36,E47,E58,Q14,Q25,Q36,Q47,Q58,Q69)</f>
        <v>45381</v>
      </c>
      <c r="F74" s="192">
        <f>SUM(F14,F25,F36,F47,F58, F69)</f>
        <v>16255</v>
      </c>
      <c r="G74" s="192">
        <f>SUM(G14,G25,G36,G47,G58, G69)</f>
        <v>35909</v>
      </c>
      <c r="H74" s="192">
        <f>SUM(H14,H25,H36,H47,H58,H69)</f>
        <v>17412</v>
      </c>
      <c r="I74" s="192">
        <f>SUM(U14,U25,U36,U47,U58,U69, Y14,Y25,Y36,Y47,Y58,Y69)</f>
        <v>20511</v>
      </c>
      <c r="J74" s="192">
        <f>SUM(AI14,AI25,AI36,AI47,AI58)</f>
        <v>0</v>
      </c>
      <c r="K74" s="192">
        <f>SUM(J14,J25,J36,J47,J58,J69)</f>
        <v>19805</v>
      </c>
      <c r="L74" s="192">
        <f>SUM(K14,K25,K36,K47,K58,K69,N14,N25,N36,N47,N58,N69)</f>
        <v>7690</v>
      </c>
      <c r="M74" s="192">
        <f>SUM(M14,M25,M36,M47,M58,M69)</f>
        <v>6133</v>
      </c>
      <c r="N74" s="192">
        <f>SUM(O14,O25,O36,O47,O58,O69)</f>
        <v>5625</v>
      </c>
      <c r="O74" s="192">
        <f>SUM(P14,P25,P36,P47,P58,P69)</f>
        <v>4830</v>
      </c>
      <c r="P74" s="192">
        <f>SUM(T14,T25,T36,T47,T58,T69)</f>
        <v>11239</v>
      </c>
      <c r="Q74" s="192">
        <f>SUM(AA14,AA25,AA36,AA47,AA58,AA69)</f>
        <v>5042</v>
      </c>
      <c r="R74" s="192">
        <f>SUM(AB14,AB25,AB36,AB47,AB58,AB69)</f>
        <v>1870</v>
      </c>
      <c r="S74" s="192">
        <f>SUM(AD14,AD25,AD36,AD47,AD58,AD69)</f>
        <v>14570</v>
      </c>
      <c r="T74" s="192">
        <f>SUM(AE14,AE25,AE36,AE47,AE58,AE69)</f>
        <v>9165</v>
      </c>
      <c r="U74" s="192">
        <f>SUM(I14,I25,I36,I47,I58)</f>
        <v>13399</v>
      </c>
      <c r="V74" s="192">
        <f>SUM(S14,S25,S36,S47,S58)</f>
        <v>13713</v>
      </c>
      <c r="W74" s="192">
        <f>SUM(W14,W25,W36,W47,W58)</f>
        <v>2459</v>
      </c>
      <c r="X74" s="236"/>
      <c r="Y74" s="236"/>
      <c r="Z74" s="1"/>
      <c r="AA74" s="1"/>
    </row>
    <row r="75" spans="1:36" x14ac:dyDescent="0.25">
      <c r="B75" s="1"/>
      <c r="C75" s="1"/>
      <c r="F75" s="134"/>
    </row>
    <row r="76" spans="1:36" x14ac:dyDescent="0.25">
      <c r="B76" s="1"/>
      <c r="C76" s="1"/>
      <c r="F76" s="134"/>
      <c r="S76" s="272"/>
    </row>
    <row r="77" spans="1:36" x14ac:dyDescent="0.25">
      <c r="B77" s="1"/>
      <c r="C77" s="1"/>
      <c r="D77" s="568" t="s">
        <v>74</v>
      </c>
      <c r="E77" s="569"/>
      <c r="F77" s="570"/>
      <c r="Y77" s="1"/>
      <c r="Z77" s="1"/>
      <c r="AA77" s="1"/>
    </row>
    <row r="78" spans="1:36" x14ac:dyDescent="0.25">
      <c r="D78" s="566" t="s">
        <v>19</v>
      </c>
      <c r="E78" s="567"/>
      <c r="F78" s="107">
        <f>AJ12+AJ23+AJ34+AJ45+AJ56+AJ67</f>
        <v>600650</v>
      </c>
      <c r="P78"/>
      <c r="Q78" s="273"/>
      <c r="R78" s="273"/>
      <c r="S78" s="273"/>
      <c r="T78" s="273"/>
    </row>
    <row r="79" spans="1:36" x14ac:dyDescent="0.25">
      <c r="D79" s="566" t="s">
        <v>30</v>
      </c>
      <c r="E79" s="567"/>
      <c r="F79" s="106">
        <f>SUM(AJ14, AJ25, AJ36, AJ47, AJ58, AJ69)</f>
        <v>417816</v>
      </c>
      <c r="M79" s="272"/>
    </row>
    <row r="80" spans="1:36" x14ac:dyDescent="0.25">
      <c r="D80" s="566" t="s">
        <v>62</v>
      </c>
      <c r="E80" s="567"/>
      <c r="F80" s="107">
        <f>AVERAGE(AJ56, AJ45, AJ34, AJ23, AJ12, AJ67)</f>
        <v>100108.33333333333</v>
      </c>
    </row>
    <row r="81" spans="1:24" x14ac:dyDescent="0.25">
      <c r="A81"/>
      <c r="B81"/>
      <c r="C81"/>
      <c r="D81" s="566" t="s">
        <v>22</v>
      </c>
      <c r="E81" s="567"/>
      <c r="F81" s="106">
        <f>AVERAGE(AJ14, AJ25, AJ36, AJ47, AJ58, AJ69)</f>
        <v>69636</v>
      </c>
      <c r="G81"/>
      <c r="H81"/>
      <c r="I81"/>
      <c r="J81"/>
      <c r="K81"/>
      <c r="L81" s="273"/>
      <c r="M81" s="273"/>
      <c r="N81"/>
      <c r="O81"/>
      <c r="U81" s="273"/>
      <c r="V81" s="273"/>
      <c r="W81" s="273"/>
      <c r="X81" s="273"/>
    </row>
  </sheetData>
  <mergeCells count="54">
    <mergeCell ref="S1:X2"/>
    <mergeCell ref="S3:S4"/>
    <mergeCell ref="T3:T4"/>
    <mergeCell ref="U3:U4"/>
    <mergeCell ref="V3:V4"/>
    <mergeCell ref="X3:X4"/>
    <mergeCell ref="W3:W5"/>
    <mergeCell ref="M1:R2"/>
    <mergeCell ref="M3:M4"/>
    <mergeCell ref="N3:N4"/>
    <mergeCell ref="O3:O4"/>
    <mergeCell ref="P3:P4"/>
    <mergeCell ref="Q3:Q4"/>
    <mergeCell ref="R3:R4"/>
    <mergeCell ref="B12:B15"/>
    <mergeCell ref="D78:E78"/>
    <mergeCell ref="D79:E79"/>
    <mergeCell ref="D80:E80"/>
    <mergeCell ref="L3:L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J3:J4"/>
    <mergeCell ref="K3:K4"/>
    <mergeCell ref="C3:C4"/>
    <mergeCell ref="D3:D4"/>
    <mergeCell ref="E3:E4"/>
    <mergeCell ref="F3:F4"/>
    <mergeCell ref="G3:G4"/>
    <mergeCell ref="H3:H4"/>
    <mergeCell ref="I3:I4"/>
    <mergeCell ref="J1:L2"/>
    <mergeCell ref="C1:I2"/>
    <mergeCell ref="Y1:AC2"/>
    <mergeCell ref="Y3:Y4"/>
    <mergeCell ref="Z3:Z4"/>
    <mergeCell ref="AA3:AA4"/>
    <mergeCell ref="AB3:AB4"/>
    <mergeCell ref="AC3:AC4"/>
    <mergeCell ref="AD1:AG2"/>
    <mergeCell ref="AG3:AG4"/>
    <mergeCell ref="AJ1:AJ4"/>
    <mergeCell ref="AD3:AD4"/>
    <mergeCell ref="AE3:AE4"/>
    <mergeCell ref="AF3:AF4"/>
    <mergeCell ref="AH1:AI2"/>
    <mergeCell ref="AH3:AH4"/>
    <mergeCell ref="AI3:AI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76"/>
  <sheetViews>
    <sheetView zoomScaleNormal="10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M35" sqref="M35:Q59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14" ht="15" customHeight="1" x14ac:dyDescent="0.25">
      <c r="A1" s="23"/>
      <c r="B1" s="171"/>
      <c r="C1" s="555" t="s">
        <v>8</v>
      </c>
      <c r="D1" s="596"/>
      <c r="E1" s="596"/>
      <c r="F1" s="596"/>
      <c r="G1" s="577"/>
      <c r="H1" s="555" t="s">
        <v>83</v>
      </c>
      <c r="I1" s="555" t="s">
        <v>10</v>
      </c>
      <c r="J1" s="577"/>
      <c r="K1" s="595" t="s">
        <v>19</v>
      </c>
    </row>
    <row r="2" spans="1:14" ht="15" customHeight="1" thickBot="1" x14ac:dyDescent="0.3">
      <c r="A2" s="24"/>
      <c r="B2" s="172"/>
      <c r="C2" s="597"/>
      <c r="D2" s="598"/>
      <c r="E2" s="598"/>
      <c r="F2" s="598"/>
      <c r="G2" s="599"/>
      <c r="H2" s="597"/>
      <c r="I2" s="597"/>
      <c r="J2" s="599"/>
      <c r="K2" s="530"/>
    </row>
    <row r="3" spans="1:14" ht="14.25" customHeight="1" x14ac:dyDescent="0.25">
      <c r="A3" s="540" t="s">
        <v>52</v>
      </c>
      <c r="B3" s="582" t="s">
        <v>53</v>
      </c>
      <c r="C3" s="584" t="s">
        <v>34</v>
      </c>
      <c r="D3" s="588" t="s">
        <v>35</v>
      </c>
      <c r="E3" s="590" t="s">
        <v>36</v>
      </c>
      <c r="F3" s="588" t="s">
        <v>37</v>
      </c>
      <c r="G3" s="600" t="s">
        <v>93</v>
      </c>
      <c r="H3" s="601" t="s">
        <v>38</v>
      </c>
      <c r="I3" s="602" t="s">
        <v>39</v>
      </c>
      <c r="J3" s="593" t="s">
        <v>40</v>
      </c>
      <c r="K3" s="530"/>
    </row>
    <row r="4" spans="1:14" ht="15" customHeight="1" thickBot="1" x14ac:dyDescent="0.3">
      <c r="A4" s="561"/>
      <c r="B4" s="583"/>
      <c r="C4" s="584"/>
      <c r="D4" s="589"/>
      <c r="E4" s="590"/>
      <c r="F4" s="589"/>
      <c r="G4" s="600"/>
      <c r="H4" s="550"/>
      <c r="I4" s="584"/>
      <c r="J4" s="594"/>
      <c r="K4" s="530"/>
    </row>
    <row r="5" spans="1:14" s="46" customFormat="1" ht="14.25" hidden="1" thickBot="1" x14ac:dyDescent="0.3">
      <c r="A5" s="25" t="s">
        <v>3</v>
      </c>
      <c r="B5" s="324">
        <v>43584</v>
      </c>
      <c r="C5" s="165"/>
      <c r="D5" s="53"/>
      <c r="E5" s="53"/>
      <c r="F5" s="53"/>
      <c r="G5" s="52"/>
      <c r="H5" s="17"/>
      <c r="I5" s="51"/>
      <c r="J5" s="52"/>
      <c r="K5" s="139">
        <f t="shared" ref="K5:K11" si="0">SUM(C5:J5)</f>
        <v>0</v>
      </c>
    </row>
    <row r="6" spans="1:14" s="46" customFormat="1" ht="13.5" hidden="1" x14ac:dyDescent="0.25">
      <c r="A6" s="25" t="s">
        <v>4</v>
      </c>
      <c r="B6" s="174">
        <v>43585</v>
      </c>
      <c r="C6" s="143"/>
      <c r="D6" s="290"/>
      <c r="E6" s="20"/>
      <c r="F6" s="20"/>
      <c r="G6" s="19"/>
      <c r="H6" s="352"/>
      <c r="I6" s="18"/>
      <c r="J6" s="19"/>
      <c r="K6" s="55">
        <f t="shared" si="0"/>
        <v>0</v>
      </c>
    </row>
    <row r="7" spans="1:14" s="46" customFormat="1" ht="13.5" x14ac:dyDescent="0.25">
      <c r="A7" s="25" t="s">
        <v>5</v>
      </c>
      <c r="B7" s="174">
        <v>43586</v>
      </c>
      <c r="C7" s="143">
        <v>6917</v>
      </c>
      <c r="D7" s="20">
        <v>1111</v>
      </c>
      <c r="E7" s="20">
        <v>1178</v>
      </c>
      <c r="F7" s="20">
        <v>2693</v>
      </c>
      <c r="G7" s="19"/>
      <c r="H7" s="352">
        <v>1296</v>
      </c>
      <c r="I7" s="18">
        <v>1111</v>
      </c>
      <c r="J7" s="19">
        <v>2569</v>
      </c>
      <c r="K7" s="274">
        <f t="shared" si="0"/>
        <v>16875</v>
      </c>
    </row>
    <row r="8" spans="1:14" s="46" customFormat="1" ht="13.5" x14ac:dyDescent="0.25">
      <c r="A8" s="25" t="s">
        <v>6</v>
      </c>
      <c r="B8" s="174">
        <v>43587</v>
      </c>
      <c r="C8" s="143">
        <v>6835</v>
      </c>
      <c r="D8" s="20">
        <v>1145</v>
      </c>
      <c r="E8" s="20">
        <v>1080</v>
      </c>
      <c r="F8" s="20">
        <v>2578</v>
      </c>
      <c r="G8" s="19"/>
      <c r="H8" s="352">
        <v>1295</v>
      </c>
      <c r="I8" s="18">
        <v>1145</v>
      </c>
      <c r="J8" s="19">
        <v>2536</v>
      </c>
      <c r="K8" s="274">
        <f t="shared" si="0"/>
        <v>16614</v>
      </c>
    </row>
    <row r="9" spans="1:14" s="46" customFormat="1" ht="13.5" x14ac:dyDescent="0.25">
      <c r="A9" s="25" t="s">
        <v>0</v>
      </c>
      <c r="B9" s="174">
        <v>43588</v>
      </c>
      <c r="C9" s="143">
        <v>6887</v>
      </c>
      <c r="D9" s="20">
        <v>978</v>
      </c>
      <c r="E9" s="20">
        <v>895</v>
      </c>
      <c r="F9" s="20">
        <v>2301</v>
      </c>
      <c r="G9" s="19"/>
      <c r="H9" s="352">
        <v>1079</v>
      </c>
      <c r="I9" s="18">
        <v>978</v>
      </c>
      <c r="J9" s="19">
        <v>1988</v>
      </c>
      <c r="K9" s="274">
        <f t="shared" si="0"/>
        <v>15106</v>
      </c>
    </row>
    <row r="10" spans="1:14" s="46" customFormat="1" ht="13.5" outlineLevel="1" x14ac:dyDescent="0.25">
      <c r="A10" s="25" t="s">
        <v>1</v>
      </c>
      <c r="B10" s="174">
        <v>43589</v>
      </c>
      <c r="C10" s="143">
        <v>4299</v>
      </c>
      <c r="D10" s="20"/>
      <c r="E10" s="20"/>
      <c r="F10" s="20"/>
      <c r="G10" s="19">
        <v>1967</v>
      </c>
      <c r="H10" s="352">
        <v>559</v>
      </c>
      <c r="I10" s="18"/>
      <c r="J10" s="19"/>
      <c r="K10" s="274">
        <f t="shared" si="0"/>
        <v>6825</v>
      </c>
    </row>
    <row r="11" spans="1:14" s="46" customFormat="1" ht="14.25" outlineLevel="1" thickBot="1" x14ac:dyDescent="0.3">
      <c r="A11" s="25" t="s">
        <v>2</v>
      </c>
      <c r="B11" s="174">
        <v>43590</v>
      </c>
      <c r="C11" s="143">
        <v>1792</v>
      </c>
      <c r="D11" s="290"/>
      <c r="E11" s="20"/>
      <c r="F11" s="20"/>
      <c r="G11" s="19">
        <v>602</v>
      </c>
      <c r="H11" s="352">
        <v>195</v>
      </c>
      <c r="I11" s="18"/>
      <c r="J11" s="19"/>
      <c r="K11" s="274">
        <f t="shared" si="0"/>
        <v>2589</v>
      </c>
    </row>
    <row r="12" spans="1:14" s="47" customFormat="1" ht="13.5" customHeight="1" outlineLevel="1" thickBot="1" x14ac:dyDescent="0.3">
      <c r="A12" s="160" t="s">
        <v>21</v>
      </c>
      <c r="B12" s="591" t="s">
        <v>24</v>
      </c>
      <c r="C12" s="320">
        <f t="shared" ref="C12:K12" si="1">SUM(C5:C11)</f>
        <v>26730</v>
      </c>
      <c r="D12" s="292">
        <f t="shared" si="1"/>
        <v>3234</v>
      </c>
      <c r="E12" s="292">
        <f t="shared" si="1"/>
        <v>3153</v>
      </c>
      <c r="F12" s="292">
        <f t="shared" si="1"/>
        <v>7572</v>
      </c>
      <c r="G12" s="296">
        <f t="shared" si="1"/>
        <v>2569</v>
      </c>
      <c r="H12" s="385">
        <f t="shared" si="1"/>
        <v>4424</v>
      </c>
      <c r="I12" s="295">
        <f t="shared" si="1"/>
        <v>3234</v>
      </c>
      <c r="J12" s="296">
        <f t="shared" si="1"/>
        <v>7093</v>
      </c>
      <c r="K12" s="318">
        <f t="shared" si="1"/>
        <v>58009</v>
      </c>
    </row>
    <row r="13" spans="1:14" s="47" customFormat="1" ht="15" customHeight="1" outlineLevel="1" thickBot="1" x14ac:dyDescent="0.3">
      <c r="A13" s="110" t="s">
        <v>23</v>
      </c>
      <c r="B13" s="591"/>
      <c r="C13" s="320">
        <f>AVERAGE(C5:C11)</f>
        <v>5346</v>
      </c>
      <c r="D13" s="292">
        <f t="shared" ref="D13:K13" si="2">AVERAGE(D5:D11)</f>
        <v>1078</v>
      </c>
      <c r="E13" s="292">
        <f t="shared" si="2"/>
        <v>1051</v>
      </c>
      <c r="F13" s="292">
        <f t="shared" si="2"/>
        <v>2524</v>
      </c>
      <c r="G13" s="296">
        <f>AVERAGE(G5:G11)</f>
        <v>1284.5</v>
      </c>
      <c r="H13" s="385">
        <f t="shared" si="2"/>
        <v>884.8</v>
      </c>
      <c r="I13" s="295">
        <f t="shared" si="2"/>
        <v>1078</v>
      </c>
      <c r="J13" s="296">
        <f t="shared" si="2"/>
        <v>2364.3333333333335</v>
      </c>
      <c r="K13" s="318">
        <f t="shared" si="2"/>
        <v>8287</v>
      </c>
    </row>
    <row r="14" spans="1:14" s="47" customFormat="1" ht="15" customHeight="1" thickBot="1" x14ac:dyDescent="0.3">
      <c r="A14" s="26" t="s">
        <v>20</v>
      </c>
      <c r="B14" s="591"/>
      <c r="C14" s="321">
        <f t="shared" ref="C14:K14" si="3">SUM(C5:C9)</f>
        <v>20639</v>
      </c>
      <c r="D14" s="293">
        <f t="shared" si="3"/>
        <v>3234</v>
      </c>
      <c r="E14" s="293">
        <f t="shared" si="3"/>
        <v>3153</v>
      </c>
      <c r="F14" s="293">
        <f t="shared" si="3"/>
        <v>7572</v>
      </c>
      <c r="G14" s="298">
        <f t="shared" si="3"/>
        <v>0</v>
      </c>
      <c r="H14" s="386">
        <f t="shared" si="3"/>
        <v>3670</v>
      </c>
      <c r="I14" s="297">
        <f t="shared" si="3"/>
        <v>3234</v>
      </c>
      <c r="J14" s="298">
        <f t="shared" si="3"/>
        <v>7093</v>
      </c>
      <c r="K14" s="319">
        <f t="shared" si="3"/>
        <v>48595</v>
      </c>
    </row>
    <row r="15" spans="1:14" s="47" customFormat="1" ht="15" customHeight="1" thickBot="1" x14ac:dyDescent="0.3">
      <c r="A15" s="26" t="s">
        <v>22</v>
      </c>
      <c r="B15" s="591"/>
      <c r="C15" s="321">
        <f t="shared" ref="C15:J15" si="4">AVERAGE(C5:C9)</f>
        <v>6879.666666666667</v>
      </c>
      <c r="D15" s="293">
        <f>AVERAGE(D5:D9)</f>
        <v>1078</v>
      </c>
      <c r="E15" s="293">
        <f t="shared" si="4"/>
        <v>1051</v>
      </c>
      <c r="F15" s="293">
        <f t="shared" si="4"/>
        <v>2524</v>
      </c>
      <c r="G15" s="298" t="e">
        <f t="shared" si="4"/>
        <v>#DIV/0!</v>
      </c>
      <c r="H15" s="386">
        <f t="shared" si="4"/>
        <v>1223.3333333333333</v>
      </c>
      <c r="I15" s="297">
        <f t="shared" si="4"/>
        <v>1078</v>
      </c>
      <c r="J15" s="298">
        <f t="shared" si="4"/>
        <v>2364.3333333333335</v>
      </c>
      <c r="K15" s="319">
        <f>AVERAGE(K5:K9)</f>
        <v>9719</v>
      </c>
      <c r="N15" s="373"/>
    </row>
    <row r="16" spans="1:14" s="47" customFormat="1" ht="15" customHeight="1" x14ac:dyDescent="0.25">
      <c r="A16" s="25" t="s">
        <v>3</v>
      </c>
      <c r="B16" s="174">
        <f>B11+1</f>
        <v>43591</v>
      </c>
      <c r="C16" s="143">
        <v>6786</v>
      </c>
      <c r="D16" s="20">
        <v>1642</v>
      </c>
      <c r="E16" s="20">
        <v>1147</v>
      </c>
      <c r="F16" s="20">
        <v>2425</v>
      </c>
      <c r="G16" s="19"/>
      <c r="H16" s="352">
        <v>1299</v>
      </c>
      <c r="I16" s="18">
        <v>1252</v>
      </c>
      <c r="J16" s="19">
        <v>2434</v>
      </c>
      <c r="K16" s="274">
        <f t="shared" ref="K16:K21" si="5">SUM(C16:J16)</f>
        <v>16985</v>
      </c>
      <c r="N16" s="373"/>
    </row>
    <row r="17" spans="1:14" s="47" customFormat="1" ht="15" customHeight="1" x14ac:dyDescent="0.25">
      <c r="A17" s="25" t="s">
        <v>4</v>
      </c>
      <c r="B17" s="174">
        <f t="shared" ref="B17:B22" si="6">B16+1</f>
        <v>43592</v>
      </c>
      <c r="C17" s="143">
        <v>7363</v>
      </c>
      <c r="D17" s="20">
        <v>1905</v>
      </c>
      <c r="E17" s="20">
        <v>1185</v>
      </c>
      <c r="F17" s="20">
        <v>2685</v>
      </c>
      <c r="G17" s="19"/>
      <c r="H17" s="352">
        <v>1277</v>
      </c>
      <c r="I17" s="18">
        <v>1255</v>
      </c>
      <c r="J17" s="19">
        <v>2527</v>
      </c>
      <c r="K17" s="274">
        <f t="shared" si="5"/>
        <v>18197</v>
      </c>
      <c r="M17" s="373"/>
      <c r="N17" s="373"/>
    </row>
    <row r="18" spans="1:14" s="47" customFormat="1" ht="15" customHeight="1" x14ac:dyDescent="0.25">
      <c r="A18" s="25" t="s">
        <v>5</v>
      </c>
      <c r="B18" s="174">
        <f t="shared" si="6"/>
        <v>43593</v>
      </c>
      <c r="C18" s="219">
        <v>7160</v>
      </c>
      <c r="D18" s="311">
        <v>1925</v>
      </c>
      <c r="E18" s="311">
        <v>1201</v>
      </c>
      <c r="F18" s="311">
        <v>2634</v>
      </c>
      <c r="G18" s="312"/>
      <c r="H18" s="218">
        <v>1274</v>
      </c>
      <c r="I18" s="211">
        <v>1205</v>
      </c>
      <c r="J18" s="312">
        <v>2519</v>
      </c>
      <c r="K18" s="274">
        <f t="shared" si="5"/>
        <v>17918</v>
      </c>
      <c r="M18" s="373"/>
      <c r="N18" s="373"/>
    </row>
    <row r="19" spans="1:14" s="47" customFormat="1" ht="15" customHeight="1" x14ac:dyDescent="0.25">
      <c r="A19" s="25" t="s">
        <v>6</v>
      </c>
      <c r="B19" s="174">
        <f t="shared" si="6"/>
        <v>43594</v>
      </c>
      <c r="C19" s="143">
        <v>6704</v>
      </c>
      <c r="D19" s="20">
        <v>1736</v>
      </c>
      <c r="E19" s="20">
        <v>1129</v>
      </c>
      <c r="F19" s="20">
        <v>2480</v>
      </c>
      <c r="G19" s="19"/>
      <c r="H19" s="352">
        <v>1278</v>
      </c>
      <c r="I19" s="18">
        <v>1163</v>
      </c>
      <c r="J19" s="19">
        <v>2556</v>
      </c>
      <c r="K19" s="274">
        <f t="shared" si="5"/>
        <v>17046</v>
      </c>
      <c r="M19" s="373"/>
      <c r="N19" s="373"/>
    </row>
    <row r="20" spans="1:14" s="47" customFormat="1" ht="15" customHeight="1" x14ac:dyDescent="0.25">
      <c r="A20" s="25" t="s">
        <v>0</v>
      </c>
      <c r="B20" s="174">
        <f t="shared" si="6"/>
        <v>43595</v>
      </c>
      <c r="C20" s="143">
        <v>6385</v>
      </c>
      <c r="D20" s="20">
        <v>1477</v>
      </c>
      <c r="E20" s="20">
        <v>1017</v>
      </c>
      <c r="F20" s="20">
        <v>2254</v>
      </c>
      <c r="G20" s="19"/>
      <c r="H20" s="352">
        <v>1029</v>
      </c>
      <c r="I20" s="18">
        <v>879</v>
      </c>
      <c r="J20" s="19">
        <v>1819</v>
      </c>
      <c r="K20" s="274">
        <f t="shared" si="5"/>
        <v>14860</v>
      </c>
      <c r="M20" s="373"/>
      <c r="N20" s="373"/>
    </row>
    <row r="21" spans="1:14" s="47" customFormat="1" ht="15" customHeight="1" outlineLevel="1" x14ac:dyDescent="0.25">
      <c r="A21" s="25" t="s">
        <v>1</v>
      </c>
      <c r="B21" s="174">
        <f t="shared" si="6"/>
        <v>43596</v>
      </c>
      <c r="C21" s="143">
        <v>5122</v>
      </c>
      <c r="D21" s="280"/>
      <c r="E21" s="20"/>
      <c r="F21" s="20"/>
      <c r="G21" s="19">
        <v>2431</v>
      </c>
      <c r="H21" s="352">
        <v>744</v>
      </c>
      <c r="I21" s="18"/>
      <c r="J21" s="19"/>
      <c r="K21" s="274">
        <f t="shared" si="5"/>
        <v>8297</v>
      </c>
      <c r="M21" s="373"/>
      <c r="N21" s="373"/>
    </row>
    <row r="22" spans="1:14" s="47" customFormat="1" ht="15" customHeight="1" outlineLevel="1" thickBot="1" x14ac:dyDescent="0.3">
      <c r="A22" s="25" t="s">
        <v>2</v>
      </c>
      <c r="B22" s="174">
        <f t="shared" si="6"/>
        <v>43597</v>
      </c>
      <c r="C22" s="322">
        <v>1721</v>
      </c>
      <c r="D22" s="36"/>
      <c r="E22" s="36"/>
      <c r="F22" s="36"/>
      <c r="G22" s="384">
        <v>604</v>
      </c>
      <c r="H22" s="352">
        <v>127</v>
      </c>
      <c r="I22" s="18"/>
      <c r="J22" s="19"/>
      <c r="K22" s="274">
        <f t="shared" ref="K22" si="7">SUM(C22:J22)</f>
        <v>2452</v>
      </c>
      <c r="M22" s="373"/>
      <c r="N22" s="373"/>
    </row>
    <row r="23" spans="1:14" s="47" customFormat="1" ht="15" customHeight="1" outlineLevel="1" thickBot="1" x14ac:dyDescent="0.3">
      <c r="A23" s="160" t="s">
        <v>21</v>
      </c>
      <c r="B23" s="591" t="s">
        <v>25</v>
      </c>
      <c r="C23" s="320">
        <f t="shared" ref="C23:J23" si="8">SUM(C16:C22)</f>
        <v>41241</v>
      </c>
      <c r="D23" s="292">
        <f t="shared" si="8"/>
        <v>8685</v>
      </c>
      <c r="E23" s="292">
        <f t="shared" si="8"/>
        <v>5679</v>
      </c>
      <c r="F23" s="292">
        <f t="shared" si="8"/>
        <v>12478</v>
      </c>
      <c r="G23" s="296">
        <f t="shared" si="8"/>
        <v>3035</v>
      </c>
      <c r="H23" s="385">
        <f t="shared" si="8"/>
        <v>7028</v>
      </c>
      <c r="I23" s="295">
        <f t="shared" si="8"/>
        <v>5754</v>
      </c>
      <c r="J23" s="296">
        <f t="shared" si="8"/>
        <v>11855</v>
      </c>
      <c r="K23" s="318">
        <f t="shared" ref="K23" si="9">SUM(K16:K22)</f>
        <v>95755</v>
      </c>
      <c r="M23" s="373"/>
      <c r="N23" s="373"/>
    </row>
    <row r="24" spans="1:14" s="47" customFormat="1" ht="15" customHeight="1" outlineLevel="1" thickBot="1" x14ac:dyDescent="0.3">
      <c r="A24" s="110" t="s">
        <v>23</v>
      </c>
      <c r="B24" s="591"/>
      <c r="C24" s="320">
        <f>AVERAGE(C16:C22)</f>
        <v>5891.5714285714284</v>
      </c>
      <c r="D24" s="292">
        <f>AVERAGE(D16:D22)</f>
        <v>1737</v>
      </c>
      <c r="E24" s="292">
        <f t="shared" ref="E24:K24" si="10">AVERAGE(E16:E22)</f>
        <v>1135.8</v>
      </c>
      <c r="F24" s="292">
        <f t="shared" si="10"/>
        <v>2495.6</v>
      </c>
      <c r="G24" s="296">
        <f t="shared" si="10"/>
        <v>1517.5</v>
      </c>
      <c r="H24" s="385">
        <f>AVERAGE(H16:H22)</f>
        <v>1004</v>
      </c>
      <c r="I24" s="295" t="e">
        <f>AVERAGE(I21:I22)</f>
        <v>#DIV/0!</v>
      </c>
      <c r="J24" s="296">
        <f>AVERAGE(J16:J22)</f>
        <v>2371</v>
      </c>
      <c r="K24" s="318">
        <f t="shared" si="10"/>
        <v>13679.285714285714</v>
      </c>
      <c r="M24" s="373"/>
      <c r="N24" s="373"/>
    </row>
    <row r="25" spans="1:14" s="47" customFormat="1" ht="15" customHeight="1" thickBot="1" x14ac:dyDescent="0.3">
      <c r="A25" s="26" t="s">
        <v>20</v>
      </c>
      <c r="B25" s="591"/>
      <c r="C25" s="321">
        <f>SUM(C16:C20)</f>
        <v>34398</v>
      </c>
      <c r="D25" s="293">
        <f>SUM(D16:D20)</f>
        <v>8685</v>
      </c>
      <c r="E25" s="293">
        <f t="shared" ref="E25:G25" si="11">SUM(E16:E20)</f>
        <v>5679</v>
      </c>
      <c r="F25" s="293">
        <f t="shared" si="11"/>
        <v>12478</v>
      </c>
      <c r="G25" s="298">
        <f t="shared" si="11"/>
        <v>0</v>
      </c>
      <c r="H25" s="386">
        <f>SUM(H16:H20)</f>
        <v>6157</v>
      </c>
      <c r="I25" s="297">
        <f>SUM(I16:I20)</f>
        <v>5754</v>
      </c>
      <c r="J25" s="298">
        <f>SUM(J16:J20)</f>
        <v>11855</v>
      </c>
      <c r="K25" s="319">
        <f>SUM(K16:K20)</f>
        <v>85006</v>
      </c>
      <c r="M25" s="373"/>
    </row>
    <row r="26" spans="1:14" s="47" customFormat="1" ht="15" customHeight="1" thickBot="1" x14ac:dyDescent="0.3">
      <c r="A26" s="26" t="s">
        <v>22</v>
      </c>
      <c r="B26" s="591"/>
      <c r="C26" s="321">
        <f>AVERAGE(C16:C20)</f>
        <v>6879.6</v>
      </c>
      <c r="D26" s="293">
        <f>AVERAGE(D16:D20)</f>
        <v>1737</v>
      </c>
      <c r="E26" s="293">
        <f t="shared" ref="E26:G26" si="12">AVERAGE(E16:E20)</f>
        <v>1135.8</v>
      </c>
      <c r="F26" s="293">
        <f t="shared" si="12"/>
        <v>2495.6</v>
      </c>
      <c r="G26" s="298" t="e">
        <f t="shared" si="12"/>
        <v>#DIV/0!</v>
      </c>
      <c r="H26" s="386">
        <v>893</v>
      </c>
      <c r="I26" s="267">
        <f>AVERAGE(I16:I20)</f>
        <v>1150.8</v>
      </c>
      <c r="J26" s="298">
        <f>AVERAGE(J16:J20)</f>
        <v>2371</v>
      </c>
      <c r="K26" s="319">
        <f>AVERAGE(K16:K20)</f>
        <v>17001.2</v>
      </c>
      <c r="M26" s="373"/>
    </row>
    <row r="27" spans="1:14" s="47" customFormat="1" ht="15" customHeight="1" x14ac:dyDescent="0.25">
      <c r="A27" s="25" t="s">
        <v>3</v>
      </c>
      <c r="B27" s="177">
        <f>B22+1</f>
        <v>43598</v>
      </c>
      <c r="C27" s="323">
        <v>5786</v>
      </c>
      <c r="D27" s="207">
        <v>1509</v>
      </c>
      <c r="E27" s="208">
        <v>1104</v>
      </c>
      <c r="F27" s="208">
        <v>2220</v>
      </c>
      <c r="G27" s="221"/>
      <c r="H27" s="387">
        <v>1137</v>
      </c>
      <c r="I27" s="317">
        <v>1185</v>
      </c>
      <c r="J27" s="221">
        <v>2542</v>
      </c>
      <c r="K27" s="274">
        <f t="shared" ref="K27:K32" si="13">SUM(C27:J27)</f>
        <v>15483</v>
      </c>
      <c r="M27" s="373"/>
    </row>
    <row r="28" spans="1:14" s="47" customFormat="1" ht="15" customHeight="1" x14ac:dyDescent="0.25">
      <c r="A28" s="25" t="s">
        <v>4</v>
      </c>
      <c r="B28" s="177">
        <f t="shared" ref="B28:B33" si="14">B27+1</f>
        <v>43599</v>
      </c>
      <c r="C28" s="323">
        <v>6324</v>
      </c>
      <c r="D28" s="207">
        <v>1576</v>
      </c>
      <c r="E28" s="208">
        <v>1079</v>
      </c>
      <c r="F28" s="208">
        <v>2387</v>
      </c>
      <c r="G28" s="221"/>
      <c r="H28" s="387">
        <v>1188</v>
      </c>
      <c r="I28" s="317">
        <v>1191</v>
      </c>
      <c r="J28" s="221">
        <v>2693</v>
      </c>
      <c r="K28" s="274">
        <f t="shared" si="13"/>
        <v>16438</v>
      </c>
      <c r="M28" s="373"/>
    </row>
    <row r="29" spans="1:14" s="47" customFormat="1" ht="15" customHeight="1" x14ac:dyDescent="0.25">
      <c r="A29" s="25" t="s">
        <v>5</v>
      </c>
      <c r="B29" s="177">
        <f t="shared" si="14"/>
        <v>43600</v>
      </c>
      <c r="C29" s="323">
        <v>7170</v>
      </c>
      <c r="D29" s="207">
        <v>1761</v>
      </c>
      <c r="E29" s="208">
        <v>1162</v>
      </c>
      <c r="F29" s="208">
        <v>2576</v>
      </c>
      <c r="G29" s="221"/>
      <c r="H29" s="387">
        <v>1301</v>
      </c>
      <c r="I29" s="317">
        <v>1156</v>
      </c>
      <c r="J29" s="221">
        <v>2577</v>
      </c>
      <c r="K29" s="274">
        <f t="shared" si="13"/>
        <v>17703</v>
      </c>
      <c r="M29" s="373"/>
    </row>
    <row r="30" spans="1:14" s="47" customFormat="1" ht="15" customHeight="1" x14ac:dyDescent="0.25">
      <c r="A30" s="25" t="s">
        <v>6</v>
      </c>
      <c r="B30" s="177">
        <f t="shared" si="14"/>
        <v>43601</v>
      </c>
      <c r="C30" s="323">
        <v>7454</v>
      </c>
      <c r="D30" s="207">
        <v>1758</v>
      </c>
      <c r="E30" s="208">
        <v>1184</v>
      </c>
      <c r="F30" s="208">
        <v>2685</v>
      </c>
      <c r="G30" s="221"/>
      <c r="H30" s="387">
        <v>1314</v>
      </c>
      <c r="I30" s="317">
        <v>1266</v>
      </c>
      <c r="J30" s="221">
        <v>2501</v>
      </c>
      <c r="K30" s="274">
        <f t="shared" si="13"/>
        <v>18162</v>
      </c>
    </row>
    <row r="31" spans="1:14" s="47" customFormat="1" ht="15" customHeight="1" x14ac:dyDescent="0.25">
      <c r="A31" s="25" t="s">
        <v>0</v>
      </c>
      <c r="B31" s="177">
        <f t="shared" si="14"/>
        <v>43602</v>
      </c>
      <c r="C31" s="323">
        <v>7274</v>
      </c>
      <c r="D31" s="207">
        <v>1712</v>
      </c>
      <c r="E31" s="208">
        <v>1128</v>
      </c>
      <c r="F31" s="207">
        <v>2350</v>
      </c>
      <c r="G31" s="221"/>
      <c r="H31" s="387">
        <v>1093</v>
      </c>
      <c r="I31" s="317">
        <v>931</v>
      </c>
      <c r="J31" s="221">
        <v>1875</v>
      </c>
      <c r="K31" s="274">
        <f t="shared" si="13"/>
        <v>16363</v>
      </c>
    </row>
    <row r="32" spans="1:14" s="47" customFormat="1" ht="15" customHeight="1" outlineLevel="1" x14ac:dyDescent="0.25">
      <c r="A32" s="25" t="s">
        <v>1</v>
      </c>
      <c r="B32" s="177">
        <f t="shared" si="14"/>
        <v>43603</v>
      </c>
      <c r="C32" s="323">
        <v>6226</v>
      </c>
      <c r="D32" s="208"/>
      <c r="E32" s="208"/>
      <c r="F32" s="208"/>
      <c r="G32" s="221">
        <v>3349</v>
      </c>
      <c r="H32" s="388">
        <v>864</v>
      </c>
      <c r="I32" s="313"/>
      <c r="J32" s="221"/>
      <c r="K32" s="274">
        <f t="shared" si="13"/>
        <v>10439</v>
      </c>
    </row>
    <row r="33" spans="1:16" s="47" customFormat="1" ht="15" customHeight="1" outlineLevel="1" thickBot="1" x14ac:dyDescent="0.3">
      <c r="A33" s="25" t="s">
        <v>2</v>
      </c>
      <c r="B33" s="177">
        <f t="shared" si="14"/>
        <v>43604</v>
      </c>
      <c r="C33" s="323">
        <v>4817</v>
      </c>
      <c r="D33" s="208"/>
      <c r="E33" s="208"/>
      <c r="F33" s="208"/>
      <c r="G33" s="221">
        <v>2061</v>
      </c>
      <c r="H33" s="388">
        <v>590</v>
      </c>
      <c r="I33" s="313"/>
      <c r="J33" s="221"/>
      <c r="K33" s="274">
        <f>SUM(C33:J33)</f>
        <v>7468</v>
      </c>
    </row>
    <row r="34" spans="1:16" s="47" customFormat="1" ht="15" customHeight="1" outlineLevel="1" thickBot="1" x14ac:dyDescent="0.3">
      <c r="A34" s="160" t="s">
        <v>21</v>
      </c>
      <c r="B34" s="591" t="s">
        <v>26</v>
      </c>
      <c r="C34" s="320">
        <f>SUM(C27:C33)</f>
        <v>45051</v>
      </c>
      <c r="D34" s="292">
        <f>SUM(D27:D33)</f>
        <v>8316</v>
      </c>
      <c r="E34" s="292">
        <f>SUM(E27:E33)</f>
        <v>5657</v>
      </c>
      <c r="F34" s="292">
        <f>SUM(F27:F33)</f>
        <v>12218</v>
      </c>
      <c r="G34" s="296">
        <f>SUM(G27:G33)</f>
        <v>5410</v>
      </c>
      <c r="H34" s="385">
        <f t="shared" ref="H34:K34" si="15">SUM(H27:H33)</f>
        <v>7487</v>
      </c>
      <c r="I34" s="295">
        <f t="shared" si="15"/>
        <v>5729</v>
      </c>
      <c r="J34" s="296">
        <f t="shared" si="15"/>
        <v>12188</v>
      </c>
      <c r="K34" s="318">
        <f t="shared" si="15"/>
        <v>102056</v>
      </c>
    </row>
    <row r="35" spans="1:16" s="47" customFormat="1" ht="15" customHeight="1" outlineLevel="1" thickBot="1" x14ac:dyDescent="0.3">
      <c r="A35" s="110" t="s">
        <v>23</v>
      </c>
      <c r="B35" s="591"/>
      <c r="C35" s="320">
        <f>AVERAGE(C27:C33)</f>
        <v>6435.8571428571431</v>
      </c>
      <c r="D35" s="292">
        <f t="shared" ref="D35:H35" si="16">AVERAGE(D27:D33)</f>
        <v>1663.2</v>
      </c>
      <c r="E35" s="292">
        <f t="shared" si="16"/>
        <v>1131.4000000000001</v>
      </c>
      <c r="F35" s="292">
        <f t="shared" si="16"/>
        <v>2443.6</v>
      </c>
      <c r="G35" s="296">
        <f t="shared" si="16"/>
        <v>2705</v>
      </c>
      <c r="H35" s="385">
        <f t="shared" si="16"/>
        <v>1069.5714285714287</v>
      </c>
      <c r="I35" s="295">
        <f>AVERAGE(I27:I33)</f>
        <v>1145.8</v>
      </c>
      <c r="J35" s="296">
        <f>AVERAGE(J27:J33)</f>
        <v>2437.6</v>
      </c>
      <c r="K35" s="318">
        <f>AVERAGE(K27:K33)</f>
        <v>14579.428571428571</v>
      </c>
      <c r="N35" s="373"/>
    </row>
    <row r="36" spans="1:16" s="47" customFormat="1" ht="15" customHeight="1" thickBot="1" x14ac:dyDescent="0.3">
      <c r="A36" s="26" t="s">
        <v>20</v>
      </c>
      <c r="B36" s="591"/>
      <c r="C36" s="321">
        <f t="shared" ref="C36:H36" si="17">SUM(C27:C31)</f>
        <v>34008</v>
      </c>
      <c r="D36" s="293">
        <f t="shared" si="17"/>
        <v>8316</v>
      </c>
      <c r="E36" s="293">
        <f t="shared" si="17"/>
        <v>5657</v>
      </c>
      <c r="F36" s="293">
        <f t="shared" si="17"/>
        <v>12218</v>
      </c>
      <c r="G36" s="298">
        <f t="shared" si="17"/>
        <v>0</v>
      </c>
      <c r="H36" s="386">
        <f t="shared" si="17"/>
        <v>6033</v>
      </c>
      <c r="I36" s="297">
        <f t="shared" ref="I36:J36" si="18">SUM(I27:I31)</f>
        <v>5729</v>
      </c>
      <c r="J36" s="298">
        <f t="shared" si="18"/>
        <v>12188</v>
      </c>
      <c r="K36" s="319">
        <f>SUM(K27:K31)</f>
        <v>84149</v>
      </c>
      <c r="N36" s="373"/>
    </row>
    <row r="37" spans="1:16" s="47" customFormat="1" ht="15" customHeight="1" thickBot="1" x14ac:dyDescent="0.3">
      <c r="A37" s="26" t="s">
        <v>22</v>
      </c>
      <c r="B37" s="591"/>
      <c r="C37" s="321">
        <f t="shared" ref="C37:K37" si="19">AVERAGE(C27:C31)</f>
        <v>6801.6</v>
      </c>
      <c r="D37" s="293">
        <f t="shared" si="19"/>
        <v>1663.2</v>
      </c>
      <c r="E37" s="293">
        <f t="shared" si="19"/>
        <v>1131.4000000000001</v>
      </c>
      <c r="F37" s="293">
        <f t="shared" si="19"/>
        <v>2443.6</v>
      </c>
      <c r="G37" s="298" t="e">
        <f t="shared" si="19"/>
        <v>#DIV/0!</v>
      </c>
      <c r="H37" s="386">
        <f t="shared" si="19"/>
        <v>1206.5999999999999</v>
      </c>
      <c r="I37" s="297">
        <f t="shared" si="19"/>
        <v>1145.8</v>
      </c>
      <c r="J37" s="298">
        <f t="shared" si="19"/>
        <v>2437.6</v>
      </c>
      <c r="K37" s="319">
        <f t="shared" si="19"/>
        <v>16829.8</v>
      </c>
      <c r="M37" s="373"/>
      <c r="N37" s="373"/>
    </row>
    <row r="38" spans="1:16" s="47" customFormat="1" ht="15" customHeight="1" x14ac:dyDescent="0.25">
      <c r="A38" s="25" t="s">
        <v>3</v>
      </c>
      <c r="B38" s="179">
        <f>B33+1</f>
        <v>43605</v>
      </c>
      <c r="C38" s="143">
        <v>7090</v>
      </c>
      <c r="D38" s="20">
        <v>2002</v>
      </c>
      <c r="E38" s="20">
        <v>1153</v>
      </c>
      <c r="F38" s="20">
        <v>2536</v>
      </c>
      <c r="G38" s="19"/>
      <c r="H38" s="352">
        <v>1313</v>
      </c>
      <c r="I38" s="18">
        <v>1153</v>
      </c>
      <c r="J38" s="19">
        <v>2562</v>
      </c>
      <c r="K38" s="274">
        <f t="shared" ref="K38:K44" si="20">SUM(C38:J38)</f>
        <v>17809</v>
      </c>
      <c r="M38" s="373"/>
      <c r="N38" s="373"/>
      <c r="O38" s="373"/>
    </row>
    <row r="39" spans="1:16" s="47" customFormat="1" ht="15" customHeight="1" x14ac:dyDescent="0.25">
      <c r="A39" s="25" t="s">
        <v>4</v>
      </c>
      <c r="B39" s="179">
        <f t="shared" ref="B39:B44" si="21">B38+1</f>
        <v>43606</v>
      </c>
      <c r="C39" s="143">
        <v>7747</v>
      </c>
      <c r="D39" s="20">
        <v>1922</v>
      </c>
      <c r="E39" s="20">
        <v>1223</v>
      </c>
      <c r="F39" s="20">
        <v>2590</v>
      </c>
      <c r="G39" s="19"/>
      <c r="H39" s="352">
        <v>1372</v>
      </c>
      <c r="I39" s="18">
        <v>1079</v>
      </c>
      <c r="J39" s="19">
        <v>2649</v>
      </c>
      <c r="K39" s="274">
        <f t="shared" si="20"/>
        <v>18582</v>
      </c>
      <c r="M39" s="373"/>
      <c r="N39" s="373"/>
      <c r="O39" s="373"/>
    </row>
    <row r="40" spans="1:16" s="47" customFormat="1" ht="15" customHeight="1" x14ac:dyDescent="0.25">
      <c r="A40" s="25" t="s">
        <v>5</v>
      </c>
      <c r="B40" s="179">
        <f t="shared" si="21"/>
        <v>43607</v>
      </c>
      <c r="C40" s="143">
        <v>8354</v>
      </c>
      <c r="D40" s="20">
        <v>1432</v>
      </c>
      <c r="E40" s="20">
        <v>1204</v>
      </c>
      <c r="F40" s="20">
        <v>2664</v>
      </c>
      <c r="G40" s="19"/>
      <c r="H40" s="352">
        <v>1351</v>
      </c>
      <c r="I40" s="18">
        <v>1288</v>
      </c>
      <c r="J40" s="19">
        <v>2630</v>
      </c>
      <c r="K40" s="274">
        <f t="shared" si="20"/>
        <v>18923</v>
      </c>
      <c r="M40" s="373"/>
      <c r="N40" s="373"/>
      <c r="O40" s="373"/>
    </row>
    <row r="41" spans="1:16" s="47" customFormat="1" ht="15" customHeight="1" x14ac:dyDescent="0.25">
      <c r="A41" s="25" t="s">
        <v>6</v>
      </c>
      <c r="B41" s="179">
        <f t="shared" si="21"/>
        <v>43608</v>
      </c>
      <c r="C41" s="143">
        <v>7146</v>
      </c>
      <c r="D41" s="20">
        <v>1527</v>
      </c>
      <c r="E41" s="20">
        <v>751</v>
      </c>
      <c r="F41" s="20">
        <v>2317</v>
      </c>
      <c r="G41" s="19"/>
      <c r="H41" s="352">
        <v>1224</v>
      </c>
      <c r="I41" s="18">
        <v>1284</v>
      </c>
      <c r="J41" s="19">
        <v>2587</v>
      </c>
      <c r="K41" s="274">
        <f>SUM(C41:J41)</f>
        <v>16836</v>
      </c>
      <c r="M41" s="373"/>
      <c r="N41" s="373"/>
      <c r="O41" s="373"/>
    </row>
    <row r="42" spans="1:16" s="47" customFormat="1" ht="15" customHeight="1" x14ac:dyDescent="0.25">
      <c r="A42" s="25" t="s">
        <v>0</v>
      </c>
      <c r="B42" s="179">
        <f t="shared" si="21"/>
        <v>43609</v>
      </c>
      <c r="C42" s="143">
        <v>7811</v>
      </c>
      <c r="D42" s="20">
        <v>1480</v>
      </c>
      <c r="E42" s="20">
        <v>1008</v>
      </c>
      <c r="F42" s="20">
        <v>2245</v>
      </c>
      <c r="G42" s="19"/>
      <c r="H42" s="352">
        <v>901</v>
      </c>
      <c r="I42" s="18">
        <v>816</v>
      </c>
      <c r="J42" s="19">
        <v>1630</v>
      </c>
      <c r="K42" s="274">
        <f t="shared" si="20"/>
        <v>15891</v>
      </c>
      <c r="M42" s="373"/>
      <c r="N42" s="373"/>
      <c r="O42" s="373"/>
    </row>
    <row r="43" spans="1:16" s="47" customFormat="1" ht="15" customHeight="1" outlineLevel="1" x14ac:dyDescent="0.25">
      <c r="A43" s="25" t="s">
        <v>1</v>
      </c>
      <c r="B43" s="179">
        <f t="shared" si="21"/>
        <v>43610</v>
      </c>
      <c r="C43" s="143">
        <v>6950</v>
      </c>
      <c r="D43" s="20"/>
      <c r="E43" s="20"/>
      <c r="F43" s="20"/>
      <c r="G43" s="19">
        <v>2501</v>
      </c>
      <c r="H43" s="352">
        <v>800</v>
      </c>
      <c r="I43" s="18"/>
      <c r="J43" s="19"/>
      <c r="K43" s="274">
        <f t="shared" si="20"/>
        <v>10251</v>
      </c>
      <c r="L43" s="124"/>
      <c r="M43" s="373"/>
      <c r="N43" s="373"/>
      <c r="O43" s="373"/>
    </row>
    <row r="44" spans="1:16" s="47" customFormat="1" ht="15" customHeight="1" outlineLevel="1" thickBot="1" x14ac:dyDescent="0.3">
      <c r="A44" s="25" t="s">
        <v>2</v>
      </c>
      <c r="B44" s="179">
        <f t="shared" si="21"/>
        <v>43611</v>
      </c>
      <c r="C44" s="350">
        <v>5874</v>
      </c>
      <c r="D44" s="20"/>
      <c r="E44" s="20"/>
      <c r="F44" s="20"/>
      <c r="G44" s="19">
        <v>1827</v>
      </c>
      <c r="H44" s="352">
        <v>578</v>
      </c>
      <c r="I44" s="18"/>
      <c r="J44" s="19"/>
      <c r="K44" s="274">
        <f t="shared" si="20"/>
        <v>8279</v>
      </c>
      <c r="L44" s="124"/>
      <c r="N44" s="373"/>
      <c r="P44" s="373"/>
    </row>
    <row r="45" spans="1:16" s="47" customFormat="1" ht="15" customHeight="1" outlineLevel="1" thickBot="1" x14ac:dyDescent="0.3">
      <c r="A45" s="160" t="s">
        <v>21</v>
      </c>
      <c r="B45" s="591" t="s">
        <v>27</v>
      </c>
      <c r="C45" s="320">
        <f>SUM(C38:C44)</f>
        <v>50972</v>
      </c>
      <c r="D45" s="292">
        <f>SUM(D38:D44)</f>
        <v>8363</v>
      </c>
      <c r="E45" s="292">
        <f>SUM(E38:E44)</f>
        <v>5339</v>
      </c>
      <c r="F45" s="292">
        <f>SUM(F38:F44)</f>
        <v>12352</v>
      </c>
      <c r="G45" s="296">
        <f>SUM(G38:G44)</f>
        <v>4328</v>
      </c>
      <c r="H45" s="385">
        <f t="shared" ref="H45:K45" si="22">SUM(H38:H44)</f>
        <v>7539</v>
      </c>
      <c r="I45" s="295">
        <f t="shared" si="22"/>
        <v>5620</v>
      </c>
      <c r="J45" s="296">
        <f t="shared" si="22"/>
        <v>12058</v>
      </c>
      <c r="K45" s="318">
        <f t="shared" si="22"/>
        <v>106571</v>
      </c>
      <c r="N45" s="373"/>
      <c r="O45" s="373"/>
      <c r="P45" s="373"/>
    </row>
    <row r="46" spans="1:16" s="47" customFormat="1" ht="15" customHeight="1" outlineLevel="1" thickBot="1" x14ac:dyDescent="0.3">
      <c r="A46" s="110" t="s">
        <v>23</v>
      </c>
      <c r="B46" s="591"/>
      <c r="C46" s="320">
        <f t="shared" ref="C46:K46" si="23">AVERAGE(C38:C44)</f>
        <v>7281.7142857142853</v>
      </c>
      <c r="D46" s="292">
        <f t="shared" si="23"/>
        <v>1672.6</v>
      </c>
      <c r="E46" s="292">
        <f t="shared" si="23"/>
        <v>1067.8</v>
      </c>
      <c r="F46" s="292">
        <f t="shared" si="23"/>
        <v>2470.4</v>
      </c>
      <c r="G46" s="296">
        <f t="shared" si="23"/>
        <v>2164</v>
      </c>
      <c r="H46" s="385">
        <f t="shared" si="23"/>
        <v>1077</v>
      </c>
      <c r="I46" s="295">
        <f t="shared" si="23"/>
        <v>1124</v>
      </c>
      <c r="J46" s="296">
        <f t="shared" si="23"/>
        <v>2411.6</v>
      </c>
      <c r="K46" s="318">
        <f t="shared" si="23"/>
        <v>15224.428571428571</v>
      </c>
      <c r="O46" s="373"/>
      <c r="P46" s="373"/>
    </row>
    <row r="47" spans="1:16" s="47" customFormat="1" ht="15" customHeight="1" thickBot="1" x14ac:dyDescent="0.3">
      <c r="A47" s="26" t="s">
        <v>20</v>
      </c>
      <c r="B47" s="591"/>
      <c r="C47" s="321">
        <f>SUM(C38:C42)</f>
        <v>38148</v>
      </c>
      <c r="D47" s="293">
        <f>SUM(D38:D42)</f>
        <v>8363</v>
      </c>
      <c r="E47" s="293">
        <f>SUM(E38:E42)</f>
        <v>5339</v>
      </c>
      <c r="F47" s="293">
        <f>SUM(F38:F42)</f>
        <v>12352</v>
      </c>
      <c r="G47" s="298">
        <f t="shared" ref="G47" si="24">SUM(G38:G42)</f>
        <v>0</v>
      </c>
      <c r="H47" s="386">
        <f>SUM(H38:H42)</f>
        <v>6161</v>
      </c>
      <c r="I47" s="297">
        <f>SUM(I38:I42)</f>
        <v>5620</v>
      </c>
      <c r="J47" s="298">
        <f>SUM(J38:J42)</f>
        <v>12058</v>
      </c>
      <c r="K47" s="319">
        <f>SUM(K38:K42)</f>
        <v>88041</v>
      </c>
      <c r="O47" s="373"/>
      <c r="P47" s="373"/>
    </row>
    <row r="48" spans="1:16" s="47" customFormat="1" ht="15" customHeight="1" thickBot="1" x14ac:dyDescent="0.3">
      <c r="A48" s="26" t="s">
        <v>22</v>
      </c>
      <c r="B48" s="591"/>
      <c r="C48" s="321">
        <f t="shared" ref="C48:K48" si="25">AVERAGE(C38:C42)</f>
        <v>7629.6</v>
      </c>
      <c r="D48" s="293">
        <f t="shared" si="25"/>
        <v>1672.6</v>
      </c>
      <c r="E48" s="293">
        <f t="shared" si="25"/>
        <v>1067.8</v>
      </c>
      <c r="F48" s="293">
        <f t="shared" si="25"/>
        <v>2470.4</v>
      </c>
      <c r="G48" s="298">
        <f>AVERAGE(G38:G44)</f>
        <v>2164</v>
      </c>
      <c r="H48" s="386">
        <f t="shared" si="25"/>
        <v>1232.2</v>
      </c>
      <c r="I48" s="297">
        <f t="shared" si="25"/>
        <v>1124</v>
      </c>
      <c r="J48" s="298">
        <f t="shared" si="25"/>
        <v>2411.6</v>
      </c>
      <c r="K48" s="319">
        <f t="shared" si="25"/>
        <v>17608.2</v>
      </c>
      <c r="N48" s="373"/>
      <c r="O48" s="373"/>
    </row>
    <row r="49" spans="1:15" s="47" customFormat="1" ht="15" customHeight="1" x14ac:dyDescent="0.25">
      <c r="A49" s="25" t="s">
        <v>3</v>
      </c>
      <c r="B49" s="179">
        <f>B44+1</f>
        <v>43612</v>
      </c>
      <c r="C49" s="323">
        <v>5164</v>
      </c>
      <c r="D49" s="207"/>
      <c r="E49" s="207"/>
      <c r="F49" s="208"/>
      <c r="G49" s="221">
        <v>1715</v>
      </c>
      <c r="H49" s="387">
        <v>417</v>
      </c>
      <c r="I49" s="317"/>
      <c r="J49" s="275"/>
      <c r="K49" s="274">
        <f t="shared" ref="K49:K55" si="26">SUM(C49:J49)</f>
        <v>7296</v>
      </c>
      <c r="N49" s="373"/>
      <c r="O49" s="373"/>
    </row>
    <row r="50" spans="1:15" s="47" customFormat="1" ht="15" customHeight="1" x14ac:dyDescent="0.25">
      <c r="A50" s="151" t="s">
        <v>4</v>
      </c>
      <c r="B50" s="179">
        <f t="shared" ref="B50:B55" si="27">B49+1</f>
        <v>43613</v>
      </c>
      <c r="C50" s="323">
        <v>5817</v>
      </c>
      <c r="D50" s="207">
        <v>1480</v>
      </c>
      <c r="E50" s="208">
        <v>1130</v>
      </c>
      <c r="F50" s="208">
        <v>2225</v>
      </c>
      <c r="G50" s="221"/>
      <c r="H50" s="388">
        <v>1164</v>
      </c>
      <c r="I50" s="313">
        <v>1171</v>
      </c>
      <c r="J50" s="221">
        <v>2728</v>
      </c>
      <c r="K50" s="274">
        <f t="shared" si="26"/>
        <v>15715</v>
      </c>
      <c r="N50" s="373"/>
      <c r="O50" s="373"/>
    </row>
    <row r="51" spans="1:15" s="47" customFormat="1" x14ac:dyDescent="0.25">
      <c r="A51" s="151" t="s">
        <v>5</v>
      </c>
      <c r="B51" s="179">
        <f t="shared" si="27"/>
        <v>43614</v>
      </c>
      <c r="C51" s="323">
        <v>6647</v>
      </c>
      <c r="D51" s="208">
        <v>1633</v>
      </c>
      <c r="E51" s="208">
        <v>1182</v>
      </c>
      <c r="F51" s="208">
        <v>2514</v>
      </c>
      <c r="G51" s="221"/>
      <c r="H51" s="388">
        <v>1398</v>
      </c>
      <c r="I51" s="313">
        <v>1259</v>
      </c>
      <c r="J51" s="221">
        <v>2705</v>
      </c>
      <c r="K51" s="274">
        <f t="shared" si="26"/>
        <v>17338</v>
      </c>
      <c r="N51" s="373"/>
      <c r="O51" s="373"/>
    </row>
    <row r="52" spans="1:15" s="47" customFormat="1" ht="13.5" x14ac:dyDescent="0.25">
      <c r="A52" s="151" t="s">
        <v>6</v>
      </c>
      <c r="B52" s="179">
        <f t="shared" si="27"/>
        <v>43615</v>
      </c>
      <c r="C52" s="323">
        <v>6947</v>
      </c>
      <c r="D52" s="208">
        <v>1730</v>
      </c>
      <c r="E52" s="208">
        <v>1090</v>
      </c>
      <c r="F52" s="208">
        <v>2448</v>
      </c>
      <c r="G52" s="221"/>
      <c r="H52" s="388">
        <v>1204</v>
      </c>
      <c r="I52" s="313">
        <v>1178</v>
      </c>
      <c r="J52" s="221">
        <v>2574</v>
      </c>
      <c r="K52" s="274">
        <f t="shared" si="26"/>
        <v>17171</v>
      </c>
    </row>
    <row r="53" spans="1:15" s="47" customFormat="1" ht="14.25" thickBot="1" x14ac:dyDescent="0.3">
      <c r="A53" s="25" t="s">
        <v>0</v>
      </c>
      <c r="B53" s="181">
        <f t="shared" si="27"/>
        <v>43616</v>
      </c>
      <c r="C53" s="323">
        <v>7703</v>
      </c>
      <c r="D53" s="208">
        <v>1585</v>
      </c>
      <c r="E53" s="208">
        <v>1082</v>
      </c>
      <c r="F53" s="208">
        <v>2579</v>
      </c>
      <c r="G53" s="221"/>
      <c r="H53" s="388">
        <v>1257</v>
      </c>
      <c r="I53" s="313">
        <v>1006</v>
      </c>
      <c r="J53" s="221">
        <v>2071</v>
      </c>
      <c r="K53" s="274">
        <f t="shared" si="26"/>
        <v>17283</v>
      </c>
    </row>
    <row r="54" spans="1:15" s="47" customFormat="1" ht="13.5" hidden="1" outlineLevel="1" x14ac:dyDescent="0.25">
      <c r="A54" s="25" t="s">
        <v>1</v>
      </c>
      <c r="B54" s="181">
        <f t="shared" si="27"/>
        <v>43617</v>
      </c>
      <c r="C54" s="143"/>
      <c r="D54" s="20"/>
      <c r="E54" s="20"/>
      <c r="F54" s="20"/>
      <c r="G54" s="19"/>
      <c r="H54" s="352"/>
      <c r="I54" s="18"/>
      <c r="J54" s="19"/>
      <c r="K54" s="274">
        <f t="shared" si="26"/>
        <v>0</v>
      </c>
    </row>
    <row r="55" spans="1:15" s="47" customFormat="1" ht="14.25" hidden="1" outlineLevel="1" thickBot="1" x14ac:dyDescent="0.3">
      <c r="A55" s="151" t="s">
        <v>2</v>
      </c>
      <c r="B55" s="181">
        <f t="shared" si="27"/>
        <v>43618</v>
      </c>
      <c r="C55" s="143"/>
      <c r="D55" s="20"/>
      <c r="E55" s="20"/>
      <c r="F55" s="20"/>
      <c r="G55" s="19"/>
      <c r="H55" s="352"/>
      <c r="I55" s="18"/>
      <c r="J55" s="19"/>
      <c r="K55" s="274">
        <f t="shared" si="26"/>
        <v>0</v>
      </c>
    </row>
    <row r="56" spans="1:15" s="47" customFormat="1" ht="15" customHeight="1" outlineLevel="1" thickBot="1" x14ac:dyDescent="0.3">
      <c r="A56" s="160" t="s">
        <v>21</v>
      </c>
      <c r="B56" s="591" t="s">
        <v>28</v>
      </c>
      <c r="C56" s="320">
        <f>SUM(C49:C55)</f>
        <v>32278</v>
      </c>
      <c r="D56" s="292">
        <f>SUM(D49:D55)</f>
        <v>6428</v>
      </c>
      <c r="E56" s="292">
        <f>SUM(E49:E55)</f>
        <v>4484</v>
      </c>
      <c r="F56" s="292">
        <f>SUM(F49:F55)</f>
        <v>9766</v>
      </c>
      <c r="G56" s="296">
        <f>SUM(G49:G55)</f>
        <v>1715</v>
      </c>
      <c r="H56" s="385">
        <f t="shared" ref="H56:K56" si="28">SUM(H49:H55)</f>
        <v>5440</v>
      </c>
      <c r="I56" s="295">
        <f t="shared" si="28"/>
        <v>4614</v>
      </c>
      <c r="J56" s="296">
        <f t="shared" si="28"/>
        <v>10078</v>
      </c>
      <c r="K56" s="318">
        <f t="shared" si="28"/>
        <v>74803</v>
      </c>
    </row>
    <row r="57" spans="1:15" s="47" customFormat="1" ht="15" customHeight="1" outlineLevel="1" thickBot="1" x14ac:dyDescent="0.3">
      <c r="A57" s="110" t="s">
        <v>23</v>
      </c>
      <c r="B57" s="591"/>
      <c r="C57" s="320">
        <f t="shared" ref="C57:J57" si="29">AVERAGE(C49:C55)</f>
        <v>6455.6</v>
      </c>
      <c r="D57" s="292">
        <f t="shared" si="29"/>
        <v>1607</v>
      </c>
      <c r="E57" s="292">
        <f t="shared" si="29"/>
        <v>1121</v>
      </c>
      <c r="F57" s="292">
        <f t="shared" si="29"/>
        <v>2441.5</v>
      </c>
      <c r="G57" s="296">
        <f t="shared" si="29"/>
        <v>1715</v>
      </c>
      <c r="H57" s="385">
        <f t="shared" si="29"/>
        <v>1088</v>
      </c>
      <c r="I57" s="295">
        <f t="shared" si="29"/>
        <v>1153.5</v>
      </c>
      <c r="J57" s="296">
        <f t="shared" si="29"/>
        <v>2519.5</v>
      </c>
      <c r="K57" s="318">
        <f>AVERAGE(K49:K55)</f>
        <v>10686.142857142857</v>
      </c>
    </row>
    <row r="58" spans="1:15" s="47" customFormat="1" ht="15" customHeight="1" thickBot="1" x14ac:dyDescent="0.3">
      <c r="A58" s="26" t="s">
        <v>20</v>
      </c>
      <c r="B58" s="591"/>
      <c r="C58" s="321">
        <f>SUM(C49:C53)</f>
        <v>32278</v>
      </c>
      <c r="D58" s="293">
        <f>SUM(D49:D53)</f>
        <v>6428</v>
      </c>
      <c r="E58" s="293">
        <f>SUM(E49:E53)</f>
        <v>4484</v>
      </c>
      <c r="F58" s="293">
        <f>SUM(F49:F53)</f>
        <v>9766</v>
      </c>
      <c r="G58" s="298">
        <f t="shared" ref="G58" si="30">SUM(G49:G53)</f>
        <v>1715</v>
      </c>
      <c r="H58" s="386">
        <f>SUM(H49:H53)</f>
        <v>5440</v>
      </c>
      <c r="I58" s="297">
        <f>SUM(I49:I53)</f>
        <v>4614</v>
      </c>
      <c r="J58" s="298">
        <f>SUM(J49:J53)</f>
        <v>10078</v>
      </c>
      <c r="K58" s="319">
        <f>SUM(K49:K53)</f>
        <v>74803</v>
      </c>
    </row>
    <row r="59" spans="1:15" s="47" customFormat="1" ht="14.25" thickBot="1" x14ac:dyDescent="0.3">
      <c r="A59" s="26" t="s">
        <v>22</v>
      </c>
      <c r="B59" s="592"/>
      <c r="C59" s="170">
        <f>AVERAGE(C49:C53)</f>
        <v>6455.6</v>
      </c>
      <c r="D59" s="33">
        <f>AVERAGE(D50:D53)</f>
        <v>1607</v>
      </c>
      <c r="E59" s="33">
        <f>AVERAGE(E50:E53)</f>
        <v>1121</v>
      </c>
      <c r="F59" s="33">
        <f t="shared" ref="F59:K59" si="31">AVERAGE(F49:F53)</f>
        <v>2441.5</v>
      </c>
      <c r="G59" s="32">
        <f t="shared" si="31"/>
        <v>1715</v>
      </c>
      <c r="H59" s="35">
        <f>AVERAGE(H50:H53)</f>
        <v>1255.75</v>
      </c>
      <c r="I59" s="31">
        <f>AVERAGE(I50:I53)</f>
        <v>1153.5</v>
      </c>
      <c r="J59" s="32">
        <f t="shared" si="31"/>
        <v>2519.5</v>
      </c>
      <c r="K59" s="355">
        <f t="shared" si="31"/>
        <v>14960.6</v>
      </c>
    </row>
    <row r="60" spans="1:15" s="47" customFormat="1" ht="13.5" hidden="1" x14ac:dyDescent="0.25">
      <c r="A60" s="151"/>
      <c r="B60" s="353"/>
      <c r="C60" s="51"/>
      <c r="D60" s="53"/>
      <c r="E60" s="53"/>
      <c r="F60" s="53"/>
      <c r="G60" s="52"/>
      <c r="H60" s="142"/>
      <c r="I60" s="12"/>
      <c r="J60" s="13"/>
      <c r="K60" s="55"/>
    </row>
    <row r="61" spans="1:15" s="47" customFormat="1" ht="14.25" hidden="1" thickBot="1" x14ac:dyDescent="0.3">
      <c r="A61" s="151"/>
      <c r="B61" s="286"/>
      <c r="C61" s="18"/>
      <c r="D61" s="20"/>
      <c r="E61" s="20"/>
      <c r="F61" s="20"/>
      <c r="G61" s="19"/>
      <c r="H61" s="142"/>
      <c r="I61" s="389"/>
      <c r="J61" s="390"/>
      <c r="K61" s="274"/>
    </row>
    <row r="62" spans="1:15" s="47" customFormat="1" ht="14.25" hidden="1" thickBot="1" x14ac:dyDescent="0.3">
      <c r="A62" s="151"/>
      <c r="B62" s="286"/>
      <c r="C62" s="18"/>
      <c r="D62" s="20"/>
      <c r="E62" s="20"/>
      <c r="F62" s="20"/>
      <c r="G62" s="19"/>
      <c r="H62" s="142"/>
      <c r="I62" s="12"/>
      <c r="J62" s="63"/>
      <c r="K62" s="352"/>
    </row>
    <row r="63" spans="1:15" s="47" customFormat="1" ht="14.25" hidden="1" thickBot="1" x14ac:dyDescent="0.3">
      <c r="A63" s="151"/>
      <c r="B63" s="286"/>
      <c r="C63" s="18"/>
      <c r="D63" s="20"/>
      <c r="E63" s="20"/>
      <c r="F63" s="20"/>
      <c r="G63" s="19"/>
      <c r="H63" s="142"/>
      <c r="I63" s="12"/>
      <c r="J63" s="63"/>
      <c r="K63" s="352"/>
    </row>
    <row r="64" spans="1:15" s="47" customFormat="1" ht="14.25" hidden="1" thickBot="1" x14ac:dyDescent="0.3">
      <c r="A64" s="25"/>
      <c r="B64" s="286"/>
      <c r="C64" s="18"/>
      <c r="D64" s="20"/>
      <c r="E64" s="20"/>
      <c r="F64" s="20"/>
      <c r="G64" s="19"/>
      <c r="H64" s="142"/>
      <c r="I64" s="12"/>
      <c r="J64" s="63"/>
      <c r="K64" s="352"/>
    </row>
    <row r="65" spans="1:15" s="47" customFormat="1" ht="14.25" hidden="1" outlineLevel="1" thickBot="1" x14ac:dyDescent="0.3">
      <c r="A65" s="25"/>
      <c r="B65" s="286"/>
      <c r="C65" s="18"/>
      <c r="D65" s="20"/>
      <c r="E65" s="20"/>
      <c r="F65" s="20"/>
      <c r="G65" s="19"/>
      <c r="H65" s="143"/>
      <c r="I65" s="18"/>
      <c r="J65" s="64"/>
      <c r="K65" s="352"/>
    </row>
    <row r="66" spans="1:15" s="47" customFormat="1" ht="14.25" hidden="1" outlineLevel="1" thickBot="1" x14ac:dyDescent="0.3">
      <c r="A66" s="25"/>
      <c r="B66" s="286"/>
      <c r="C66" s="56"/>
      <c r="D66" s="58"/>
      <c r="E66" s="58"/>
      <c r="F66" s="58"/>
      <c r="G66" s="57"/>
      <c r="H66" s="354"/>
      <c r="I66" s="21"/>
      <c r="J66" s="65"/>
      <c r="K66" s="356"/>
    </row>
    <row r="67" spans="1:15" s="47" customFormat="1" ht="14.25" hidden="1" outlineLevel="1" thickBot="1" x14ac:dyDescent="0.3">
      <c r="A67" s="160" t="s">
        <v>21</v>
      </c>
      <c r="B67" s="574" t="s">
        <v>32</v>
      </c>
      <c r="C67" s="349">
        <f>SUM(C60:C66)</f>
        <v>0</v>
      </c>
      <c r="D67" s="349">
        <f t="shared" ref="D67:K67" si="32">SUM(D60:D66)</f>
        <v>0</v>
      </c>
      <c r="E67" s="349">
        <f t="shared" si="32"/>
        <v>0</v>
      </c>
      <c r="F67" s="349">
        <f t="shared" si="32"/>
        <v>0</v>
      </c>
      <c r="G67" s="349">
        <f t="shared" si="32"/>
        <v>0</v>
      </c>
      <c r="H67" s="115">
        <f t="shared" si="32"/>
        <v>0</v>
      </c>
      <c r="I67" s="115">
        <f t="shared" si="32"/>
        <v>0</v>
      </c>
      <c r="J67" s="115">
        <f t="shared" si="32"/>
        <v>0</v>
      </c>
      <c r="K67" s="349">
        <f t="shared" si="32"/>
        <v>0</v>
      </c>
    </row>
    <row r="68" spans="1:15" s="47" customFormat="1" ht="14.25" hidden="1" outlineLevel="1" thickBot="1" x14ac:dyDescent="0.3">
      <c r="A68" s="110" t="s">
        <v>23</v>
      </c>
      <c r="B68" s="575"/>
      <c r="C68" s="111" t="e">
        <f>AVERAGE(C60:C66)</f>
        <v>#DIV/0!</v>
      </c>
      <c r="D68" s="111" t="e">
        <f t="shared" ref="D68:K68" si="33">AVERAGE(D60:D66)</f>
        <v>#DIV/0!</v>
      </c>
      <c r="E68" s="111" t="e">
        <f t="shared" si="33"/>
        <v>#DIV/0!</v>
      </c>
      <c r="F68" s="111" t="e">
        <f t="shared" si="33"/>
        <v>#DIV/0!</v>
      </c>
      <c r="G68" s="111" t="e">
        <f t="shared" si="33"/>
        <v>#DIV/0!</v>
      </c>
      <c r="H68" s="111" t="e">
        <f t="shared" si="33"/>
        <v>#DIV/0!</v>
      </c>
      <c r="I68" s="111" t="e">
        <f t="shared" si="33"/>
        <v>#DIV/0!</v>
      </c>
      <c r="J68" s="111" t="e">
        <f t="shared" si="33"/>
        <v>#DIV/0!</v>
      </c>
      <c r="K68" s="111" t="e">
        <f t="shared" si="33"/>
        <v>#DIV/0!</v>
      </c>
    </row>
    <row r="69" spans="1:15" s="47" customFormat="1" ht="14.25" hidden="1" thickBot="1" x14ac:dyDescent="0.3">
      <c r="A69" s="26" t="s">
        <v>20</v>
      </c>
      <c r="B69" s="575"/>
      <c r="C69" s="27">
        <f>SUM(C60:C64)</f>
        <v>0</v>
      </c>
      <c r="D69" s="27">
        <f t="shared" ref="D69:K69" si="34">SUM(D60:D64)</f>
        <v>0</v>
      </c>
      <c r="E69" s="27">
        <f t="shared" si="34"/>
        <v>0</v>
      </c>
      <c r="F69" s="27">
        <f t="shared" si="34"/>
        <v>0</v>
      </c>
      <c r="G69" s="27">
        <f t="shared" si="34"/>
        <v>0</v>
      </c>
      <c r="H69" s="27">
        <f t="shared" si="34"/>
        <v>0</v>
      </c>
      <c r="I69" s="27">
        <f t="shared" si="34"/>
        <v>0</v>
      </c>
      <c r="J69" s="27">
        <f t="shared" si="34"/>
        <v>0</v>
      </c>
      <c r="K69" s="27">
        <f t="shared" si="34"/>
        <v>0</v>
      </c>
    </row>
    <row r="70" spans="1:15" s="47" customFormat="1" ht="14.25" hidden="1" thickBot="1" x14ac:dyDescent="0.3">
      <c r="A70" s="26" t="s">
        <v>22</v>
      </c>
      <c r="B70" s="576"/>
      <c r="C70" s="31" t="e">
        <f>AVERAGE(C60:C64)</f>
        <v>#DIV/0!</v>
      </c>
      <c r="D70" s="31" t="e">
        <f t="shared" ref="D70:K70" si="35">AVERAGE(D60:D64)</f>
        <v>#DIV/0!</v>
      </c>
      <c r="E70" s="31" t="e">
        <f t="shared" si="35"/>
        <v>#DIV/0!</v>
      </c>
      <c r="F70" s="31" t="e">
        <f t="shared" si="35"/>
        <v>#DIV/0!</v>
      </c>
      <c r="G70" s="31" t="e">
        <f t="shared" si="35"/>
        <v>#DIV/0!</v>
      </c>
      <c r="H70" s="31" t="e">
        <f t="shared" si="35"/>
        <v>#DIV/0!</v>
      </c>
      <c r="I70" s="31" t="e">
        <f t="shared" si="35"/>
        <v>#DIV/0!</v>
      </c>
      <c r="J70" s="31" t="e">
        <f t="shared" si="35"/>
        <v>#DIV/0!</v>
      </c>
      <c r="K70" s="31" t="e">
        <f t="shared" si="35"/>
        <v>#DIV/0!</v>
      </c>
    </row>
    <row r="71" spans="1:15" s="47" customFormat="1" ht="15" customHeight="1" x14ac:dyDescent="0.25">
      <c r="A71" s="4"/>
      <c r="B71" s="133"/>
      <c r="C71" s="50"/>
      <c r="D71" s="50"/>
      <c r="E71" s="50"/>
      <c r="F71" s="50"/>
      <c r="G71" s="50"/>
      <c r="H71" s="50"/>
      <c r="I71" s="50"/>
      <c r="J71" s="50"/>
      <c r="K71" s="50"/>
    </row>
    <row r="72" spans="1:15" s="47" customFormat="1" ht="30" customHeight="1" x14ac:dyDescent="0.25">
      <c r="A72" s="193"/>
      <c r="B72" s="38" t="s">
        <v>8</v>
      </c>
      <c r="C72" s="39" t="s">
        <v>9</v>
      </c>
      <c r="D72" s="39" t="s">
        <v>10</v>
      </c>
      <c r="E72" s="60"/>
      <c r="F72" s="585" t="s">
        <v>59</v>
      </c>
      <c r="G72" s="586"/>
      <c r="H72" s="587"/>
      <c r="I72" s="60"/>
      <c r="J72" s="60"/>
      <c r="K72" s="60"/>
      <c r="L72" s="60"/>
      <c r="M72" s="50"/>
      <c r="N72" s="50"/>
      <c r="O72" s="50"/>
    </row>
    <row r="73" spans="1:15" ht="29.25" customHeight="1" x14ac:dyDescent="0.25">
      <c r="A73" s="42" t="s">
        <v>30</v>
      </c>
      <c r="B73" s="194">
        <f>SUM(C58:G58, C47:G47, C36:G36, C25:G25, C14:G14, C69:G69 )</f>
        <v>274910</v>
      </c>
      <c r="C73" s="62">
        <f>SUM(H58:H58, H47:H47, H36:H36, H25:H25, H14:H14, H69:H69)</f>
        <v>27461</v>
      </c>
      <c r="D73" s="62">
        <f>SUM(I58:J58, I47:J47, I36:J36, I25:J25, I14:J14, I69:J69)</f>
        <v>78223</v>
      </c>
      <c r="E73" s="61"/>
      <c r="F73" s="566" t="s">
        <v>30</v>
      </c>
      <c r="G73" s="567"/>
      <c r="H73" s="106">
        <f>SUM(K14, K25, K36, K47, K58, K69)</f>
        <v>380594</v>
      </c>
      <c r="I73" s="61"/>
      <c r="J73" s="61"/>
      <c r="K73" s="61"/>
      <c r="L73" s="61"/>
    </row>
    <row r="74" spans="1:15" ht="30" customHeight="1" x14ac:dyDescent="0.25">
      <c r="A74" s="42" t="s">
        <v>29</v>
      </c>
      <c r="B74" s="192">
        <f>SUM(C56:G56, C45:G45, C34:G34, C23:G23, C12:G12, C67:G67  )</f>
        <v>327053</v>
      </c>
      <c r="C74" s="37">
        <f>SUM(H56:H56, H45:H45, H34:H34, H23:H23, H12:H12, H67:H67 )</f>
        <v>31918</v>
      </c>
      <c r="D74" s="37">
        <f>SUM(I56:J56, I45:J45, I34:J34, I23:J23, I12:J12, I67:J67)</f>
        <v>78223</v>
      </c>
      <c r="E74" s="61"/>
      <c r="F74" s="566" t="s">
        <v>29</v>
      </c>
      <c r="G74" s="567"/>
      <c r="H74" s="107">
        <f>SUM(K56, K45, K34, K23, K12, K67)</f>
        <v>437194</v>
      </c>
      <c r="I74" s="61"/>
      <c r="J74" s="61"/>
      <c r="K74" s="61"/>
      <c r="L74" s="61"/>
    </row>
    <row r="75" spans="1:15" ht="30" customHeight="1" x14ac:dyDescent="0.25">
      <c r="F75" s="566" t="s">
        <v>22</v>
      </c>
      <c r="G75" s="567"/>
      <c r="H75" s="107">
        <f>AVERAGE(K14, K25, K36, K47, K58, K69)</f>
        <v>63432.333333333336</v>
      </c>
    </row>
    <row r="76" spans="1:15" ht="30" customHeight="1" x14ac:dyDescent="0.25">
      <c r="F76" s="566" t="s">
        <v>62</v>
      </c>
      <c r="G76" s="567"/>
      <c r="H76" s="106">
        <f>AVERAGE(K56, K45, K34, K23, K12, K67)</f>
        <v>72865.666666666672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0"/>
  <sheetViews>
    <sheetView zoomScaleNormal="10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A54" sqref="A54:XFD5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6" ht="15" customHeight="1" x14ac:dyDescent="0.25">
      <c r="A1" s="23"/>
      <c r="B1" s="171"/>
      <c r="C1" s="555" t="s">
        <v>8</v>
      </c>
      <c r="D1" s="596"/>
      <c r="E1" s="577"/>
      <c r="F1" s="555" t="s">
        <v>82</v>
      </c>
      <c r="G1" s="596"/>
      <c r="H1" s="577"/>
      <c r="I1" s="555" t="s">
        <v>10</v>
      </c>
      <c r="J1" s="596"/>
      <c r="K1" s="596"/>
      <c r="L1" s="612" t="s">
        <v>66</v>
      </c>
      <c r="M1" s="603" t="s">
        <v>19</v>
      </c>
    </row>
    <row r="2" spans="1:16" ht="15" customHeight="1" thickBot="1" x14ac:dyDescent="0.3">
      <c r="A2" s="24"/>
      <c r="B2" s="172"/>
      <c r="C2" s="597"/>
      <c r="D2" s="598"/>
      <c r="E2" s="599"/>
      <c r="F2" s="597"/>
      <c r="G2" s="598"/>
      <c r="H2" s="599"/>
      <c r="I2" s="597"/>
      <c r="J2" s="598"/>
      <c r="K2" s="598"/>
      <c r="L2" s="613"/>
      <c r="M2" s="604"/>
    </row>
    <row r="3" spans="1:16" ht="15" customHeight="1" x14ac:dyDescent="0.25">
      <c r="A3" s="540" t="s">
        <v>52</v>
      </c>
      <c r="B3" s="582" t="s">
        <v>53</v>
      </c>
      <c r="C3" s="614" t="s">
        <v>15</v>
      </c>
      <c r="D3" s="606" t="s">
        <v>16</v>
      </c>
      <c r="E3" s="593" t="s">
        <v>84</v>
      </c>
      <c r="F3" s="608" t="s">
        <v>15</v>
      </c>
      <c r="G3" s="606" t="s">
        <v>16</v>
      </c>
      <c r="H3" s="593" t="s">
        <v>84</v>
      </c>
      <c r="I3" s="608" t="s">
        <v>15</v>
      </c>
      <c r="J3" s="588" t="s">
        <v>17</v>
      </c>
      <c r="K3" s="606" t="s">
        <v>16</v>
      </c>
      <c r="L3" s="601" t="s">
        <v>18</v>
      </c>
      <c r="M3" s="604"/>
    </row>
    <row r="4" spans="1:16" ht="15.75" thickBot="1" x14ac:dyDescent="0.3">
      <c r="A4" s="561"/>
      <c r="B4" s="583"/>
      <c r="C4" s="615"/>
      <c r="D4" s="607"/>
      <c r="E4" s="611"/>
      <c r="F4" s="609"/>
      <c r="G4" s="607"/>
      <c r="H4" s="611"/>
      <c r="I4" s="609"/>
      <c r="J4" s="610"/>
      <c r="K4" s="607"/>
      <c r="L4" s="551"/>
      <c r="M4" s="605"/>
    </row>
    <row r="5" spans="1:16" s="2" customFormat="1" ht="15.75" hidden="1" thickBot="1" x14ac:dyDescent="0.3">
      <c r="A5" s="25" t="s">
        <v>3</v>
      </c>
      <c r="B5" s="391">
        <v>43584</v>
      </c>
      <c r="C5" s="395"/>
      <c r="D5" s="396"/>
      <c r="E5" s="397"/>
      <c r="F5" s="393"/>
      <c r="G5" s="229"/>
      <c r="H5" s="369"/>
      <c r="I5" s="269"/>
      <c r="J5" s="229"/>
      <c r="K5" s="369"/>
      <c r="L5" s="310"/>
      <c r="M5" s="66">
        <f t="shared" ref="M5:M11" si="0">SUM(C5:L5)</f>
        <v>0</v>
      </c>
    </row>
    <row r="6" spans="1:16" s="2" customFormat="1" hidden="1" x14ac:dyDescent="0.25">
      <c r="A6" s="25" t="s">
        <v>4</v>
      </c>
      <c r="B6" s="392">
        <v>43585</v>
      </c>
      <c r="C6" s="259"/>
      <c r="D6" s="226"/>
      <c r="E6" s="250"/>
      <c r="F6" s="277"/>
      <c r="G6" s="226"/>
      <c r="H6" s="250"/>
      <c r="I6" s="259"/>
      <c r="J6" s="226"/>
      <c r="K6" s="250"/>
      <c r="L6" s="309"/>
      <c r="M6" s="310">
        <f t="shared" si="0"/>
        <v>0</v>
      </c>
    </row>
    <row r="7" spans="1:16" s="2" customFormat="1" outlineLevel="1" x14ac:dyDescent="0.25">
      <c r="A7" s="25" t="s">
        <v>5</v>
      </c>
      <c r="B7" s="392">
        <v>43586</v>
      </c>
      <c r="C7" s="259">
        <v>376</v>
      </c>
      <c r="D7" s="226">
        <v>244</v>
      </c>
      <c r="E7" s="250">
        <v>336</v>
      </c>
      <c r="F7" s="394">
        <v>3529</v>
      </c>
      <c r="G7" s="226">
        <v>2512</v>
      </c>
      <c r="H7" s="250">
        <v>459</v>
      </c>
      <c r="I7" s="259">
        <v>944</v>
      </c>
      <c r="J7" s="226">
        <v>499</v>
      </c>
      <c r="K7" s="250">
        <v>2339</v>
      </c>
      <c r="L7" s="309">
        <v>364</v>
      </c>
      <c r="M7" s="309">
        <f t="shared" si="0"/>
        <v>11602</v>
      </c>
    </row>
    <row r="8" spans="1:16" s="2" customFormat="1" outlineLevel="1" x14ac:dyDescent="0.25">
      <c r="A8" s="25" t="s">
        <v>6</v>
      </c>
      <c r="B8" s="392">
        <v>43587</v>
      </c>
      <c r="C8" s="259">
        <v>425</v>
      </c>
      <c r="D8" s="226">
        <v>222</v>
      </c>
      <c r="E8" s="250">
        <v>346</v>
      </c>
      <c r="F8" s="394">
        <v>4061</v>
      </c>
      <c r="G8" s="226">
        <v>2292</v>
      </c>
      <c r="H8" s="250">
        <v>521</v>
      </c>
      <c r="I8" s="259">
        <v>972</v>
      </c>
      <c r="J8" s="226">
        <v>540</v>
      </c>
      <c r="K8" s="250">
        <v>2433</v>
      </c>
      <c r="L8" s="309">
        <v>382</v>
      </c>
      <c r="M8" s="309">
        <f t="shared" si="0"/>
        <v>12194</v>
      </c>
      <c r="N8" s="152"/>
    </row>
    <row r="9" spans="1:16" s="2" customFormat="1" outlineLevel="1" x14ac:dyDescent="0.25">
      <c r="A9" s="25" t="s">
        <v>0</v>
      </c>
      <c r="B9" s="392">
        <v>43588</v>
      </c>
      <c r="C9" s="259">
        <v>328</v>
      </c>
      <c r="D9" s="226">
        <v>176</v>
      </c>
      <c r="E9" s="250">
        <v>292</v>
      </c>
      <c r="F9" s="394">
        <v>3399</v>
      </c>
      <c r="G9" s="226">
        <v>1728</v>
      </c>
      <c r="H9" s="250">
        <v>459</v>
      </c>
      <c r="I9" s="259">
        <v>904</v>
      </c>
      <c r="J9" s="226">
        <v>396</v>
      </c>
      <c r="K9" s="250">
        <v>2113</v>
      </c>
      <c r="L9" s="309">
        <v>288</v>
      </c>
      <c r="M9" s="309">
        <f t="shared" si="0"/>
        <v>10083</v>
      </c>
      <c r="N9" s="152"/>
    </row>
    <row r="10" spans="1:16" s="2" customFormat="1" outlineLevel="1" x14ac:dyDescent="0.25">
      <c r="A10" s="25" t="s">
        <v>1</v>
      </c>
      <c r="B10" s="392">
        <v>43589</v>
      </c>
      <c r="C10" s="259">
        <v>221</v>
      </c>
      <c r="D10" s="226">
        <v>295</v>
      </c>
      <c r="E10" s="250">
        <v>192</v>
      </c>
      <c r="F10" s="277">
        <v>2304</v>
      </c>
      <c r="G10" s="226">
        <v>576</v>
      </c>
      <c r="H10" s="250">
        <v>15887</v>
      </c>
      <c r="I10" s="259"/>
      <c r="J10" s="226"/>
      <c r="K10" s="250"/>
      <c r="L10" s="309"/>
      <c r="M10" s="309">
        <f t="shared" si="0"/>
        <v>19475</v>
      </c>
      <c r="N10" s="152"/>
    </row>
    <row r="11" spans="1:16" s="2" customFormat="1" ht="15" customHeight="1" outlineLevel="1" thickBot="1" x14ac:dyDescent="0.3">
      <c r="A11" s="25" t="s">
        <v>2</v>
      </c>
      <c r="B11" s="392">
        <v>43590</v>
      </c>
      <c r="C11" s="259">
        <v>67</v>
      </c>
      <c r="D11" s="226">
        <v>66</v>
      </c>
      <c r="E11" s="250">
        <v>66</v>
      </c>
      <c r="F11" s="277">
        <v>870</v>
      </c>
      <c r="G11" s="226">
        <v>200</v>
      </c>
      <c r="H11" s="250">
        <v>8620</v>
      </c>
      <c r="I11" s="259"/>
      <c r="J11" s="226"/>
      <c r="K11" s="250"/>
      <c r="L11" s="309"/>
      <c r="M11" s="309">
        <f t="shared" si="0"/>
        <v>9889</v>
      </c>
      <c r="N11" s="152"/>
    </row>
    <row r="12" spans="1:16" s="3" customFormat="1" ht="15" customHeight="1" outlineLevel="1" thickBot="1" x14ac:dyDescent="0.3">
      <c r="A12" s="160" t="s">
        <v>21</v>
      </c>
      <c r="B12" s="575" t="s">
        <v>24</v>
      </c>
      <c r="C12" s="260">
        <f t="shared" ref="C12:M12" si="1">SUM(C5:C11)</f>
        <v>1417</v>
      </c>
      <c r="D12" s="240">
        <f t="shared" si="1"/>
        <v>1003</v>
      </c>
      <c r="E12" s="261">
        <f t="shared" si="1"/>
        <v>1232</v>
      </c>
      <c r="F12" s="327">
        <f t="shared" si="1"/>
        <v>14163</v>
      </c>
      <c r="G12" s="240">
        <f t="shared" si="1"/>
        <v>7308</v>
      </c>
      <c r="H12" s="302">
        <f t="shared" si="1"/>
        <v>25946</v>
      </c>
      <c r="I12" s="260">
        <f t="shared" si="1"/>
        <v>2820</v>
      </c>
      <c r="J12" s="240">
        <f t="shared" si="1"/>
        <v>1435</v>
      </c>
      <c r="K12" s="302">
        <f t="shared" si="1"/>
        <v>6885</v>
      </c>
      <c r="L12" s="307">
        <f t="shared" si="1"/>
        <v>1034</v>
      </c>
      <c r="M12" s="305">
        <f t="shared" si="1"/>
        <v>63243</v>
      </c>
      <c r="O12" s="373"/>
    </row>
    <row r="13" spans="1:16" s="3" customFormat="1" ht="15" customHeight="1" outlineLevel="1" thickBot="1" x14ac:dyDescent="0.3">
      <c r="A13" s="110" t="s">
        <v>23</v>
      </c>
      <c r="B13" s="575"/>
      <c r="C13" s="260">
        <f>AVERAGE(C5:C11)</f>
        <v>283.39999999999998</v>
      </c>
      <c r="D13" s="240">
        <f>AVERAGE(D5:D11)</f>
        <v>200.6</v>
      </c>
      <c r="E13" s="261">
        <f>AVERAGE(E5:E11)</f>
        <v>246.4</v>
      </c>
      <c r="F13" s="327">
        <f t="shared" ref="F13:L13" si="2">AVERAGE(F5:F11)</f>
        <v>2832.6</v>
      </c>
      <c r="G13" s="240">
        <f t="shared" si="2"/>
        <v>1461.6</v>
      </c>
      <c r="H13" s="302">
        <f>AVERAGE(H5:H11)</f>
        <v>5189.2</v>
      </c>
      <c r="I13" s="260">
        <f t="shared" si="2"/>
        <v>940</v>
      </c>
      <c r="J13" s="240">
        <f t="shared" si="2"/>
        <v>478.33333333333331</v>
      </c>
      <c r="K13" s="302">
        <f t="shared" si="2"/>
        <v>2295</v>
      </c>
      <c r="L13" s="307">
        <f t="shared" si="2"/>
        <v>344.66666666666669</v>
      </c>
      <c r="M13" s="305">
        <f>AVERAGE(M5:M11)</f>
        <v>9034.7142857142862</v>
      </c>
      <c r="O13" s="373"/>
    </row>
    <row r="14" spans="1:16" s="3" customFormat="1" ht="15" customHeight="1" thickBot="1" x14ac:dyDescent="0.3">
      <c r="A14" s="26" t="s">
        <v>20</v>
      </c>
      <c r="B14" s="575"/>
      <c r="C14" s="262">
        <f t="shared" ref="C14:L14" si="3">SUM(C5:C9)</f>
        <v>1129</v>
      </c>
      <c r="D14" s="241">
        <f t="shared" si="3"/>
        <v>642</v>
      </c>
      <c r="E14" s="263">
        <f t="shared" si="3"/>
        <v>974</v>
      </c>
      <c r="F14" s="328">
        <f t="shared" si="3"/>
        <v>10989</v>
      </c>
      <c r="G14" s="241">
        <f t="shared" si="3"/>
        <v>6532</v>
      </c>
      <c r="H14" s="303">
        <f t="shared" si="3"/>
        <v>1439</v>
      </c>
      <c r="I14" s="262">
        <f t="shared" si="3"/>
        <v>2820</v>
      </c>
      <c r="J14" s="241">
        <f t="shared" si="3"/>
        <v>1435</v>
      </c>
      <c r="K14" s="303">
        <f t="shared" si="3"/>
        <v>6885</v>
      </c>
      <c r="L14" s="308">
        <f t="shared" si="3"/>
        <v>1034</v>
      </c>
      <c r="M14" s="306">
        <f t="shared" ref="M14" si="4">SUM(M5:M9)</f>
        <v>33879</v>
      </c>
      <c r="O14" s="373"/>
    </row>
    <row r="15" spans="1:16" s="3" customFormat="1" ht="15" customHeight="1" thickBot="1" x14ac:dyDescent="0.3">
      <c r="A15" s="26" t="s">
        <v>22</v>
      </c>
      <c r="B15" s="575"/>
      <c r="C15" s="262">
        <f>AVERAGE(C5:C9)</f>
        <v>376.33333333333331</v>
      </c>
      <c r="D15" s="241">
        <f t="shared" ref="D15:L15" si="5">AVERAGE(D5:D9)</f>
        <v>214</v>
      </c>
      <c r="E15" s="263">
        <f>AVERAGE(E5:E9)</f>
        <v>324.66666666666669</v>
      </c>
      <c r="F15" s="328">
        <f>AVERAGE(F5:F9)</f>
        <v>3663</v>
      </c>
      <c r="G15" s="241">
        <f t="shared" si="5"/>
        <v>2177.3333333333335</v>
      </c>
      <c r="H15" s="303">
        <f>AVERAGE(H5:H9)</f>
        <v>479.66666666666669</v>
      </c>
      <c r="I15" s="262">
        <f>AVERAGE(I5:I9)</f>
        <v>940</v>
      </c>
      <c r="J15" s="241">
        <f t="shared" si="5"/>
        <v>478.33333333333331</v>
      </c>
      <c r="K15" s="303">
        <f t="shared" si="5"/>
        <v>2295</v>
      </c>
      <c r="L15" s="308">
        <f t="shared" si="5"/>
        <v>344.66666666666669</v>
      </c>
      <c r="M15" s="306">
        <f>AVERAGE(M5:M9)</f>
        <v>6775.8</v>
      </c>
      <c r="O15" s="373"/>
    </row>
    <row r="16" spans="1:16" s="3" customFormat="1" ht="15" customHeight="1" x14ac:dyDescent="0.25">
      <c r="A16" s="25" t="s">
        <v>3</v>
      </c>
      <c r="B16" s="173">
        <f>B11+1</f>
        <v>43591</v>
      </c>
      <c r="C16" s="259">
        <v>380</v>
      </c>
      <c r="D16" s="226">
        <v>129</v>
      </c>
      <c r="E16" s="250">
        <v>366</v>
      </c>
      <c r="F16" s="277">
        <v>3551</v>
      </c>
      <c r="G16" s="226">
        <v>2621</v>
      </c>
      <c r="H16" s="248">
        <v>357</v>
      </c>
      <c r="I16" s="259">
        <v>841</v>
      </c>
      <c r="J16" s="226">
        <v>517</v>
      </c>
      <c r="K16" s="248">
        <v>2338</v>
      </c>
      <c r="L16" s="196">
        <v>373</v>
      </c>
      <c r="M16" s="309">
        <f t="shared" ref="M16:M21" si="6">SUM(C16:L16)</f>
        <v>11473</v>
      </c>
      <c r="O16" s="373"/>
      <c r="P16" s="373"/>
    </row>
    <row r="17" spans="1:22" s="3" customFormat="1" ht="15" customHeight="1" x14ac:dyDescent="0.25">
      <c r="A17" s="25" t="s">
        <v>4</v>
      </c>
      <c r="B17" s="174">
        <f t="shared" ref="B17:B22" si="7">B16+1</f>
        <v>43592</v>
      </c>
      <c r="C17" s="259">
        <v>484</v>
      </c>
      <c r="D17" s="226">
        <v>280</v>
      </c>
      <c r="E17" s="250">
        <v>363</v>
      </c>
      <c r="F17" s="277">
        <v>3681</v>
      </c>
      <c r="G17" s="226">
        <v>2733</v>
      </c>
      <c r="H17" s="248">
        <v>403</v>
      </c>
      <c r="I17" s="259">
        <v>869</v>
      </c>
      <c r="J17" s="226">
        <v>573</v>
      </c>
      <c r="K17" s="248">
        <v>2451</v>
      </c>
      <c r="L17" s="196">
        <v>417</v>
      </c>
      <c r="M17" s="309">
        <f t="shared" si="6"/>
        <v>12254</v>
      </c>
      <c r="O17" s="373"/>
      <c r="P17" s="373"/>
    </row>
    <row r="18" spans="1:22" s="3" customFormat="1" ht="15" customHeight="1" x14ac:dyDescent="0.25">
      <c r="A18" s="25" t="s">
        <v>5</v>
      </c>
      <c r="B18" s="174">
        <f t="shared" si="7"/>
        <v>43593</v>
      </c>
      <c r="C18" s="259">
        <v>396</v>
      </c>
      <c r="D18" s="226">
        <v>253</v>
      </c>
      <c r="E18" s="250">
        <v>317</v>
      </c>
      <c r="F18" s="277">
        <v>3827</v>
      </c>
      <c r="G18" s="226">
        <v>2672</v>
      </c>
      <c r="H18" s="248">
        <v>414</v>
      </c>
      <c r="I18" s="259">
        <v>898</v>
      </c>
      <c r="J18" s="226">
        <v>521</v>
      </c>
      <c r="K18" s="248">
        <v>2626</v>
      </c>
      <c r="L18" s="196">
        <v>395</v>
      </c>
      <c r="M18" s="309">
        <f t="shared" si="6"/>
        <v>12319</v>
      </c>
      <c r="O18" s="373"/>
      <c r="P18" s="373"/>
    </row>
    <row r="19" spans="1:22" s="3" customFormat="1" ht="15" customHeight="1" x14ac:dyDescent="0.25">
      <c r="A19" s="25" t="s">
        <v>6</v>
      </c>
      <c r="B19" s="175">
        <f t="shared" si="7"/>
        <v>43594</v>
      </c>
      <c r="C19" s="259">
        <v>360</v>
      </c>
      <c r="D19" s="226">
        <v>231</v>
      </c>
      <c r="E19" s="250">
        <v>311</v>
      </c>
      <c r="F19" s="277">
        <v>3472</v>
      </c>
      <c r="G19" s="226">
        <v>2616</v>
      </c>
      <c r="H19" s="248">
        <v>297</v>
      </c>
      <c r="I19" s="259">
        <v>914</v>
      </c>
      <c r="J19" s="226">
        <v>496</v>
      </c>
      <c r="K19" s="248">
        <v>2611</v>
      </c>
      <c r="L19" s="196">
        <v>442</v>
      </c>
      <c r="M19" s="309">
        <f t="shared" si="6"/>
        <v>11750</v>
      </c>
      <c r="O19" s="373"/>
      <c r="P19" s="373"/>
    </row>
    <row r="20" spans="1:22" s="3" customFormat="1" ht="15" customHeight="1" x14ac:dyDescent="0.25">
      <c r="A20" s="25" t="s">
        <v>0</v>
      </c>
      <c r="B20" s="175">
        <f t="shared" si="7"/>
        <v>43595</v>
      </c>
      <c r="C20" s="259">
        <v>325</v>
      </c>
      <c r="D20" s="226">
        <v>262</v>
      </c>
      <c r="E20" s="250">
        <v>290</v>
      </c>
      <c r="F20" s="277">
        <v>3116</v>
      </c>
      <c r="G20" s="226">
        <v>2256</v>
      </c>
      <c r="H20" s="248">
        <v>383</v>
      </c>
      <c r="I20" s="259">
        <v>752</v>
      </c>
      <c r="J20" s="226">
        <v>398</v>
      </c>
      <c r="K20" s="248">
        <v>1969</v>
      </c>
      <c r="L20" s="196">
        <v>345</v>
      </c>
      <c r="M20" s="309">
        <f t="shared" si="6"/>
        <v>10096</v>
      </c>
      <c r="O20" s="373"/>
      <c r="P20" s="373"/>
    </row>
    <row r="21" spans="1:22" s="3" customFormat="1" ht="15" customHeight="1" outlineLevel="1" x14ac:dyDescent="0.25">
      <c r="A21" s="25" t="s">
        <v>1</v>
      </c>
      <c r="B21" s="187">
        <f t="shared" si="7"/>
        <v>43596</v>
      </c>
      <c r="C21" s="259">
        <v>295</v>
      </c>
      <c r="D21" s="398">
        <v>248</v>
      </c>
      <c r="E21" s="250">
        <v>195</v>
      </c>
      <c r="F21" s="277">
        <v>2406</v>
      </c>
      <c r="G21" s="226">
        <v>626</v>
      </c>
      <c r="H21" s="248">
        <v>16631</v>
      </c>
      <c r="I21" s="259"/>
      <c r="J21" s="226"/>
      <c r="K21" s="248"/>
      <c r="L21" s="196"/>
      <c r="M21" s="309">
        <f t="shared" si="6"/>
        <v>20401</v>
      </c>
      <c r="O21" s="373"/>
      <c r="P21" s="373"/>
    </row>
    <row r="22" spans="1:22" s="3" customFormat="1" ht="15" customHeight="1" outlineLevel="1" thickBot="1" x14ac:dyDescent="0.3">
      <c r="A22" s="25" t="s">
        <v>2</v>
      </c>
      <c r="B22" s="174">
        <f t="shared" si="7"/>
        <v>43597</v>
      </c>
      <c r="C22" s="259">
        <v>51</v>
      </c>
      <c r="D22" s="226">
        <v>25</v>
      </c>
      <c r="E22" s="250">
        <v>50</v>
      </c>
      <c r="F22" s="277">
        <v>593</v>
      </c>
      <c r="G22" s="226">
        <v>99</v>
      </c>
      <c r="H22" s="248">
        <v>332</v>
      </c>
      <c r="I22" s="259"/>
      <c r="J22" s="226"/>
      <c r="K22" s="248"/>
      <c r="L22" s="196"/>
      <c r="M22" s="309">
        <f>SUM(C22:L22)</f>
        <v>1150</v>
      </c>
      <c r="O22" s="373"/>
      <c r="P22" s="373"/>
    </row>
    <row r="23" spans="1:22" s="3" customFormat="1" ht="15" customHeight="1" outlineLevel="1" thickBot="1" x14ac:dyDescent="0.3">
      <c r="A23" s="160" t="s">
        <v>21</v>
      </c>
      <c r="B23" s="574" t="s">
        <v>25</v>
      </c>
      <c r="C23" s="260">
        <f>SUM(C16:C22)</f>
        <v>2291</v>
      </c>
      <c r="D23" s="240">
        <f>SUM(D16:D22)</f>
        <v>1428</v>
      </c>
      <c r="E23" s="261">
        <f>SUM(E16:E22)</f>
        <v>1892</v>
      </c>
      <c r="F23" s="327">
        <f t="shared" ref="F23:L23" si="8">SUM(F16:F22)</f>
        <v>20646</v>
      </c>
      <c r="G23" s="240">
        <f t="shared" si="8"/>
        <v>13623</v>
      </c>
      <c r="H23" s="302">
        <f>SUM(H16:H22)</f>
        <v>18817</v>
      </c>
      <c r="I23" s="260">
        <f t="shared" si="8"/>
        <v>4274</v>
      </c>
      <c r="J23" s="240">
        <f t="shared" si="8"/>
        <v>2505</v>
      </c>
      <c r="K23" s="302">
        <f t="shared" si="8"/>
        <v>11995</v>
      </c>
      <c r="L23" s="307">
        <f t="shared" si="8"/>
        <v>1972</v>
      </c>
      <c r="M23" s="305">
        <f>SUM(M16:M22)</f>
        <v>79443</v>
      </c>
    </row>
    <row r="24" spans="1:22" s="3" customFormat="1" ht="15" customHeight="1" outlineLevel="1" thickBot="1" x14ac:dyDescent="0.3">
      <c r="A24" s="110" t="s">
        <v>23</v>
      </c>
      <c r="B24" s="575"/>
      <c r="C24" s="260">
        <f>AVERAGE(C16:C22)</f>
        <v>327.28571428571428</v>
      </c>
      <c r="D24" s="240">
        <f>AVERAGE(D16:D22)</f>
        <v>204</v>
      </c>
      <c r="E24" s="261">
        <f>AVERAGE(E16:E22)</f>
        <v>270.28571428571428</v>
      </c>
      <c r="F24" s="327">
        <f t="shared" ref="F24:M24" si="9">AVERAGE(F16:F22)</f>
        <v>2949.4285714285716</v>
      </c>
      <c r="G24" s="240">
        <f t="shared" si="9"/>
        <v>1946.1428571428571</v>
      </c>
      <c r="H24" s="302">
        <f>AVERAGE(H16:H22)</f>
        <v>2688.1428571428573</v>
      </c>
      <c r="I24" s="260">
        <f t="shared" si="9"/>
        <v>854.8</v>
      </c>
      <c r="J24" s="240">
        <f t="shared" si="9"/>
        <v>501</v>
      </c>
      <c r="K24" s="302">
        <f t="shared" si="9"/>
        <v>2399</v>
      </c>
      <c r="L24" s="307">
        <f t="shared" si="9"/>
        <v>394.4</v>
      </c>
      <c r="M24" s="305">
        <f t="shared" si="9"/>
        <v>11349</v>
      </c>
    </row>
    <row r="25" spans="1:22" s="3" customFormat="1" ht="15" customHeight="1" thickBot="1" x14ac:dyDescent="0.3">
      <c r="A25" s="26" t="s">
        <v>20</v>
      </c>
      <c r="B25" s="575"/>
      <c r="C25" s="262">
        <f>SUM(C16:C20)</f>
        <v>1945</v>
      </c>
      <c r="D25" s="241">
        <f>SUM(D16:D20)</f>
        <v>1155</v>
      </c>
      <c r="E25" s="263">
        <f>SUM(E16:E20)</f>
        <v>1647</v>
      </c>
      <c r="F25" s="328">
        <f t="shared" ref="F25:L25" si="10">SUM(F16:F20)</f>
        <v>17647</v>
      </c>
      <c r="G25" s="241">
        <f>SUM(G16:G20)</f>
        <v>12898</v>
      </c>
      <c r="H25" s="303">
        <f>SUM(H16:H20)</f>
        <v>1854</v>
      </c>
      <c r="I25" s="262">
        <f>SUM(I16:I20)</f>
        <v>4274</v>
      </c>
      <c r="J25" s="241">
        <f t="shared" si="10"/>
        <v>2505</v>
      </c>
      <c r="K25" s="303">
        <f>SUM(K16:K20)</f>
        <v>11995</v>
      </c>
      <c r="L25" s="308">
        <f t="shared" si="10"/>
        <v>1972</v>
      </c>
      <c r="M25" s="306">
        <f>SUM(M16:M20)</f>
        <v>57892</v>
      </c>
      <c r="P25" s="373"/>
      <c r="Q25" s="373"/>
    </row>
    <row r="26" spans="1:22" s="3" customFormat="1" ht="15" customHeight="1" thickBot="1" x14ac:dyDescent="0.3">
      <c r="A26" s="26" t="s">
        <v>22</v>
      </c>
      <c r="B26" s="576"/>
      <c r="C26" s="262">
        <f>AVERAGE(C16:C20)</f>
        <v>389</v>
      </c>
      <c r="D26" s="241">
        <f>AVERAGE(D11:D19)</f>
        <v>335.4</v>
      </c>
      <c r="E26" s="263">
        <f>AVERAGE(E16:E20)</f>
        <v>329.4</v>
      </c>
      <c r="F26" s="328">
        <f t="shared" ref="F26:M26" si="11">AVERAGE(F16:F20)</f>
        <v>3529.4</v>
      </c>
      <c r="G26" s="241">
        <f t="shared" si="11"/>
        <v>2579.6</v>
      </c>
      <c r="H26" s="303">
        <f>AVERAGE(H16:H20)</f>
        <v>370.8</v>
      </c>
      <c r="I26" s="262">
        <f>AVERAGE(I16:I20)</f>
        <v>854.8</v>
      </c>
      <c r="J26" s="241">
        <f t="shared" si="11"/>
        <v>501</v>
      </c>
      <c r="K26" s="303">
        <f t="shared" si="11"/>
        <v>2399</v>
      </c>
      <c r="L26" s="308">
        <f t="shared" si="11"/>
        <v>394.4</v>
      </c>
      <c r="M26" s="306">
        <f t="shared" si="11"/>
        <v>11578.4</v>
      </c>
      <c r="P26" s="373"/>
      <c r="Q26" s="373"/>
    </row>
    <row r="27" spans="1:22" s="3" customFormat="1" ht="15" customHeight="1" x14ac:dyDescent="0.25">
      <c r="A27" s="25" t="s">
        <v>3</v>
      </c>
      <c r="B27" s="176">
        <f>B22+1</f>
        <v>43598</v>
      </c>
      <c r="C27" s="259">
        <v>340</v>
      </c>
      <c r="D27" s="226">
        <v>207</v>
      </c>
      <c r="E27" s="250">
        <v>237</v>
      </c>
      <c r="F27" s="277">
        <v>2905</v>
      </c>
      <c r="G27" s="226">
        <v>2305</v>
      </c>
      <c r="H27" s="248">
        <v>298</v>
      </c>
      <c r="I27" s="259">
        <v>826</v>
      </c>
      <c r="J27" s="226">
        <v>514</v>
      </c>
      <c r="K27" s="248">
        <v>2322</v>
      </c>
      <c r="L27" s="196">
        <v>386</v>
      </c>
      <c r="M27" s="309">
        <f t="shared" ref="M27:M33" si="12">SUM(C27:L27)</f>
        <v>10340</v>
      </c>
      <c r="O27" s="373"/>
      <c r="P27" s="373"/>
      <c r="Q27" s="373"/>
    </row>
    <row r="28" spans="1:22" s="3" customFormat="1" ht="15" customHeight="1" x14ac:dyDescent="0.25">
      <c r="A28" s="25" t="s">
        <v>4</v>
      </c>
      <c r="B28" s="177">
        <f t="shared" ref="B28:B33" si="13">B27+1</f>
        <v>43599</v>
      </c>
      <c r="C28" s="399">
        <v>438</v>
      </c>
      <c r="D28" s="226">
        <v>219</v>
      </c>
      <c r="E28" s="250">
        <v>316</v>
      </c>
      <c r="F28" s="277">
        <v>3376</v>
      </c>
      <c r="G28" s="226">
        <v>2413</v>
      </c>
      <c r="H28" s="248">
        <v>298</v>
      </c>
      <c r="I28" s="259">
        <v>927</v>
      </c>
      <c r="J28" s="226">
        <v>470</v>
      </c>
      <c r="K28" s="248">
        <v>2584</v>
      </c>
      <c r="L28" s="196">
        <v>378</v>
      </c>
      <c r="M28" s="309">
        <f t="shared" si="12"/>
        <v>11419</v>
      </c>
      <c r="O28" s="373"/>
      <c r="P28" s="373"/>
      <c r="Q28" s="373"/>
    </row>
    <row r="29" spans="1:22" s="3" customFormat="1" ht="15" customHeight="1" x14ac:dyDescent="0.25">
      <c r="A29" s="25" t="s">
        <v>5</v>
      </c>
      <c r="B29" s="177">
        <f t="shared" si="13"/>
        <v>43600</v>
      </c>
      <c r="C29" s="399">
        <v>373</v>
      </c>
      <c r="D29" s="226">
        <v>240</v>
      </c>
      <c r="E29" s="250">
        <v>320</v>
      </c>
      <c r="F29" s="277">
        <v>3830</v>
      </c>
      <c r="G29" s="226">
        <v>2798</v>
      </c>
      <c r="H29" s="248">
        <v>340</v>
      </c>
      <c r="I29" s="259">
        <v>892</v>
      </c>
      <c r="J29" s="226">
        <v>492</v>
      </c>
      <c r="K29" s="248">
        <v>2664</v>
      </c>
      <c r="L29" s="196">
        <v>379</v>
      </c>
      <c r="M29" s="309">
        <f t="shared" si="12"/>
        <v>12328</v>
      </c>
      <c r="O29" s="373"/>
      <c r="P29" s="373"/>
      <c r="Q29" s="373"/>
    </row>
    <row r="30" spans="1:22" s="3" customFormat="1" ht="15" customHeight="1" x14ac:dyDescent="0.25">
      <c r="A30" s="25" t="s">
        <v>6</v>
      </c>
      <c r="B30" s="177">
        <f t="shared" si="13"/>
        <v>43601</v>
      </c>
      <c r="C30" s="399">
        <v>336</v>
      </c>
      <c r="D30" s="226">
        <v>214</v>
      </c>
      <c r="E30" s="250">
        <v>344</v>
      </c>
      <c r="F30" s="277">
        <v>4491</v>
      </c>
      <c r="G30" s="226">
        <v>2917</v>
      </c>
      <c r="H30" s="248">
        <v>417</v>
      </c>
      <c r="I30" s="259">
        <v>919</v>
      </c>
      <c r="J30" s="226">
        <v>444</v>
      </c>
      <c r="K30" s="248">
        <v>2429</v>
      </c>
      <c r="L30" s="196">
        <v>362</v>
      </c>
      <c r="M30" s="309">
        <f t="shared" si="12"/>
        <v>12873</v>
      </c>
      <c r="O30" s="373"/>
      <c r="P30" s="373"/>
      <c r="Q30" s="373"/>
      <c r="R30" s="373"/>
      <c r="S30" s="373"/>
      <c r="T30" s="373"/>
      <c r="V30" s="373"/>
    </row>
    <row r="31" spans="1:22" s="3" customFormat="1" ht="15" customHeight="1" x14ac:dyDescent="0.25">
      <c r="A31" s="25" t="s">
        <v>0</v>
      </c>
      <c r="B31" s="177">
        <f t="shared" si="13"/>
        <v>43602</v>
      </c>
      <c r="C31" s="399">
        <v>299</v>
      </c>
      <c r="D31" s="226">
        <v>261</v>
      </c>
      <c r="E31" s="250">
        <v>322</v>
      </c>
      <c r="F31" s="277">
        <v>3766</v>
      </c>
      <c r="G31" s="226">
        <v>2340</v>
      </c>
      <c r="H31" s="248">
        <v>374</v>
      </c>
      <c r="I31" s="259">
        <v>826</v>
      </c>
      <c r="J31" s="226">
        <v>395</v>
      </c>
      <c r="K31" s="248">
        <v>2004</v>
      </c>
      <c r="L31" s="196">
        <v>322</v>
      </c>
      <c r="M31" s="309">
        <f t="shared" si="12"/>
        <v>10909</v>
      </c>
      <c r="O31" s="373"/>
      <c r="P31" s="373"/>
      <c r="Q31" s="373"/>
      <c r="R31" s="373"/>
      <c r="S31" s="373"/>
      <c r="T31" s="373"/>
      <c r="V31" s="373"/>
    </row>
    <row r="32" spans="1:22" s="3" customFormat="1" ht="15" customHeight="1" outlineLevel="1" x14ac:dyDescent="0.25">
      <c r="A32" s="25" t="s">
        <v>1</v>
      </c>
      <c r="B32" s="177">
        <f t="shared" si="13"/>
        <v>43603</v>
      </c>
      <c r="C32" s="259">
        <v>261</v>
      </c>
      <c r="D32" s="226">
        <v>337</v>
      </c>
      <c r="E32" s="250">
        <v>203</v>
      </c>
      <c r="F32" s="277">
        <v>3241</v>
      </c>
      <c r="G32" s="226">
        <v>512</v>
      </c>
      <c r="H32" s="248">
        <v>23710</v>
      </c>
      <c r="I32" s="259"/>
      <c r="J32" s="226"/>
      <c r="K32" s="248"/>
      <c r="L32" s="196"/>
      <c r="M32" s="309">
        <f t="shared" si="12"/>
        <v>28264</v>
      </c>
      <c r="O32" s="373"/>
      <c r="P32" s="373"/>
      <c r="Q32" s="373"/>
      <c r="R32" s="373"/>
      <c r="S32" s="373"/>
      <c r="T32" s="373"/>
      <c r="V32" s="373"/>
    </row>
    <row r="33" spans="1:23" s="3" customFormat="1" ht="15" customHeight="1" outlineLevel="1" thickBot="1" x14ac:dyDescent="0.3">
      <c r="A33" s="25" t="s">
        <v>2</v>
      </c>
      <c r="B33" s="177">
        <f t="shared" si="13"/>
        <v>43604</v>
      </c>
      <c r="C33" s="259">
        <v>267</v>
      </c>
      <c r="D33" s="398">
        <v>256</v>
      </c>
      <c r="E33" s="250">
        <v>185</v>
      </c>
      <c r="F33" s="277">
        <v>2766</v>
      </c>
      <c r="G33" s="226">
        <v>423</v>
      </c>
      <c r="H33" s="248">
        <v>17921</v>
      </c>
      <c r="I33" s="259"/>
      <c r="J33" s="226"/>
      <c r="K33" s="248"/>
      <c r="L33" s="196"/>
      <c r="M33" s="309">
        <f t="shared" si="12"/>
        <v>21818</v>
      </c>
      <c r="O33" s="373"/>
      <c r="P33" s="373"/>
      <c r="Q33" s="373"/>
      <c r="R33" s="373"/>
      <c r="S33" s="373"/>
      <c r="T33" s="373"/>
      <c r="V33" s="373"/>
    </row>
    <row r="34" spans="1:23" s="3" customFormat="1" ht="15" customHeight="1" outlineLevel="1" thickBot="1" x14ac:dyDescent="0.3">
      <c r="A34" s="160" t="s">
        <v>21</v>
      </c>
      <c r="B34" s="574" t="s">
        <v>26</v>
      </c>
      <c r="C34" s="260">
        <f t="shared" ref="C34:M34" si="14">SUM(C27:C33)</f>
        <v>2314</v>
      </c>
      <c r="D34" s="240">
        <f t="shared" si="14"/>
        <v>1734</v>
      </c>
      <c r="E34" s="261">
        <f>SUM(E27:E33)</f>
        <v>1927</v>
      </c>
      <c r="F34" s="327">
        <f t="shared" si="14"/>
        <v>24375</v>
      </c>
      <c r="G34" s="240">
        <f t="shared" si="14"/>
        <v>13708</v>
      </c>
      <c r="H34" s="302">
        <f t="shared" si="14"/>
        <v>43358</v>
      </c>
      <c r="I34" s="260">
        <f t="shared" si="14"/>
        <v>4390</v>
      </c>
      <c r="J34" s="240">
        <f t="shared" si="14"/>
        <v>2315</v>
      </c>
      <c r="K34" s="302">
        <f t="shared" si="14"/>
        <v>12003</v>
      </c>
      <c r="L34" s="307">
        <f t="shared" si="14"/>
        <v>1827</v>
      </c>
      <c r="M34" s="305">
        <f t="shared" si="14"/>
        <v>107951</v>
      </c>
      <c r="P34" s="373"/>
      <c r="Q34" s="373"/>
      <c r="R34" s="373"/>
      <c r="S34" s="373"/>
      <c r="T34" s="373"/>
      <c r="V34" s="373"/>
    </row>
    <row r="35" spans="1:23" s="3" customFormat="1" ht="15" customHeight="1" outlineLevel="1" thickBot="1" x14ac:dyDescent="0.3">
      <c r="A35" s="110" t="s">
        <v>23</v>
      </c>
      <c r="B35" s="575"/>
      <c r="C35" s="260">
        <f t="shared" ref="C35:M35" si="15">AVERAGE(C27:C33)</f>
        <v>330.57142857142856</v>
      </c>
      <c r="D35" s="240">
        <f t="shared" si="15"/>
        <v>247.71428571428572</v>
      </c>
      <c r="E35" s="261">
        <f t="shared" si="15"/>
        <v>275.28571428571428</v>
      </c>
      <c r="F35" s="327">
        <f t="shared" si="15"/>
        <v>3482.1428571428573</v>
      </c>
      <c r="G35" s="240">
        <f t="shared" si="15"/>
        <v>1958.2857142857142</v>
      </c>
      <c r="H35" s="302">
        <f t="shared" si="15"/>
        <v>6194</v>
      </c>
      <c r="I35" s="260">
        <f t="shared" si="15"/>
        <v>878</v>
      </c>
      <c r="J35" s="240">
        <f t="shared" si="15"/>
        <v>463</v>
      </c>
      <c r="K35" s="302">
        <f t="shared" si="15"/>
        <v>2400.6</v>
      </c>
      <c r="L35" s="307">
        <f t="shared" si="15"/>
        <v>365.4</v>
      </c>
      <c r="M35" s="305">
        <f t="shared" si="15"/>
        <v>15421.571428571429</v>
      </c>
      <c r="P35" s="373"/>
      <c r="Q35" s="373"/>
      <c r="R35" s="373"/>
      <c r="S35" s="373"/>
      <c r="V35" s="373"/>
    </row>
    <row r="36" spans="1:23" s="3" customFormat="1" ht="15" customHeight="1" thickBot="1" x14ac:dyDescent="0.3">
      <c r="A36" s="26" t="s">
        <v>20</v>
      </c>
      <c r="B36" s="575"/>
      <c r="C36" s="262">
        <f t="shared" ref="C36:M36" si="16">SUM(C27:C31)</f>
        <v>1786</v>
      </c>
      <c r="D36" s="241">
        <f t="shared" si="16"/>
        <v>1141</v>
      </c>
      <c r="E36" s="263">
        <f t="shared" si="16"/>
        <v>1539</v>
      </c>
      <c r="F36" s="328">
        <f t="shared" si="16"/>
        <v>18368</v>
      </c>
      <c r="G36" s="241">
        <f t="shared" si="16"/>
        <v>12773</v>
      </c>
      <c r="H36" s="303">
        <f t="shared" si="16"/>
        <v>1727</v>
      </c>
      <c r="I36" s="262">
        <f t="shared" si="16"/>
        <v>4390</v>
      </c>
      <c r="J36" s="241">
        <f t="shared" si="16"/>
        <v>2315</v>
      </c>
      <c r="K36" s="303">
        <f t="shared" si="16"/>
        <v>12003</v>
      </c>
      <c r="L36" s="308">
        <f t="shared" si="16"/>
        <v>1827</v>
      </c>
      <c r="M36" s="306">
        <f t="shared" si="16"/>
        <v>57869</v>
      </c>
      <c r="N36" s="206"/>
    </row>
    <row r="37" spans="1:23" s="3" customFormat="1" ht="15" customHeight="1" thickBot="1" x14ac:dyDescent="0.3">
      <c r="A37" s="26" t="s">
        <v>22</v>
      </c>
      <c r="B37" s="576"/>
      <c r="C37" s="262">
        <f>AVERAGE(C27:C31)</f>
        <v>357.2</v>
      </c>
      <c r="D37" s="241">
        <f t="shared" ref="D37:M37" si="17">AVERAGE(D27:D31)</f>
        <v>228.2</v>
      </c>
      <c r="E37" s="263">
        <f>AVERAGE(E27:E31)</f>
        <v>307.8</v>
      </c>
      <c r="F37" s="328">
        <f>AVERAGE(F27:F31)</f>
        <v>3673.6</v>
      </c>
      <c r="G37" s="241">
        <f t="shared" si="17"/>
        <v>2554.6</v>
      </c>
      <c r="H37" s="303">
        <f>AVERAGE(H27:H31)</f>
        <v>345.4</v>
      </c>
      <c r="I37" s="262">
        <f t="shared" si="17"/>
        <v>878</v>
      </c>
      <c r="J37" s="241">
        <f t="shared" si="17"/>
        <v>463</v>
      </c>
      <c r="K37" s="303">
        <f t="shared" si="17"/>
        <v>2400.6</v>
      </c>
      <c r="L37" s="308">
        <f t="shared" si="17"/>
        <v>365.4</v>
      </c>
      <c r="M37" s="306">
        <f t="shared" si="17"/>
        <v>11573.8</v>
      </c>
      <c r="P37" s="373"/>
      <c r="Q37" s="373"/>
    </row>
    <row r="38" spans="1:23" s="3" customFormat="1" ht="15" customHeight="1" x14ac:dyDescent="0.25">
      <c r="A38" s="25" t="s">
        <v>3</v>
      </c>
      <c r="B38" s="178">
        <f>B33+1</f>
        <v>43605</v>
      </c>
      <c r="C38" s="259">
        <v>369</v>
      </c>
      <c r="D38" s="226">
        <v>119</v>
      </c>
      <c r="E38" s="250">
        <v>341</v>
      </c>
      <c r="F38" s="277">
        <v>3622</v>
      </c>
      <c r="G38" s="226">
        <v>2870</v>
      </c>
      <c r="H38" s="248">
        <v>337</v>
      </c>
      <c r="I38" s="259">
        <v>954</v>
      </c>
      <c r="J38" s="226">
        <v>496</v>
      </c>
      <c r="K38" s="248">
        <v>2444</v>
      </c>
      <c r="L38" s="196">
        <v>393</v>
      </c>
      <c r="M38" s="309">
        <f t="shared" ref="M38:M44" si="18">SUM(C38:L38)</f>
        <v>11945</v>
      </c>
      <c r="P38" s="373"/>
      <c r="Q38" s="373"/>
      <c r="R38" s="373"/>
    </row>
    <row r="39" spans="1:23" s="3" customFormat="1" ht="15" customHeight="1" x14ac:dyDescent="0.25">
      <c r="A39" s="25" t="s">
        <v>4</v>
      </c>
      <c r="B39" s="179">
        <f t="shared" ref="B39:B44" si="19">B38+1</f>
        <v>43606</v>
      </c>
      <c r="C39" s="259">
        <v>368</v>
      </c>
      <c r="D39" s="226">
        <v>267</v>
      </c>
      <c r="E39" s="250">
        <v>349</v>
      </c>
      <c r="F39" s="277">
        <v>3879</v>
      </c>
      <c r="G39" s="226">
        <v>2956</v>
      </c>
      <c r="H39" s="248">
        <v>377</v>
      </c>
      <c r="I39" s="259">
        <v>894</v>
      </c>
      <c r="J39" s="226">
        <v>583</v>
      </c>
      <c r="K39" s="248">
        <v>2744</v>
      </c>
      <c r="L39" s="196">
        <v>386</v>
      </c>
      <c r="M39" s="309">
        <f t="shared" si="18"/>
        <v>12803</v>
      </c>
      <c r="P39" s="373"/>
      <c r="Q39" s="373"/>
      <c r="R39" s="373"/>
      <c r="S39" s="373"/>
      <c r="W39" s="373"/>
    </row>
    <row r="40" spans="1:23" s="3" customFormat="1" ht="15" customHeight="1" x14ac:dyDescent="0.25">
      <c r="A40" s="25" t="s">
        <v>5</v>
      </c>
      <c r="B40" s="179">
        <f t="shared" si="19"/>
        <v>43607</v>
      </c>
      <c r="C40" s="259">
        <v>379</v>
      </c>
      <c r="D40" s="226">
        <v>221</v>
      </c>
      <c r="E40" s="250">
        <v>380</v>
      </c>
      <c r="F40" s="277">
        <v>4017</v>
      </c>
      <c r="G40" s="226">
        <v>3026</v>
      </c>
      <c r="H40" s="248">
        <v>416</v>
      </c>
      <c r="I40" s="259">
        <v>966</v>
      </c>
      <c r="J40" s="226">
        <v>493</v>
      </c>
      <c r="K40" s="248">
        <v>2714</v>
      </c>
      <c r="L40" s="196">
        <v>380</v>
      </c>
      <c r="M40" s="309">
        <f t="shared" si="18"/>
        <v>12992</v>
      </c>
      <c r="P40" s="373"/>
      <c r="Q40" s="373"/>
      <c r="R40" s="373"/>
      <c r="S40" s="373"/>
      <c r="W40" s="373"/>
    </row>
    <row r="41" spans="1:23" s="3" customFormat="1" ht="15" customHeight="1" x14ac:dyDescent="0.25">
      <c r="A41" s="25" t="s">
        <v>6</v>
      </c>
      <c r="B41" s="179">
        <f t="shared" si="19"/>
        <v>43608</v>
      </c>
      <c r="C41" s="259">
        <v>382</v>
      </c>
      <c r="D41" s="226">
        <v>203</v>
      </c>
      <c r="E41" s="250">
        <v>333</v>
      </c>
      <c r="F41" s="277">
        <v>3393</v>
      </c>
      <c r="G41" s="226">
        <v>2551</v>
      </c>
      <c r="H41" s="248">
        <v>321</v>
      </c>
      <c r="I41" s="259">
        <v>952</v>
      </c>
      <c r="J41" s="226">
        <v>419</v>
      </c>
      <c r="K41" s="248">
        <v>2663</v>
      </c>
      <c r="L41" s="196">
        <v>351</v>
      </c>
      <c r="M41" s="309">
        <f t="shared" si="18"/>
        <v>11568</v>
      </c>
      <c r="O41" s="373"/>
      <c r="P41" s="373"/>
      <c r="Q41" s="373"/>
      <c r="R41" s="373"/>
      <c r="S41" s="373"/>
      <c r="U41" s="373"/>
      <c r="W41" s="373"/>
    </row>
    <row r="42" spans="1:23" s="3" customFormat="1" ht="15" customHeight="1" x14ac:dyDescent="0.25">
      <c r="A42" s="25" t="s">
        <v>0</v>
      </c>
      <c r="B42" s="179">
        <f t="shared" si="19"/>
        <v>43609</v>
      </c>
      <c r="C42" s="259">
        <v>344</v>
      </c>
      <c r="D42" s="226">
        <v>217</v>
      </c>
      <c r="E42" s="250">
        <v>344</v>
      </c>
      <c r="F42" s="277">
        <v>3476</v>
      </c>
      <c r="G42" s="226">
        <v>2421</v>
      </c>
      <c r="H42" s="248">
        <v>407</v>
      </c>
      <c r="I42" s="259">
        <v>815</v>
      </c>
      <c r="J42" s="226">
        <v>290</v>
      </c>
      <c r="K42" s="248">
        <v>1690</v>
      </c>
      <c r="L42" s="196">
        <v>253</v>
      </c>
      <c r="M42" s="309">
        <f t="shared" si="18"/>
        <v>10257</v>
      </c>
      <c r="O42" s="373"/>
      <c r="Q42" s="373"/>
      <c r="S42" s="373"/>
      <c r="U42" s="373"/>
      <c r="W42" s="373"/>
    </row>
    <row r="43" spans="1:23" s="3" customFormat="1" ht="15" customHeight="1" outlineLevel="1" x14ac:dyDescent="0.25">
      <c r="A43" s="25" t="s">
        <v>1</v>
      </c>
      <c r="B43" s="179">
        <f t="shared" si="19"/>
        <v>43610</v>
      </c>
      <c r="C43" s="259">
        <v>322</v>
      </c>
      <c r="D43" s="226">
        <v>328</v>
      </c>
      <c r="E43" s="250">
        <v>288</v>
      </c>
      <c r="F43" s="277">
        <v>1925</v>
      </c>
      <c r="G43" s="226">
        <v>557</v>
      </c>
      <c r="H43" s="248">
        <v>1311</v>
      </c>
      <c r="I43" s="259"/>
      <c r="J43" s="226"/>
      <c r="K43" s="248"/>
      <c r="L43" s="196"/>
      <c r="M43" s="309">
        <f t="shared" si="18"/>
        <v>4731</v>
      </c>
      <c r="N43" s="124"/>
      <c r="O43" s="373"/>
      <c r="Q43" s="373"/>
      <c r="S43" s="373"/>
      <c r="U43" s="373"/>
      <c r="W43" s="373"/>
    </row>
    <row r="44" spans="1:23" s="3" customFormat="1" ht="15" customHeight="1" outlineLevel="1" thickBot="1" x14ac:dyDescent="0.3">
      <c r="A44" s="25" t="s">
        <v>2</v>
      </c>
      <c r="B44" s="179">
        <f t="shared" si="19"/>
        <v>43611</v>
      </c>
      <c r="C44" s="259">
        <v>224</v>
      </c>
      <c r="D44" s="226">
        <v>344</v>
      </c>
      <c r="E44" s="250">
        <v>244</v>
      </c>
      <c r="F44" s="277">
        <v>1818</v>
      </c>
      <c r="G44" s="226">
        <v>560</v>
      </c>
      <c r="H44" s="248">
        <v>1232</v>
      </c>
      <c r="I44" s="259"/>
      <c r="J44" s="226"/>
      <c r="K44" s="248"/>
      <c r="L44" s="196"/>
      <c r="M44" s="309">
        <f t="shared" si="18"/>
        <v>4422</v>
      </c>
      <c r="N44" s="124"/>
      <c r="O44" s="373"/>
      <c r="Q44" s="373"/>
      <c r="U44" s="373"/>
    </row>
    <row r="45" spans="1:23" s="3" customFormat="1" ht="15" customHeight="1" outlineLevel="1" thickBot="1" x14ac:dyDescent="0.3">
      <c r="A45" s="160" t="s">
        <v>21</v>
      </c>
      <c r="B45" s="574" t="s">
        <v>27</v>
      </c>
      <c r="C45" s="260">
        <f t="shared" ref="C45:L45" si="20">SUM(C38:C44)</f>
        <v>2388</v>
      </c>
      <c r="D45" s="240">
        <f t="shared" si="20"/>
        <v>1699</v>
      </c>
      <c r="E45" s="261">
        <f>SUM(E38:E44)</f>
        <v>2279</v>
      </c>
      <c r="F45" s="327">
        <f>SUM(F38:F44)</f>
        <v>22130</v>
      </c>
      <c r="G45" s="240">
        <f t="shared" si="20"/>
        <v>14941</v>
      </c>
      <c r="H45" s="302">
        <f>SUM(H38:H44)</f>
        <v>4401</v>
      </c>
      <c r="I45" s="260">
        <f t="shared" si="20"/>
        <v>4581</v>
      </c>
      <c r="J45" s="240">
        <f t="shared" si="20"/>
        <v>2281</v>
      </c>
      <c r="K45" s="302">
        <f t="shared" si="20"/>
        <v>12255</v>
      </c>
      <c r="L45" s="307">
        <f t="shared" si="20"/>
        <v>1763</v>
      </c>
      <c r="M45" s="305">
        <f>SUM(M38:M44)</f>
        <v>68718</v>
      </c>
      <c r="O45" s="373"/>
      <c r="P45" s="373"/>
      <c r="Q45" s="373"/>
      <c r="R45" s="373"/>
      <c r="U45" s="373"/>
    </row>
    <row r="46" spans="1:23" s="3" customFormat="1" ht="15" customHeight="1" outlineLevel="1" thickBot="1" x14ac:dyDescent="0.3">
      <c r="A46" s="110" t="s">
        <v>23</v>
      </c>
      <c r="B46" s="575"/>
      <c r="C46" s="260">
        <f t="shared" ref="C46:M46" si="21">AVERAGE(C38:C44)</f>
        <v>341.14285714285717</v>
      </c>
      <c r="D46" s="240">
        <f t="shared" si="21"/>
        <v>242.71428571428572</v>
      </c>
      <c r="E46" s="261">
        <f>AVERAGE(E38:E44)</f>
        <v>325.57142857142856</v>
      </c>
      <c r="F46" s="327">
        <f>AVERAGE(F38:F44)</f>
        <v>3161.4285714285716</v>
      </c>
      <c r="G46" s="240">
        <f t="shared" si="21"/>
        <v>2134.4285714285716</v>
      </c>
      <c r="H46" s="302">
        <f>AVERAGE(H38:H44)</f>
        <v>628.71428571428567</v>
      </c>
      <c r="I46" s="260">
        <f t="shared" si="21"/>
        <v>916.2</v>
      </c>
      <c r="J46" s="240">
        <f t="shared" si="21"/>
        <v>456.2</v>
      </c>
      <c r="K46" s="302">
        <f t="shared" si="21"/>
        <v>2451</v>
      </c>
      <c r="L46" s="307">
        <f t="shared" si="21"/>
        <v>352.6</v>
      </c>
      <c r="M46" s="305">
        <f t="shared" si="21"/>
        <v>9816.8571428571431</v>
      </c>
      <c r="O46" s="373"/>
      <c r="P46" s="373"/>
      <c r="Q46" s="373"/>
      <c r="R46" s="373"/>
    </row>
    <row r="47" spans="1:23" s="3" customFormat="1" ht="15" customHeight="1" thickBot="1" x14ac:dyDescent="0.3">
      <c r="A47" s="26" t="s">
        <v>20</v>
      </c>
      <c r="B47" s="575"/>
      <c r="C47" s="262">
        <f t="shared" ref="C47:I47" si="22">SUM(C38:C42)</f>
        <v>1842</v>
      </c>
      <c r="D47" s="241">
        <f t="shared" si="22"/>
        <v>1027</v>
      </c>
      <c r="E47" s="263">
        <f t="shared" si="22"/>
        <v>1747</v>
      </c>
      <c r="F47" s="328">
        <f t="shared" si="22"/>
        <v>18387</v>
      </c>
      <c r="G47" s="241">
        <f t="shared" si="22"/>
        <v>13824</v>
      </c>
      <c r="H47" s="303">
        <f t="shared" si="22"/>
        <v>1858</v>
      </c>
      <c r="I47" s="262">
        <f t="shared" si="22"/>
        <v>4581</v>
      </c>
      <c r="J47" s="241">
        <f t="shared" ref="J47:M47" si="23">SUM(J38:J42)</f>
        <v>2281</v>
      </c>
      <c r="K47" s="303">
        <f t="shared" si="23"/>
        <v>12255</v>
      </c>
      <c r="L47" s="308">
        <f t="shared" si="23"/>
        <v>1763</v>
      </c>
      <c r="M47" s="306">
        <f t="shared" si="23"/>
        <v>59565</v>
      </c>
      <c r="P47" s="373"/>
      <c r="Q47" s="373"/>
      <c r="R47" s="373"/>
    </row>
    <row r="48" spans="1:23" s="3" customFormat="1" ht="15" customHeight="1" thickBot="1" x14ac:dyDescent="0.3">
      <c r="A48" s="26" t="s">
        <v>22</v>
      </c>
      <c r="B48" s="576"/>
      <c r="C48" s="262">
        <f t="shared" ref="C48:M48" si="24">AVERAGE(C38:C42)</f>
        <v>368.4</v>
      </c>
      <c r="D48" s="241">
        <f>AVERAGE(D38:D42)</f>
        <v>205.4</v>
      </c>
      <c r="E48" s="263">
        <f>AVERAGE(E38:E42)</f>
        <v>349.4</v>
      </c>
      <c r="F48" s="328">
        <f>AVERAGE(F38:F42)</f>
        <v>3677.4</v>
      </c>
      <c r="G48" s="241">
        <f t="shared" si="24"/>
        <v>2764.8</v>
      </c>
      <c r="H48" s="303">
        <f>AVERAGE(H38:H42)</f>
        <v>371.6</v>
      </c>
      <c r="I48" s="262">
        <f>AVERAGE(I38:I42)</f>
        <v>916.2</v>
      </c>
      <c r="J48" s="241">
        <f t="shared" si="24"/>
        <v>456.2</v>
      </c>
      <c r="K48" s="303">
        <f t="shared" si="24"/>
        <v>2451</v>
      </c>
      <c r="L48" s="308">
        <f t="shared" si="24"/>
        <v>352.6</v>
      </c>
      <c r="M48" s="306">
        <f t="shared" si="24"/>
        <v>11913</v>
      </c>
      <c r="P48" s="373"/>
      <c r="Q48" s="373"/>
      <c r="R48" s="373"/>
    </row>
    <row r="49" spans="1:20" s="3" customFormat="1" ht="15" customHeight="1" x14ac:dyDescent="0.25">
      <c r="A49" s="25" t="s">
        <v>3</v>
      </c>
      <c r="B49" s="178">
        <f>B44+1</f>
        <v>43612</v>
      </c>
      <c r="C49" s="259">
        <v>315</v>
      </c>
      <c r="D49" s="226">
        <v>328</v>
      </c>
      <c r="E49" s="254">
        <v>143</v>
      </c>
      <c r="F49" s="277">
        <v>1937</v>
      </c>
      <c r="G49" s="226">
        <v>552</v>
      </c>
      <c r="H49" s="248">
        <v>622</v>
      </c>
      <c r="I49" s="259"/>
      <c r="J49" s="226"/>
      <c r="K49" s="248"/>
      <c r="L49" s="196"/>
      <c r="M49" s="309">
        <f t="shared" ref="M49:M55" si="25">SUM(C49:L49)</f>
        <v>3897</v>
      </c>
      <c r="P49" s="373"/>
      <c r="Q49" s="373"/>
      <c r="R49" s="373"/>
    </row>
    <row r="50" spans="1:20" s="3" customFormat="1" ht="15" customHeight="1" x14ac:dyDescent="0.25">
      <c r="A50" s="151" t="s">
        <v>4</v>
      </c>
      <c r="B50" s="179">
        <f t="shared" ref="B50:B55" si="26">B49+1</f>
        <v>43613</v>
      </c>
      <c r="C50" s="259">
        <v>492</v>
      </c>
      <c r="D50" s="226">
        <v>200</v>
      </c>
      <c r="E50" s="254">
        <v>408</v>
      </c>
      <c r="F50" s="277">
        <v>3347</v>
      </c>
      <c r="G50" s="226">
        <v>2716</v>
      </c>
      <c r="H50" s="248">
        <v>320</v>
      </c>
      <c r="I50" s="259">
        <v>866</v>
      </c>
      <c r="J50" s="226">
        <v>520</v>
      </c>
      <c r="K50" s="248">
        <v>2664</v>
      </c>
      <c r="L50" s="196">
        <v>373</v>
      </c>
      <c r="M50" s="309">
        <f t="shared" si="25"/>
        <v>11906</v>
      </c>
      <c r="O50" s="373"/>
      <c r="P50" s="373"/>
      <c r="Q50" s="373"/>
      <c r="R50" s="373"/>
      <c r="S50" s="373"/>
    </row>
    <row r="51" spans="1:20" s="3" customFormat="1" x14ac:dyDescent="0.25">
      <c r="A51" s="151" t="s">
        <v>5</v>
      </c>
      <c r="B51" s="179">
        <f t="shared" si="26"/>
        <v>43614</v>
      </c>
      <c r="C51" s="259">
        <v>306</v>
      </c>
      <c r="D51" s="226">
        <v>237</v>
      </c>
      <c r="E51" s="254">
        <v>326</v>
      </c>
      <c r="F51" s="277">
        <v>3506</v>
      </c>
      <c r="G51" s="226">
        <v>2663</v>
      </c>
      <c r="H51" s="248">
        <v>322</v>
      </c>
      <c r="I51" s="259">
        <v>901</v>
      </c>
      <c r="J51" s="226">
        <v>565</v>
      </c>
      <c r="K51" s="248">
        <v>2857</v>
      </c>
      <c r="L51" s="196">
        <v>348</v>
      </c>
      <c r="M51" s="309">
        <f t="shared" si="25"/>
        <v>12031</v>
      </c>
      <c r="O51" s="373"/>
      <c r="P51" s="373"/>
      <c r="Q51" s="373"/>
      <c r="R51" s="373"/>
      <c r="S51" s="373"/>
      <c r="T51" s="373"/>
    </row>
    <row r="52" spans="1:20" s="3" customFormat="1" x14ac:dyDescent="0.25">
      <c r="A52" s="151" t="s">
        <v>6</v>
      </c>
      <c r="B52" s="179">
        <f t="shared" si="26"/>
        <v>43615</v>
      </c>
      <c r="C52" s="259">
        <v>393</v>
      </c>
      <c r="D52" s="226">
        <v>249</v>
      </c>
      <c r="E52" s="254">
        <v>388</v>
      </c>
      <c r="F52" s="277">
        <v>3300</v>
      </c>
      <c r="G52" s="226">
        <v>2593</v>
      </c>
      <c r="H52" s="248">
        <v>289</v>
      </c>
      <c r="I52" s="259">
        <v>832</v>
      </c>
      <c r="J52" s="226">
        <v>464</v>
      </c>
      <c r="K52" s="248">
        <v>2601</v>
      </c>
      <c r="L52" s="196">
        <v>377</v>
      </c>
      <c r="M52" s="309">
        <f t="shared" si="25"/>
        <v>11486</v>
      </c>
      <c r="O52" s="373"/>
      <c r="P52" s="373"/>
      <c r="Q52" s="373"/>
      <c r="R52" s="373"/>
      <c r="S52" s="373"/>
      <c r="T52" s="373"/>
    </row>
    <row r="53" spans="1:20" s="3" customFormat="1" ht="15.75" thickBot="1" x14ac:dyDescent="0.3">
      <c r="A53" s="25" t="s">
        <v>0</v>
      </c>
      <c r="B53" s="181">
        <f t="shared" si="26"/>
        <v>43616</v>
      </c>
      <c r="C53" s="259">
        <v>529</v>
      </c>
      <c r="D53" s="226">
        <v>268</v>
      </c>
      <c r="E53" s="254">
        <v>426</v>
      </c>
      <c r="F53" s="277">
        <v>4063</v>
      </c>
      <c r="G53" s="226">
        <v>2620</v>
      </c>
      <c r="H53" s="248">
        <v>409</v>
      </c>
      <c r="I53" s="259">
        <v>923</v>
      </c>
      <c r="J53" s="226">
        <v>400</v>
      </c>
      <c r="K53" s="248">
        <v>2281</v>
      </c>
      <c r="L53" s="196">
        <v>306</v>
      </c>
      <c r="M53" s="309">
        <f t="shared" si="25"/>
        <v>12225</v>
      </c>
      <c r="O53" s="373"/>
      <c r="P53" s="373"/>
      <c r="Q53" s="373"/>
      <c r="R53" s="373"/>
      <c r="S53" s="373"/>
      <c r="T53" s="373"/>
    </row>
    <row r="54" spans="1:20" s="3" customFormat="1" hidden="1" outlineLevel="1" x14ac:dyDescent="0.25">
      <c r="A54" s="25" t="s">
        <v>1</v>
      </c>
      <c r="B54" s="181">
        <f t="shared" si="26"/>
        <v>43617</v>
      </c>
      <c r="C54" s="259"/>
      <c r="D54" s="226"/>
      <c r="E54" s="254"/>
      <c r="F54" s="277"/>
      <c r="G54" s="226"/>
      <c r="H54" s="248"/>
      <c r="I54" s="259"/>
      <c r="J54" s="226"/>
      <c r="K54" s="248"/>
      <c r="L54" s="196"/>
      <c r="M54" s="309">
        <f t="shared" si="25"/>
        <v>0</v>
      </c>
      <c r="O54" s="373"/>
      <c r="P54" s="373"/>
      <c r="Q54" s="373"/>
      <c r="R54" s="373"/>
      <c r="S54" s="373"/>
      <c r="T54" s="373"/>
    </row>
    <row r="55" spans="1:20" s="3" customFormat="1" ht="15.75" hidden="1" outlineLevel="1" thickBot="1" x14ac:dyDescent="0.3">
      <c r="A55" s="151" t="s">
        <v>2</v>
      </c>
      <c r="B55" s="181">
        <f t="shared" si="26"/>
        <v>43618</v>
      </c>
      <c r="C55" s="259"/>
      <c r="D55" s="226"/>
      <c r="E55" s="400"/>
      <c r="F55" s="277"/>
      <c r="G55" s="226"/>
      <c r="H55" s="248"/>
      <c r="I55" s="259"/>
      <c r="J55" s="226"/>
      <c r="K55" s="248"/>
      <c r="L55" s="196"/>
      <c r="M55" s="309">
        <f t="shared" si="25"/>
        <v>0</v>
      </c>
      <c r="T55" s="373"/>
    </row>
    <row r="56" spans="1:20" s="3" customFormat="1" ht="15" customHeight="1" outlineLevel="1" thickBot="1" x14ac:dyDescent="0.3">
      <c r="A56" s="160" t="s">
        <v>21</v>
      </c>
      <c r="B56" s="574" t="s">
        <v>28</v>
      </c>
      <c r="C56" s="260">
        <f t="shared" ref="C56:M56" si="27">SUM(C49:C55)</f>
        <v>2035</v>
      </c>
      <c r="D56" s="240">
        <f t="shared" si="27"/>
        <v>1282</v>
      </c>
      <c r="E56" s="261">
        <f t="shared" si="27"/>
        <v>1691</v>
      </c>
      <c r="F56" s="327">
        <f t="shared" si="27"/>
        <v>16153</v>
      </c>
      <c r="G56" s="240">
        <f t="shared" si="27"/>
        <v>11144</v>
      </c>
      <c r="H56" s="302">
        <f t="shared" si="27"/>
        <v>1962</v>
      </c>
      <c r="I56" s="260">
        <f t="shared" si="27"/>
        <v>3522</v>
      </c>
      <c r="J56" s="240">
        <f t="shared" si="27"/>
        <v>1949</v>
      </c>
      <c r="K56" s="302">
        <f t="shared" si="27"/>
        <v>10403</v>
      </c>
      <c r="L56" s="307">
        <f t="shared" si="27"/>
        <v>1404</v>
      </c>
      <c r="M56" s="305">
        <f t="shared" si="27"/>
        <v>51545</v>
      </c>
      <c r="O56" s="373"/>
      <c r="T56" s="373"/>
    </row>
    <row r="57" spans="1:20" s="3" customFormat="1" ht="15" customHeight="1" outlineLevel="1" thickBot="1" x14ac:dyDescent="0.3">
      <c r="A57" s="110" t="s">
        <v>23</v>
      </c>
      <c r="B57" s="575"/>
      <c r="C57" s="260">
        <f t="shared" ref="C57:M57" si="28">AVERAGE(C49:C55)</f>
        <v>407</v>
      </c>
      <c r="D57" s="240">
        <f t="shared" si="28"/>
        <v>256.39999999999998</v>
      </c>
      <c r="E57" s="261">
        <f>AVERAGE(E49:E55)</f>
        <v>338.2</v>
      </c>
      <c r="F57" s="327">
        <f t="shared" si="28"/>
        <v>3230.6</v>
      </c>
      <c r="G57" s="240">
        <f t="shared" si="28"/>
        <v>2228.8000000000002</v>
      </c>
      <c r="H57" s="302">
        <f>AVERAGE(H49:H55)</f>
        <v>392.4</v>
      </c>
      <c r="I57" s="260">
        <f t="shared" si="28"/>
        <v>880.5</v>
      </c>
      <c r="J57" s="240">
        <f t="shared" si="28"/>
        <v>487.25</v>
      </c>
      <c r="K57" s="302">
        <f t="shared" si="28"/>
        <v>2600.75</v>
      </c>
      <c r="L57" s="307">
        <f t="shared" si="28"/>
        <v>351</v>
      </c>
      <c r="M57" s="305">
        <f t="shared" si="28"/>
        <v>7363.5714285714284</v>
      </c>
      <c r="O57" s="373"/>
    </row>
    <row r="58" spans="1:20" s="3" customFormat="1" ht="15" customHeight="1" thickBot="1" x14ac:dyDescent="0.3">
      <c r="A58" s="26" t="s">
        <v>20</v>
      </c>
      <c r="B58" s="575"/>
      <c r="C58" s="262">
        <f t="shared" ref="C58:M58" si="29">SUM(C49:C53)</f>
        <v>2035</v>
      </c>
      <c r="D58" s="241">
        <f t="shared" si="29"/>
        <v>1282</v>
      </c>
      <c r="E58" s="263">
        <f t="shared" si="29"/>
        <v>1691</v>
      </c>
      <c r="F58" s="328">
        <f t="shared" si="29"/>
        <v>16153</v>
      </c>
      <c r="G58" s="241">
        <f t="shared" si="29"/>
        <v>11144</v>
      </c>
      <c r="H58" s="303">
        <f t="shared" si="29"/>
        <v>1962</v>
      </c>
      <c r="I58" s="262">
        <f t="shared" si="29"/>
        <v>3522</v>
      </c>
      <c r="J58" s="241">
        <f t="shared" si="29"/>
        <v>1949</v>
      </c>
      <c r="K58" s="303">
        <f t="shared" si="29"/>
        <v>10403</v>
      </c>
      <c r="L58" s="308">
        <f t="shared" si="29"/>
        <v>1404</v>
      </c>
      <c r="M58" s="306">
        <f t="shared" si="29"/>
        <v>51545</v>
      </c>
      <c r="O58" s="373"/>
    </row>
    <row r="59" spans="1:20" s="3" customFormat="1" ht="15.75" thickBot="1" x14ac:dyDescent="0.3">
      <c r="A59" s="26" t="s">
        <v>22</v>
      </c>
      <c r="B59" s="576"/>
      <c r="C59" s="40">
        <f t="shared" ref="C59:M59" si="30">AVERAGE(C49:C53)</f>
        <v>407</v>
      </c>
      <c r="D59" s="228">
        <f>AVERAGE(D49:D53)</f>
        <v>256.39999999999998</v>
      </c>
      <c r="E59" s="252">
        <f>AVERAGE(E49:E52)</f>
        <v>316.25</v>
      </c>
      <c r="F59" s="164">
        <f>AVERAGE(F49:F53)</f>
        <v>3230.6</v>
      </c>
      <c r="G59" s="228">
        <f t="shared" si="30"/>
        <v>2228.8000000000002</v>
      </c>
      <c r="H59" s="304">
        <f>AVERAGE(H49:H53)</f>
        <v>392.4</v>
      </c>
      <c r="I59" s="40">
        <f t="shared" si="30"/>
        <v>880.5</v>
      </c>
      <c r="J59" s="228">
        <f t="shared" si="30"/>
        <v>487.25</v>
      </c>
      <c r="K59" s="304">
        <f t="shared" si="30"/>
        <v>2600.75</v>
      </c>
      <c r="L59" s="223">
        <f t="shared" si="30"/>
        <v>351</v>
      </c>
      <c r="M59" s="41">
        <f t="shared" si="30"/>
        <v>10309</v>
      </c>
      <c r="O59" s="373"/>
    </row>
    <row r="60" spans="1:20" s="3" customFormat="1" ht="15.75" hidden="1" thickBot="1" x14ac:dyDescent="0.3">
      <c r="A60" s="151" t="s">
        <v>3</v>
      </c>
      <c r="B60" s="178"/>
      <c r="C60" s="142"/>
      <c r="D60" s="13"/>
      <c r="E60" s="137"/>
      <c r="F60" s="12"/>
      <c r="G60" s="13"/>
      <c r="H60" s="137"/>
      <c r="I60" s="12"/>
      <c r="J60" s="14"/>
      <c r="K60" s="14"/>
      <c r="L60" s="14"/>
      <c r="M60" s="158">
        <f>SUM(C60:L60)</f>
        <v>0</v>
      </c>
      <c r="O60" s="373"/>
    </row>
    <row r="61" spans="1:20" s="3" customFormat="1" ht="15.75" hidden="1" thickBot="1" x14ac:dyDescent="0.3">
      <c r="A61" s="151" t="s">
        <v>4</v>
      </c>
      <c r="B61" s="179"/>
      <c r="C61" s="142"/>
      <c r="D61" s="13"/>
      <c r="E61" s="137"/>
      <c r="F61" s="12"/>
      <c r="G61" s="13"/>
      <c r="H61" s="137"/>
      <c r="I61" s="12"/>
      <c r="J61" s="14"/>
      <c r="K61" s="14"/>
      <c r="L61" s="14"/>
      <c r="M61" s="59">
        <f>SUM(C61:L61)</f>
        <v>0</v>
      </c>
    </row>
    <row r="62" spans="1:20" s="3" customFormat="1" ht="15.75" hidden="1" thickBot="1" x14ac:dyDescent="0.3">
      <c r="A62" s="151" t="s">
        <v>5</v>
      </c>
      <c r="B62" s="180"/>
      <c r="C62" s="142"/>
      <c r="D62" s="13"/>
      <c r="E62" s="137"/>
      <c r="F62" s="12"/>
      <c r="G62" s="13"/>
      <c r="H62" s="137"/>
      <c r="I62" s="12"/>
      <c r="J62" s="14"/>
      <c r="K62" s="14"/>
      <c r="L62" s="14"/>
      <c r="M62" s="17"/>
    </row>
    <row r="63" spans="1:20" s="3" customFormat="1" ht="15.75" hidden="1" thickBot="1" x14ac:dyDescent="0.3">
      <c r="A63" s="151" t="s">
        <v>6</v>
      </c>
      <c r="B63" s="180"/>
      <c r="C63" s="142"/>
      <c r="D63" s="13"/>
      <c r="E63" s="137"/>
      <c r="F63" s="12"/>
      <c r="G63" s="13"/>
      <c r="H63" s="137"/>
      <c r="I63" s="12"/>
      <c r="J63" s="14"/>
      <c r="K63" s="14"/>
      <c r="L63" s="14"/>
      <c r="M63" s="17"/>
    </row>
    <row r="64" spans="1:20" s="3" customFormat="1" ht="15.75" hidden="1" thickBot="1" x14ac:dyDescent="0.3">
      <c r="A64" s="151" t="s">
        <v>0</v>
      </c>
      <c r="B64" s="180"/>
      <c r="C64" s="143"/>
      <c r="D64" s="13"/>
      <c r="E64" s="137"/>
      <c r="F64" s="12"/>
      <c r="G64" s="13"/>
      <c r="H64" s="137"/>
      <c r="I64" s="12"/>
      <c r="J64" s="14"/>
      <c r="K64" s="14"/>
      <c r="L64" s="14"/>
      <c r="M64" s="17"/>
    </row>
    <row r="65" spans="1:13" s="3" customFormat="1" ht="15.75" hidden="1" outlineLevel="1" thickBot="1" x14ac:dyDescent="0.3">
      <c r="A65" s="151" t="s">
        <v>1</v>
      </c>
      <c r="B65" s="180"/>
      <c r="C65" s="143"/>
      <c r="D65" s="19"/>
      <c r="E65" s="138"/>
      <c r="F65" s="18"/>
      <c r="G65" s="19"/>
      <c r="H65" s="138"/>
      <c r="I65" s="18"/>
      <c r="J65" s="20"/>
      <c r="K65" s="20"/>
      <c r="L65" s="20"/>
      <c r="M65" s="17"/>
    </row>
    <row r="66" spans="1:13" s="3" customFormat="1" ht="15.75" hidden="1" outlineLevel="1" thickBot="1" x14ac:dyDescent="0.3">
      <c r="A66" s="151" t="s">
        <v>2</v>
      </c>
      <c r="B66" s="182"/>
      <c r="C66" s="166"/>
      <c r="D66" s="57"/>
      <c r="E66" s="279"/>
      <c r="F66" s="56"/>
      <c r="G66" s="57"/>
      <c r="H66" s="279"/>
      <c r="I66" s="56"/>
      <c r="J66" s="58"/>
      <c r="K66" s="58"/>
      <c r="L66" s="58"/>
      <c r="M66" s="59"/>
    </row>
    <row r="67" spans="1:13" s="3" customFormat="1" ht="15.75" hidden="1" outlineLevel="1" thickBot="1" x14ac:dyDescent="0.3">
      <c r="A67" s="160" t="s">
        <v>21</v>
      </c>
      <c r="B67" s="574" t="s">
        <v>32</v>
      </c>
      <c r="C67" s="167">
        <f t="shared" ref="C67:L67" si="31">SUM(C60:C66)</f>
        <v>0</v>
      </c>
      <c r="D67" s="116">
        <f t="shared" si="31"/>
        <v>0</v>
      </c>
      <c r="E67" s="116">
        <f>SUM(E60:E66)</f>
        <v>0</v>
      </c>
      <c r="F67" s="115">
        <f t="shared" si="31"/>
        <v>0</v>
      </c>
      <c r="G67" s="116">
        <f t="shared" si="31"/>
        <v>0</v>
      </c>
      <c r="H67" s="116">
        <f>SUM(H60:H66)</f>
        <v>0</v>
      </c>
      <c r="I67" s="115">
        <f t="shared" si="31"/>
        <v>0</v>
      </c>
      <c r="J67" s="117">
        <f t="shared" si="31"/>
        <v>0</v>
      </c>
      <c r="K67" s="117">
        <f t="shared" si="31"/>
        <v>0</v>
      </c>
      <c r="L67" s="117">
        <f t="shared" si="31"/>
        <v>0</v>
      </c>
      <c r="M67" s="118">
        <f>SUM(M60:M66)</f>
        <v>0</v>
      </c>
    </row>
    <row r="68" spans="1:13" s="3" customFormat="1" ht="15.75" hidden="1" outlineLevel="1" thickBot="1" x14ac:dyDescent="0.3">
      <c r="A68" s="110" t="s">
        <v>23</v>
      </c>
      <c r="B68" s="575"/>
      <c r="C68" s="168" t="e">
        <f t="shared" ref="C68:M68" si="32">AVERAGE(C60:C66)</f>
        <v>#DIV/0!</v>
      </c>
      <c r="D68" s="112" t="e">
        <f t="shared" si="32"/>
        <v>#DIV/0!</v>
      </c>
      <c r="E68" s="112" t="e">
        <f>AVERAGE(E60:E66)</f>
        <v>#DIV/0!</v>
      </c>
      <c r="F68" s="111" t="e">
        <f t="shared" si="32"/>
        <v>#DIV/0!</v>
      </c>
      <c r="G68" s="112" t="e">
        <f t="shared" si="32"/>
        <v>#DIV/0!</v>
      </c>
      <c r="H68" s="112" t="e">
        <f>AVERAGE(H60:H66)</f>
        <v>#DIV/0!</v>
      </c>
      <c r="I68" s="111" t="e">
        <f t="shared" si="32"/>
        <v>#DIV/0!</v>
      </c>
      <c r="J68" s="113" t="e">
        <f t="shared" si="32"/>
        <v>#DIV/0!</v>
      </c>
      <c r="K68" s="113" t="e">
        <f t="shared" si="32"/>
        <v>#DIV/0!</v>
      </c>
      <c r="L68" s="113" t="e">
        <f t="shared" si="32"/>
        <v>#DIV/0!</v>
      </c>
      <c r="M68" s="114">
        <f t="shared" si="32"/>
        <v>0</v>
      </c>
    </row>
    <row r="69" spans="1:13" s="3" customFormat="1" ht="15.75" hidden="1" thickBot="1" x14ac:dyDescent="0.3">
      <c r="A69" s="26" t="s">
        <v>20</v>
      </c>
      <c r="B69" s="575"/>
      <c r="C69" s="169">
        <f t="shared" ref="C69:M69" si="33">SUM(C60:C64)</f>
        <v>0</v>
      </c>
      <c r="D69" s="28">
        <f t="shared" si="33"/>
        <v>0</v>
      </c>
      <c r="E69" s="28">
        <f>SUM(E60:E64)</f>
        <v>0</v>
      </c>
      <c r="F69" s="27">
        <f t="shared" si="33"/>
        <v>0</v>
      </c>
      <c r="G69" s="28">
        <f t="shared" si="33"/>
        <v>0</v>
      </c>
      <c r="H69" s="28">
        <f>SUM(H60:H64)</f>
        <v>0</v>
      </c>
      <c r="I69" s="27">
        <f t="shared" si="33"/>
        <v>0</v>
      </c>
      <c r="J69" s="29">
        <f t="shared" si="33"/>
        <v>0</v>
      </c>
      <c r="K69" s="29">
        <f t="shared" si="33"/>
        <v>0</v>
      </c>
      <c r="L69" s="29">
        <f t="shared" si="33"/>
        <v>0</v>
      </c>
      <c r="M69" s="30">
        <f t="shared" si="33"/>
        <v>0</v>
      </c>
    </row>
    <row r="70" spans="1:13" s="3" customFormat="1" ht="15.75" hidden="1" thickBot="1" x14ac:dyDescent="0.3">
      <c r="A70" s="26" t="s">
        <v>22</v>
      </c>
      <c r="B70" s="576"/>
      <c r="C70" s="170" t="e">
        <f t="shared" ref="C70:M70" si="34">AVERAGE(C60:C64)</f>
        <v>#DIV/0!</v>
      </c>
      <c r="D70" s="32" t="e">
        <f t="shared" si="34"/>
        <v>#DIV/0!</v>
      </c>
      <c r="E70" s="32" t="e">
        <f>AVERAGE(E60:E64)</f>
        <v>#DIV/0!</v>
      </c>
      <c r="F70" s="31" t="e">
        <f t="shared" si="34"/>
        <v>#DIV/0!</v>
      </c>
      <c r="G70" s="32" t="e">
        <f t="shared" si="34"/>
        <v>#DIV/0!</v>
      </c>
      <c r="H70" s="32" t="e">
        <f>AVERAGE(H60:H64)</f>
        <v>#DIV/0!</v>
      </c>
      <c r="I70" s="31" t="e">
        <f t="shared" si="34"/>
        <v>#DIV/0!</v>
      </c>
      <c r="J70" s="33" t="e">
        <f t="shared" si="34"/>
        <v>#DIV/0!</v>
      </c>
      <c r="K70" s="33" t="e">
        <f t="shared" si="34"/>
        <v>#DIV/0!</v>
      </c>
      <c r="L70" s="33" t="e">
        <f t="shared" si="34"/>
        <v>#DIV/0!</v>
      </c>
      <c r="M70" s="35">
        <f t="shared" si="34"/>
        <v>0</v>
      </c>
    </row>
    <row r="71" spans="1:13" s="3" customFormat="1" ht="21" customHeight="1" x14ac:dyDescent="0.25">
      <c r="A71" s="4"/>
      <c r="B71" s="13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33"/>
      <c r="C72" s="36"/>
      <c r="D72" s="38" t="s">
        <v>8</v>
      </c>
      <c r="E72" s="39" t="s">
        <v>90</v>
      </c>
      <c r="F72" s="39" t="s">
        <v>9</v>
      </c>
      <c r="G72" s="39" t="s">
        <v>10</v>
      </c>
    </row>
    <row r="73" spans="1:13" ht="29.25" customHeight="1" x14ac:dyDescent="0.25">
      <c r="C73" s="42" t="s">
        <v>29</v>
      </c>
      <c r="D73" s="37">
        <f>SUM(C56:E56, C45:E45, C34:E34, C23:E23, C12:E12, C67:E67  )</f>
        <v>26612</v>
      </c>
      <c r="E73" s="37">
        <f>SUM(L56, L45, L34, L23, L12, L67)</f>
        <v>8000</v>
      </c>
      <c r="F73" s="37">
        <f>SUM(F56:H56, F45:H45, F34:H34, F23:H23, F12:H12, F67:H67 )</f>
        <v>252675</v>
      </c>
      <c r="G73" s="37">
        <f>SUM(I12:K12,I23:K23,I34:K34,I45:K45,I56:K56, I67:K67)</f>
        <v>83613</v>
      </c>
    </row>
    <row r="74" spans="1:13" ht="29.25" customHeight="1" x14ac:dyDescent="0.25">
      <c r="C74" s="42" t="s">
        <v>30</v>
      </c>
      <c r="D74" s="37">
        <f>SUM(C58:E58, C47:E47, C36:E36, C25:E25, C14:E14, C69:E69 )</f>
        <v>21582</v>
      </c>
      <c r="E74" s="37">
        <f>SUM(L58, L47, L36, L25, L14, L69)</f>
        <v>8000</v>
      </c>
      <c r="F74" s="37">
        <f>SUM(F58:H58, F47:H47, F36:H36, F25:H25, F14:H14, F69:H69)</f>
        <v>147555</v>
      </c>
      <c r="G74" s="37">
        <f>SUM(I58:K58, I47:K47, I36:K36, I25:K25, I14:K14, I69:K69)</f>
        <v>83613</v>
      </c>
    </row>
    <row r="75" spans="1:13" ht="30" customHeight="1" x14ac:dyDescent="0.25"/>
    <row r="76" spans="1:13" ht="30" customHeight="1" x14ac:dyDescent="0.25">
      <c r="C76" s="585" t="s">
        <v>56</v>
      </c>
      <c r="D76" s="586"/>
      <c r="E76" s="586"/>
      <c r="F76" s="587"/>
    </row>
    <row r="77" spans="1:13" x14ac:dyDescent="0.25">
      <c r="C77" s="566" t="s">
        <v>29</v>
      </c>
      <c r="D77" s="567"/>
      <c r="E77" s="278"/>
      <c r="F77" s="107">
        <f>SUM(M56, M45, M34, M23, M12, M67)</f>
        <v>370900</v>
      </c>
    </row>
    <row r="78" spans="1:13" x14ac:dyDescent="0.25">
      <c r="C78" s="566" t="s">
        <v>30</v>
      </c>
      <c r="D78" s="567"/>
      <c r="E78" s="278"/>
      <c r="F78" s="106">
        <f>SUM(M14, M25, M36, M47, M58, M69)</f>
        <v>260750</v>
      </c>
    </row>
    <row r="79" spans="1:13" x14ac:dyDescent="0.25">
      <c r="C79" s="566" t="s">
        <v>62</v>
      </c>
      <c r="D79" s="567"/>
      <c r="E79" s="278"/>
      <c r="F79" s="107">
        <f>AVERAGE(M56, M45, M34, M23, M12, M67)</f>
        <v>61816.666666666664</v>
      </c>
    </row>
    <row r="80" spans="1:13" x14ac:dyDescent="0.25">
      <c r="C80" s="566" t="s">
        <v>22</v>
      </c>
      <c r="D80" s="567"/>
      <c r="E80" s="278"/>
      <c r="F80" s="106">
        <f>AVERAGE(M14, M25, M36, M47, M58, M69)</f>
        <v>43458.333333333336</v>
      </c>
    </row>
  </sheetData>
  <mergeCells count="28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</mergeCells>
  <pageMargins left="0.7" right="0.7" top="0.75" bottom="0.75" header="0.3" footer="0.3"/>
  <pageSetup paperSize="5" scale="47" orientation="landscape" r:id="rId1"/>
  <ignoredErrors>
    <ignoredError sqref="C45 C24 C37 C26" emptyCellReference="1"/>
    <ignoredError sqref="I13:J13 K13 K23:K24 I57:J57 C57 C59 C46 I46:L46 K57:L57 L15 I15:J15 I23:J24 D37 I59:L59 L23:L26 L13 I37:L37 I45:L45 C15:D15 K26 D45:D46 D57 G45 G37 G59 G23:G24 G15 F46:G46 F57:G57 F13:G13 K15 D26 G26 C48 D48 J48:L48 J47:L47 F48:G48 F47 J26 J25" evalError="1" emptyCellReference="1"/>
    <ignoredError sqref="M59 I67:K71 D67:D71 F67:G71" evalError="1"/>
    <ignoredError sqref="M22" formulaRange="1" emptyCellReference="1"/>
    <ignoredError sqref="M57 M24 F23:F26 M26:M33 M37:M44 M46:M48" evalError="1" formulaRange="1" emptyCellReference="1"/>
    <ignoredError sqref="F37 F5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F98" sqref="F98"/>
    </sheetView>
  </sheetViews>
  <sheetFormatPr defaultRowHeight="15" outlineLevelRow="1" x14ac:dyDescent="0.25"/>
  <cols>
    <col min="1" max="1" width="18.7109375" style="1" bestFit="1" customWidth="1"/>
    <col min="2" max="2" width="8.7109375" style="134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71"/>
      <c r="C1" s="555" t="s">
        <v>10</v>
      </c>
      <c r="D1" s="577"/>
      <c r="E1" s="555" t="s">
        <v>14</v>
      </c>
      <c r="F1" s="577"/>
      <c r="G1" s="603" t="s">
        <v>19</v>
      </c>
    </row>
    <row r="2" spans="1:8" ht="14.25" customHeight="1" thickBot="1" x14ac:dyDescent="0.3">
      <c r="A2" s="24"/>
      <c r="B2" s="172"/>
      <c r="C2" s="597"/>
      <c r="D2" s="599"/>
      <c r="E2" s="597"/>
      <c r="F2" s="599"/>
      <c r="G2" s="604"/>
    </row>
    <row r="3" spans="1:8" ht="14.25" customHeight="1" x14ac:dyDescent="0.25">
      <c r="A3" s="540" t="s">
        <v>52</v>
      </c>
      <c r="B3" s="582" t="s">
        <v>53</v>
      </c>
      <c r="C3" s="602" t="s">
        <v>41</v>
      </c>
      <c r="D3" s="593" t="s">
        <v>42</v>
      </c>
      <c r="E3" s="602" t="s">
        <v>54</v>
      </c>
      <c r="F3" s="593" t="s">
        <v>42</v>
      </c>
      <c r="G3" s="604"/>
    </row>
    <row r="4" spans="1:8" ht="14.25" thickBot="1" x14ac:dyDescent="0.3">
      <c r="A4" s="561"/>
      <c r="B4" s="583"/>
      <c r="C4" s="584"/>
      <c r="D4" s="594"/>
      <c r="E4" s="584"/>
      <c r="F4" s="594"/>
      <c r="G4" s="604"/>
    </row>
    <row r="5" spans="1:8" s="46" customFormat="1" ht="13.5" hidden="1" x14ac:dyDescent="0.25">
      <c r="A5" s="25" t="s">
        <v>3</v>
      </c>
      <c r="B5" s="324">
        <v>43584</v>
      </c>
      <c r="C5" s="51"/>
      <c r="D5" s="52"/>
      <c r="E5" s="51"/>
      <c r="F5" s="123"/>
      <c r="G5" s="345">
        <f t="shared" ref="G5:G11" si="0">SUM(C5:F5)</f>
        <v>0</v>
      </c>
    </row>
    <row r="6" spans="1:8" s="46" customFormat="1" ht="13.5" hidden="1" x14ac:dyDescent="0.25">
      <c r="A6" s="25" t="s">
        <v>4</v>
      </c>
      <c r="B6" s="174">
        <v>43585</v>
      </c>
      <c r="C6" s="337"/>
      <c r="D6" s="380"/>
      <c r="E6" s="337"/>
      <c r="F6" s="340"/>
      <c r="G6" s="345">
        <f t="shared" si="0"/>
        <v>0</v>
      </c>
    </row>
    <row r="7" spans="1:8" s="46" customFormat="1" ht="13.5" x14ac:dyDescent="0.25">
      <c r="A7" s="25" t="s">
        <v>5</v>
      </c>
      <c r="B7" s="174">
        <v>43586</v>
      </c>
      <c r="C7" s="337">
        <v>1220</v>
      </c>
      <c r="D7" s="380">
        <v>1046</v>
      </c>
      <c r="E7" s="337">
        <v>928</v>
      </c>
      <c r="F7" s="340">
        <v>1070</v>
      </c>
      <c r="G7" s="345">
        <f t="shared" si="0"/>
        <v>4264</v>
      </c>
    </row>
    <row r="8" spans="1:8" s="46" customFormat="1" ht="13.5" x14ac:dyDescent="0.25">
      <c r="A8" s="25" t="s">
        <v>6</v>
      </c>
      <c r="B8" s="174">
        <v>43587</v>
      </c>
      <c r="C8" s="337">
        <v>1246</v>
      </c>
      <c r="D8" s="380">
        <v>1255</v>
      </c>
      <c r="E8" s="337">
        <v>882</v>
      </c>
      <c r="F8" s="340">
        <v>948</v>
      </c>
      <c r="G8" s="345">
        <f t="shared" si="0"/>
        <v>4331</v>
      </c>
      <c r="H8" s="152"/>
    </row>
    <row r="9" spans="1:8" s="46" customFormat="1" ht="13.5" x14ac:dyDescent="0.25">
      <c r="A9" s="25" t="s">
        <v>0</v>
      </c>
      <c r="B9" s="181">
        <v>43588</v>
      </c>
      <c r="C9" s="337">
        <v>994</v>
      </c>
      <c r="D9" s="380">
        <v>1043</v>
      </c>
      <c r="E9" s="337">
        <v>737</v>
      </c>
      <c r="F9" s="340">
        <v>834</v>
      </c>
      <c r="G9" s="345">
        <f t="shared" si="0"/>
        <v>3608</v>
      </c>
      <c r="H9" s="152"/>
    </row>
    <row r="10" spans="1:8" s="46" customFormat="1" ht="13.5" outlineLevel="1" x14ac:dyDescent="0.25">
      <c r="A10" s="25" t="s">
        <v>1</v>
      </c>
      <c r="B10" s="181">
        <v>43589</v>
      </c>
      <c r="C10" s="337">
        <v>0</v>
      </c>
      <c r="D10" s="380">
        <v>432</v>
      </c>
      <c r="E10" s="337">
        <v>0</v>
      </c>
      <c r="F10" s="340">
        <v>382</v>
      </c>
      <c r="G10" s="345">
        <f t="shared" si="0"/>
        <v>814</v>
      </c>
      <c r="H10" s="152"/>
    </row>
    <row r="11" spans="1:8" s="46" customFormat="1" ht="15" customHeight="1" outlineLevel="1" thickBot="1" x14ac:dyDescent="0.3">
      <c r="A11" s="151" t="s">
        <v>2</v>
      </c>
      <c r="B11" s="181">
        <v>43590</v>
      </c>
      <c r="C11" s="337">
        <v>0</v>
      </c>
      <c r="D11" s="380">
        <v>297</v>
      </c>
      <c r="E11" s="337">
        <v>0</v>
      </c>
      <c r="F11" s="340">
        <v>305</v>
      </c>
      <c r="G11" s="345">
        <f t="shared" si="0"/>
        <v>602</v>
      </c>
      <c r="H11" s="152"/>
    </row>
    <row r="12" spans="1:8" s="47" customFormat="1" ht="15" customHeight="1" outlineLevel="1" thickBot="1" x14ac:dyDescent="0.3">
      <c r="A12" s="160" t="s">
        <v>21</v>
      </c>
      <c r="B12" s="591" t="s">
        <v>24</v>
      </c>
      <c r="C12" s="338">
        <f>SUM(C5:C11)</f>
        <v>3460</v>
      </c>
      <c r="D12" s="379">
        <f>SUM(D5:D11)</f>
        <v>4073</v>
      </c>
      <c r="E12" s="338">
        <f>SUM(E5:E11)</f>
        <v>2547</v>
      </c>
      <c r="F12" s="341">
        <f>SUM(F5:F11)</f>
        <v>3539</v>
      </c>
      <c r="G12" s="346">
        <f>SUM(G5:G11)</f>
        <v>13619</v>
      </c>
    </row>
    <row r="13" spans="1:8" s="47" customFormat="1" ht="15" customHeight="1" outlineLevel="1" thickBot="1" x14ac:dyDescent="0.3">
      <c r="A13" s="110" t="s">
        <v>23</v>
      </c>
      <c r="B13" s="591"/>
      <c r="C13" s="338">
        <f>AVERAGE(C5:C11)</f>
        <v>692</v>
      </c>
      <c r="D13" s="379">
        <f>AVERAGE(D5:D11)</f>
        <v>814.6</v>
      </c>
      <c r="E13" s="338">
        <f>AVERAGE(E5:E11)</f>
        <v>509.4</v>
      </c>
      <c r="F13" s="341">
        <f>AVERAGE(F5:F11)</f>
        <v>707.8</v>
      </c>
      <c r="G13" s="346">
        <f>AVERAGE(G5:G11)</f>
        <v>1945.5714285714287</v>
      </c>
    </row>
    <row r="14" spans="1:8" s="47" customFormat="1" ht="15" customHeight="1" thickBot="1" x14ac:dyDescent="0.3">
      <c r="A14" s="26" t="s">
        <v>20</v>
      </c>
      <c r="B14" s="591"/>
      <c r="C14" s="339">
        <f>SUM(C5:C9)</f>
        <v>3460</v>
      </c>
      <c r="D14" s="377">
        <f>SUM(D5:D9)</f>
        <v>3344</v>
      </c>
      <c r="E14" s="339">
        <f>SUM(E5:E9)</f>
        <v>2547</v>
      </c>
      <c r="F14" s="342">
        <f>SUM(F5:F9)</f>
        <v>2852</v>
      </c>
      <c r="G14" s="347">
        <f>SUM(G5:G9)</f>
        <v>12203</v>
      </c>
    </row>
    <row r="15" spans="1:8" s="47" customFormat="1" ht="15" customHeight="1" thickBot="1" x14ac:dyDescent="0.3">
      <c r="A15" s="26" t="s">
        <v>22</v>
      </c>
      <c r="B15" s="591"/>
      <c r="C15" s="339">
        <f>AVERAGE(C5:C9)</f>
        <v>1153.3333333333333</v>
      </c>
      <c r="D15" s="377">
        <f>AVERAGE(D5:D9)</f>
        <v>1114.6666666666667</v>
      </c>
      <c r="E15" s="339">
        <f>AVERAGE(E5:E9)</f>
        <v>849</v>
      </c>
      <c r="F15" s="342">
        <f>AVERAGE(F5:F9)</f>
        <v>950.66666666666663</v>
      </c>
      <c r="G15" s="347">
        <f>AVERAGE(G5:G9)</f>
        <v>2440.6</v>
      </c>
    </row>
    <row r="16" spans="1:8" s="47" customFormat="1" ht="15" customHeight="1" x14ac:dyDescent="0.25">
      <c r="A16" s="25" t="s">
        <v>3</v>
      </c>
      <c r="B16" s="174">
        <f>B11+1</f>
        <v>43591</v>
      </c>
      <c r="C16" s="301">
        <v>1233</v>
      </c>
      <c r="D16" s="378">
        <v>1241</v>
      </c>
      <c r="E16" s="301">
        <v>857</v>
      </c>
      <c r="F16" s="343">
        <v>874</v>
      </c>
      <c r="G16" s="345">
        <f>SUM(C16:F16)</f>
        <v>4205</v>
      </c>
    </row>
    <row r="17" spans="1:8" s="47" customFormat="1" ht="15" customHeight="1" x14ac:dyDescent="0.25">
      <c r="A17" s="25" t="s">
        <v>4</v>
      </c>
      <c r="B17" s="174">
        <f t="shared" ref="B17:B22" si="1">B16+1</f>
        <v>43592</v>
      </c>
      <c r="C17" s="301">
        <v>1379</v>
      </c>
      <c r="D17" s="378">
        <v>1211</v>
      </c>
      <c r="E17" s="301">
        <v>836</v>
      </c>
      <c r="F17" s="343">
        <v>955</v>
      </c>
      <c r="G17" s="345">
        <f t="shared" ref="G17:G22" si="2">SUM(C17:F17)</f>
        <v>4381</v>
      </c>
    </row>
    <row r="18" spans="1:8" s="47" customFormat="1" ht="15" customHeight="1" x14ac:dyDescent="0.25">
      <c r="A18" s="25" t="s">
        <v>5</v>
      </c>
      <c r="B18" s="174">
        <f t="shared" si="1"/>
        <v>43593</v>
      </c>
      <c r="C18" s="301">
        <v>1278</v>
      </c>
      <c r="D18" s="378">
        <v>1223</v>
      </c>
      <c r="E18" s="301">
        <v>852</v>
      </c>
      <c r="F18" s="343">
        <v>935</v>
      </c>
      <c r="G18" s="345">
        <f t="shared" si="2"/>
        <v>4288</v>
      </c>
    </row>
    <row r="19" spans="1:8" s="47" customFormat="1" ht="15" customHeight="1" x14ac:dyDescent="0.25">
      <c r="A19" s="25" t="s">
        <v>6</v>
      </c>
      <c r="B19" s="174">
        <f t="shared" si="1"/>
        <v>43594</v>
      </c>
      <c r="C19" s="301">
        <v>1313</v>
      </c>
      <c r="D19" s="378">
        <v>1246</v>
      </c>
      <c r="E19" s="301">
        <v>838</v>
      </c>
      <c r="F19" s="343">
        <v>909</v>
      </c>
      <c r="G19" s="345">
        <f t="shared" si="2"/>
        <v>4306</v>
      </c>
    </row>
    <row r="20" spans="1:8" s="47" customFormat="1" ht="15" customHeight="1" x14ac:dyDescent="0.25">
      <c r="A20" s="25" t="s">
        <v>0</v>
      </c>
      <c r="B20" s="174">
        <f t="shared" si="1"/>
        <v>43595</v>
      </c>
      <c r="C20" s="301">
        <v>894</v>
      </c>
      <c r="D20" s="378">
        <v>1119</v>
      </c>
      <c r="E20" s="301">
        <v>658</v>
      </c>
      <c r="F20" s="343">
        <v>907</v>
      </c>
      <c r="G20" s="345">
        <f t="shared" si="2"/>
        <v>3578</v>
      </c>
    </row>
    <row r="21" spans="1:8" s="47" customFormat="1" ht="15" customHeight="1" outlineLevel="1" x14ac:dyDescent="0.25">
      <c r="A21" s="25" t="s">
        <v>1</v>
      </c>
      <c r="B21" s="174">
        <f t="shared" si="1"/>
        <v>43596</v>
      </c>
      <c r="C21" s="301">
        <v>0</v>
      </c>
      <c r="D21" s="378">
        <v>503</v>
      </c>
      <c r="E21" s="301">
        <v>0</v>
      </c>
      <c r="F21" s="343">
        <v>547</v>
      </c>
      <c r="G21" s="345">
        <f t="shared" si="2"/>
        <v>1050</v>
      </c>
      <c r="H21" s="155"/>
    </row>
    <row r="22" spans="1:8" s="47" customFormat="1" ht="15" customHeight="1" outlineLevel="1" thickBot="1" x14ac:dyDescent="0.3">
      <c r="A22" s="25" t="s">
        <v>2</v>
      </c>
      <c r="B22" s="174">
        <f t="shared" si="1"/>
        <v>43597</v>
      </c>
      <c r="C22" s="301">
        <v>0</v>
      </c>
      <c r="D22" s="378">
        <v>345</v>
      </c>
      <c r="E22" s="301">
        <v>0</v>
      </c>
      <c r="F22" s="343">
        <v>525</v>
      </c>
      <c r="G22" s="345">
        <f t="shared" si="2"/>
        <v>870</v>
      </c>
    </row>
    <row r="23" spans="1:8" s="47" customFormat="1" ht="15" customHeight="1" outlineLevel="1" thickBot="1" x14ac:dyDescent="0.3">
      <c r="A23" s="160" t="s">
        <v>21</v>
      </c>
      <c r="B23" s="591" t="s">
        <v>25</v>
      </c>
      <c r="C23" s="338">
        <f>SUM(C16:C22)</f>
        <v>6097</v>
      </c>
      <c r="D23" s="379">
        <f>SUM(D16:D22)</f>
        <v>6888</v>
      </c>
      <c r="E23" s="338">
        <f>SUM(E16:E22)</f>
        <v>4041</v>
      </c>
      <c r="F23" s="341">
        <f>SUM(F16:F22)</f>
        <v>5652</v>
      </c>
      <c r="G23" s="346">
        <f>SUM(G16:G22)</f>
        <v>22678</v>
      </c>
    </row>
    <row r="24" spans="1:8" s="47" customFormat="1" ht="15" customHeight="1" outlineLevel="1" thickBot="1" x14ac:dyDescent="0.3">
      <c r="A24" s="110" t="s">
        <v>23</v>
      </c>
      <c r="B24" s="591"/>
      <c r="C24" s="338">
        <f>AVERAGE(C16:C22)</f>
        <v>871</v>
      </c>
      <c r="D24" s="379">
        <f>AVERAGE(D16:D22)</f>
        <v>984</v>
      </c>
      <c r="E24" s="374">
        <f>AVERAGE(E16:E22)</f>
        <v>577.28571428571433</v>
      </c>
      <c r="F24" s="375">
        <f>AVERAGE(F16:F22)</f>
        <v>807.42857142857144</v>
      </c>
      <c r="G24" s="346">
        <f>AVERAGE(G16:G22)</f>
        <v>3239.7142857142858</v>
      </c>
    </row>
    <row r="25" spans="1:8" s="47" customFormat="1" ht="15" customHeight="1" thickBot="1" x14ac:dyDescent="0.3">
      <c r="A25" s="26" t="s">
        <v>20</v>
      </c>
      <c r="B25" s="591"/>
      <c r="C25" s="339">
        <f>SUM(C16:C20)</f>
        <v>6097</v>
      </c>
      <c r="D25" s="377">
        <f>SUM(D16:D20)</f>
        <v>6040</v>
      </c>
      <c r="E25" s="376">
        <f>SUM(E16:E20)</f>
        <v>4041</v>
      </c>
      <c r="F25" s="382">
        <f>SUM(F16:F20)</f>
        <v>4580</v>
      </c>
      <c r="G25" s="347">
        <f>SUM(G16:G20)</f>
        <v>20758</v>
      </c>
    </row>
    <row r="26" spans="1:8" s="47" customFormat="1" ht="15" customHeight="1" thickBot="1" x14ac:dyDescent="0.3">
      <c r="A26" s="26" t="s">
        <v>22</v>
      </c>
      <c r="B26" s="591"/>
      <c r="C26" s="339">
        <f>AVERAGE(C16:C20)</f>
        <v>1219.4000000000001</v>
      </c>
      <c r="D26" s="377">
        <f>AVERAGE(D16:D20)</f>
        <v>1208</v>
      </c>
      <c r="E26" s="339">
        <f>AVERAGE(E16:E20)</f>
        <v>808.2</v>
      </c>
      <c r="F26" s="342">
        <f>AVERAGE(F16:F20)</f>
        <v>916</v>
      </c>
      <c r="G26" s="347">
        <f>AVERAGE(G16:G20)</f>
        <v>4151.6000000000004</v>
      </c>
    </row>
    <row r="27" spans="1:8" s="47" customFormat="1" ht="15" customHeight="1" x14ac:dyDescent="0.25">
      <c r="A27" s="25" t="s">
        <v>3</v>
      </c>
      <c r="B27" s="177">
        <f>B22+1</f>
        <v>43598</v>
      </c>
      <c r="C27" s="301">
        <v>1203</v>
      </c>
      <c r="D27" s="378">
        <v>1286</v>
      </c>
      <c r="E27" s="301">
        <v>755</v>
      </c>
      <c r="F27" s="343">
        <v>853</v>
      </c>
      <c r="G27" s="345">
        <f>SUM(C27:F27)</f>
        <v>4097</v>
      </c>
    </row>
    <row r="28" spans="1:8" s="47" customFormat="1" ht="15" customHeight="1" x14ac:dyDescent="0.25">
      <c r="A28" s="25" t="s">
        <v>4</v>
      </c>
      <c r="B28" s="177">
        <f t="shared" ref="B28:B33" si="3">B27+1</f>
        <v>43599</v>
      </c>
      <c r="C28" s="301">
        <v>1256</v>
      </c>
      <c r="D28" s="378">
        <v>1052</v>
      </c>
      <c r="E28" s="301">
        <v>882</v>
      </c>
      <c r="F28" s="343">
        <v>1100</v>
      </c>
      <c r="G28" s="345">
        <f t="shared" ref="G28:G33" si="4">SUM(C28:F28)</f>
        <v>4290</v>
      </c>
    </row>
    <row r="29" spans="1:8" s="47" customFormat="1" ht="15" customHeight="1" x14ac:dyDescent="0.25">
      <c r="A29" s="25" t="s">
        <v>5</v>
      </c>
      <c r="B29" s="177">
        <f t="shared" si="3"/>
        <v>43600</v>
      </c>
      <c r="C29" s="301">
        <v>1247</v>
      </c>
      <c r="D29" s="378">
        <v>1205</v>
      </c>
      <c r="E29" s="301">
        <v>1056</v>
      </c>
      <c r="F29" s="343">
        <v>952</v>
      </c>
      <c r="G29" s="345">
        <f t="shared" si="4"/>
        <v>4460</v>
      </c>
    </row>
    <row r="30" spans="1:8" s="47" customFormat="1" ht="15" customHeight="1" x14ac:dyDescent="0.25">
      <c r="A30" s="25" t="s">
        <v>6</v>
      </c>
      <c r="B30" s="177">
        <f t="shared" si="3"/>
        <v>43601</v>
      </c>
      <c r="C30" s="337">
        <v>1262</v>
      </c>
      <c r="D30" s="378">
        <v>1067</v>
      </c>
      <c r="E30" s="337">
        <v>874</v>
      </c>
      <c r="F30" s="343">
        <v>1112</v>
      </c>
      <c r="G30" s="345">
        <f t="shared" si="4"/>
        <v>4315</v>
      </c>
    </row>
    <row r="31" spans="1:8" s="47" customFormat="1" ht="15" customHeight="1" x14ac:dyDescent="0.25">
      <c r="A31" s="25" t="s">
        <v>0</v>
      </c>
      <c r="B31" s="177">
        <f t="shared" si="3"/>
        <v>43602</v>
      </c>
      <c r="C31" s="337">
        <v>881</v>
      </c>
      <c r="D31" s="378">
        <v>1077</v>
      </c>
      <c r="E31" s="337">
        <v>722</v>
      </c>
      <c r="F31" s="343">
        <v>961</v>
      </c>
      <c r="G31" s="345">
        <f t="shared" si="4"/>
        <v>3641</v>
      </c>
    </row>
    <row r="32" spans="1:8" s="47" customFormat="1" ht="15" customHeight="1" outlineLevel="1" x14ac:dyDescent="0.25">
      <c r="A32" s="25" t="s">
        <v>1</v>
      </c>
      <c r="B32" s="177">
        <f t="shared" si="3"/>
        <v>43603</v>
      </c>
      <c r="C32" s="337">
        <v>0</v>
      </c>
      <c r="D32" s="378">
        <v>602</v>
      </c>
      <c r="E32" s="337">
        <v>0</v>
      </c>
      <c r="F32" s="343">
        <v>625</v>
      </c>
      <c r="G32" s="345">
        <f t="shared" si="4"/>
        <v>1227</v>
      </c>
    </row>
    <row r="33" spans="1:8" s="47" customFormat="1" ht="15" customHeight="1" outlineLevel="1" thickBot="1" x14ac:dyDescent="0.3">
      <c r="A33" s="25" t="s">
        <v>2</v>
      </c>
      <c r="B33" s="177">
        <f t="shared" si="3"/>
        <v>43604</v>
      </c>
      <c r="C33" s="337">
        <v>0</v>
      </c>
      <c r="D33" s="378">
        <v>542</v>
      </c>
      <c r="E33" s="337">
        <v>0</v>
      </c>
      <c r="F33" s="343">
        <v>541</v>
      </c>
      <c r="G33" s="345">
        <f t="shared" si="4"/>
        <v>1083</v>
      </c>
      <c r="H33" s="155"/>
    </row>
    <row r="34" spans="1:8" s="47" customFormat="1" ht="15" customHeight="1" outlineLevel="1" thickBot="1" x14ac:dyDescent="0.3">
      <c r="A34" s="160" t="s">
        <v>21</v>
      </c>
      <c r="B34" s="591" t="s">
        <v>26</v>
      </c>
      <c r="C34" s="338">
        <f>SUM(C27:C33)</f>
        <v>5849</v>
      </c>
      <c r="D34" s="379">
        <f>SUM(D27:D33)</f>
        <v>6831</v>
      </c>
      <c r="E34" s="338">
        <f>SUM(E27:E33)</f>
        <v>4289</v>
      </c>
      <c r="F34" s="341">
        <f>SUM(F27:F33)</f>
        <v>6144</v>
      </c>
      <c r="G34" s="346">
        <f>SUM(G27:G33)</f>
        <v>23113</v>
      </c>
    </row>
    <row r="35" spans="1:8" s="47" customFormat="1" ht="15" customHeight="1" outlineLevel="1" thickBot="1" x14ac:dyDescent="0.3">
      <c r="A35" s="110" t="s">
        <v>23</v>
      </c>
      <c r="B35" s="591"/>
      <c r="C35" s="338">
        <f>AVERAGE(C27:C33)</f>
        <v>835.57142857142856</v>
      </c>
      <c r="D35" s="379">
        <f>AVERAGE(D27:D33)</f>
        <v>975.85714285714289</v>
      </c>
      <c r="E35" s="338">
        <f>AVERAGE(E27:E33)</f>
        <v>612.71428571428567</v>
      </c>
      <c r="F35" s="341">
        <f>AVERAGE(F27:F33)</f>
        <v>877.71428571428567</v>
      </c>
      <c r="G35" s="346">
        <f>AVERAGE(G27:G33)</f>
        <v>3301.8571428571427</v>
      </c>
    </row>
    <row r="36" spans="1:8" s="47" customFormat="1" ht="15" customHeight="1" thickBot="1" x14ac:dyDescent="0.3">
      <c r="A36" s="26" t="s">
        <v>20</v>
      </c>
      <c r="B36" s="591"/>
      <c r="C36" s="339">
        <f>SUM(C27:C31)</f>
        <v>5849</v>
      </c>
      <c r="D36" s="377">
        <f>SUM(D27:D31)</f>
        <v>5687</v>
      </c>
      <c r="E36" s="339">
        <f>SUM(E27:E31)</f>
        <v>4289</v>
      </c>
      <c r="F36" s="342">
        <f>SUM(F27:F31)</f>
        <v>4978</v>
      </c>
      <c r="G36" s="347">
        <f>SUM(G27:G31)</f>
        <v>20803</v>
      </c>
    </row>
    <row r="37" spans="1:8" s="47" customFormat="1" ht="15" customHeight="1" thickBot="1" x14ac:dyDescent="0.3">
      <c r="A37" s="26" t="s">
        <v>22</v>
      </c>
      <c r="B37" s="591"/>
      <c r="C37" s="339">
        <f>AVERAGE(C27:C31)</f>
        <v>1169.8</v>
      </c>
      <c r="D37" s="377">
        <f>AVERAGE(D27:D31)</f>
        <v>1137.4000000000001</v>
      </c>
      <c r="E37" s="339">
        <f>AVERAGE(E27:E31)</f>
        <v>857.8</v>
      </c>
      <c r="F37" s="342">
        <f>AVERAGE(F27:F31)</f>
        <v>995.6</v>
      </c>
      <c r="G37" s="347">
        <f>AVERAGE(G27:G31)</f>
        <v>4160.6000000000004</v>
      </c>
    </row>
    <row r="38" spans="1:8" s="47" customFormat="1" ht="15" customHeight="1" x14ac:dyDescent="0.25">
      <c r="A38" s="25" t="s">
        <v>3</v>
      </c>
      <c r="B38" s="179">
        <f>B33+1</f>
        <v>43605</v>
      </c>
      <c r="C38" s="337">
        <v>1210</v>
      </c>
      <c r="D38" s="378">
        <v>1230</v>
      </c>
      <c r="E38" s="337">
        <v>928</v>
      </c>
      <c r="F38" s="343">
        <v>1071</v>
      </c>
      <c r="G38" s="345">
        <f t="shared" ref="G38:G44" si="5">SUM(C38:F38)</f>
        <v>4439</v>
      </c>
      <c r="H38" s="155"/>
    </row>
    <row r="39" spans="1:8" s="47" customFormat="1" ht="15" customHeight="1" x14ac:dyDescent="0.25">
      <c r="A39" s="25" t="s">
        <v>4</v>
      </c>
      <c r="B39" s="179">
        <f t="shared" ref="B39:B44" si="6">B38+1</f>
        <v>43606</v>
      </c>
      <c r="C39" s="337">
        <v>1288</v>
      </c>
      <c r="D39" s="378">
        <v>1148</v>
      </c>
      <c r="E39" s="337">
        <v>928</v>
      </c>
      <c r="F39" s="343">
        <v>1189</v>
      </c>
      <c r="G39" s="345">
        <f t="shared" si="5"/>
        <v>4553</v>
      </c>
      <c r="H39" s="155"/>
    </row>
    <row r="40" spans="1:8" s="47" customFormat="1" ht="15" customHeight="1" x14ac:dyDescent="0.25">
      <c r="A40" s="25" t="s">
        <v>5</v>
      </c>
      <c r="B40" s="179">
        <f t="shared" si="6"/>
        <v>43607</v>
      </c>
      <c r="C40" s="337">
        <v>1284</v>
      </c>
      <c r="D40" s="378">
        <v>1212</v>
      </c>
      <c r="E40" s="337">
        <v>994</v>
      </c>
      <c r="F40" s="343">
        <v>1037</v>
      </c>
      <c r="G40" s="345">
        <f t="shared" si="5"/>
        <v>4527</v>
      </c>
      <c r="H40" s="155"/>
    </row>
    <row r="41" spans="1:8" s="47" customFormat="1" ht="15" customHeight="1" x14ac:dyDescent="0.25">
      <c r="A41" s="25" t="s">
        <v>6</v>
      </c>
      <c r="B41" s="179">
        <f t="shared" si="6"/>
        <v>43608</v>
      </c>
      <c r="C41" s="337">
        <v>1255</v>
      </c>
      <c r="D41" s="378">
        <v>1398</v>
      </c>
      <c r="E41" s="301">
        <v>964</v>
      </c>
      <c r="F41" s="343">
        <v>1036</v>
      </c>
      <c r="G41" s="345">
        <f t="shared" si="5"/>
        <v>4653</v>
      </c>
      <c r="H41" s="155"/>
    </row>
    <row r="42" spans="1:8" s="47" customFormat="1" ht="15" customHeight="1" x14ac:dyDescent="0.25">
      <c r="A42" s="25" t="s">
        <v>0</v>
      </c>
      <c r="B42" s="179">
        <f t="shared" si="6"/>
        <v>43609</v>
      </c>
      <c r="C42" s="337">
        <v>1393</v>
      </c>
      <c r="D42" s="378">
        <v>1355</v>
      </c>
      <c r="E42" s="301">
        <v>860</v>
      </c>
      <c r="F42" s="343">
        <v>969</v>
      </c>
      <c r="G42" s="345">
        <f t="shared" si="5"/>
        <v>4577</v>
      </c>
      <c r="H42" s="155"/>
    </row>
    <row r="43" spans="1:8" s="47" customFormat="1" ht="15" customHeight="1" outlineLevel="1" x14ac:dyDescent="0.25">
      <c r="A43" s="25" t="s">
        <v>1</v>
      </c>
      <c r="B43" s="179">
        <f t="shared" si="6"/>
        <v>43610</v>
      </c>
      <c r="C43" s="337">
        <v>0</v>
      </c>
      <c r="D43" s="378">
        <v>811</v>
      </c>
      <c r="E43" s="337">
        <v>0</v>
      </c>
      <c r="F43" s="343">
        <v>799</v>
      </c>
      <c r="G43" s="345">
        <f t="shared" si="5"/>
        <v>1610</v>
      </c>
      <c r="H43" s="155"/>
    </row>
    <row r="44" spans="1:8" s="47" customFormat="1" ht="15" customHeight="1" outlineLevel="1" thickBot="1" x14ac:dyDescent="0.3">
      <c r="A44" s="25" t="s">
        <v>2</v>
      </c>
      <c r="B44" s="179">
        <f t="shared" si="6"/>
        <v>43611</v>
      </c>
      <c r="C44" s="337">
        <v>0</v>
      </c>
      <c r="D44" s="378">
        <v>1560</v>
      </c>
      <c r="E44" s="337">
        <v>0</v>
      </c>
      <c r="F44" s="343">
        <v>1717</v>
      </c>
      <c r="G44" s="345">
        <f t="shared" si="5"/>
        <v>3277</v>
      </c>
      <c r="H44" s="155"/>
    </row>
    <row r="45" spans="1:8" s="47" customFormat="1" ht="15" customHeight="1" outlineLevel="1" thickBot="1" x14ac:dyDescent="0.3">
      <c r="A45" s="160" t="s">
        <v>21</v>
      </c>
      <c r="B45" s="591" t="s">
        <v>27</v>
      </c>
      <c r="C45" s="338">
        <f>SUM(C38:C44)</f>
        <v>6430</v>
      </c>
      <c r="D45" s="379">
        <f>SUM(D38:D44)</f>
        <v>8714</v>
      </c>
      <c r="E45" s="338">
        <f>SUM(E38:E44)</f>
        <v>4674</v>
      </c>
      <c r="F45" s="341">
        <f>SUM(F38:F44)</f>
        <v>7818</v>
      </c>
      <c r="G45" s="346">
        <f>SUM(G38:G44)</f>
        <v>27636</v>
      </c>
    </row>
    <row r="46" spans="1:8" s="47" customFormat="1" ht="15" customHeight="1" outlineLevel="1" thickBot="1" x14ac:dyDescent="0.3">
      <c r="A46" s="110" t="s">
        <v>23</v>
      </c>
      <c r="B46" s="591"/>
      <c r="C46" s="338">
        <f>AVERAGE(C38:C44)</f>
        <v>918.57142857142856</v>
      </c>
      <c r="D46" s="379">
        <f>AVERAGE(D38:D44)</f>
        <v>1244.8571428571429</v>
      </c>
      <c r="E46" s="338">
        <f>AVERAGE(E38:E44)</f>
        <v>667.71428571428567</v>
      </c>
      <c r="F46" s="341">
        <f>AVERAGE(F38:F44)</f>
        <v>1116.8571428571429</v>
      </c>
      <c r="G46" s="346">
        <f>AVERAGE(G38:G44)</f>
        <v>3948</v>
      </c>
    </row>
    <row r="47" spans="1:8" s="47" customFormat="1" ht="15" customHeight="1" thickBot="1" x14ac:dyDescent="0.3">
      <c r="A47" s="26" t="s">
        <v>20</v>
      </c>
      <c r="B47" s="591"/>
      <c r="C47" s="339">
        <f>SUM(C38:C42)</f>
        <v>6430</v>
      </c>
      <c r="D47" s="377">
        <f>SUM(D38:D42)</f>
        <v>6343</v>
      </c>
      <c r="E47" s="339">
        <f>SUM(E38:E42)</f>
        <v>4674</v>
      </c>
      <c r="F47" s="342">
        <f>SUM(F38:F42)</f>
        <v>5302</v>
      </c>
      <c r="G47" s="347">
        <f>SUM(G38:G42)</f>
        <v>22749</v>
      </c>
    </row>
    <row r="48" spans="1:8" s="47" customFormat="1" ht="15" customHeight="1" thickBot="1" x14ac:dyDescent="0.3">
      <c r="A48" s="26" t="s">
        <v>22</v>
      </c>
      <c r="B48" s="591"/>
      <c r="C48" s="339">
        <f>AVERAGE(C38:C42)</f>
        <v>1286</v>
      </c>
      <c r="D48" s="377">
        <f>AVERAGE(D38:D42)</f>
        <v>1268.5999999999999</v>
      </c>
      <c r="E48" s="339">
        <f>AVERAGE(E38:E42)</f>
        <v>934.8</v>
      </c>
      <c r="F48" s="342">
        <f>AVERAGE(F38:F42)</f>
        <v>1060.4000000000001</v>
      </c>
      <c r="G48" s="347">
        <f>AVERAGE(G38:G42)</f>
        <v>4549.8</v>
      </c>
    </row>
    <row r="49" spans="1:8" s="47" customFormat="1" ht="15" customHeight="1" x14ac:dyDescent="0.25">
      <c r="A49" s="25" t="s">
        <v>3</v>
      </c>
      <c r="B49" s="179">
        <f>B44+1</f>
        <v>43612</v>
      </c>
      <c r="C49" s="301">
        <v>0</v>
      </c>
      <c r="D49" s="378">
        <v>1054</v>
      </c>
      <c r="E49" s="301">
        <v>0</v>
      </c>
      <c r="F49" s="343">
        <v>1628</v>
      </c>
      <c r="G49" s="345">
        <f t="shared" ref="G49:G55" si="7">SUM(C49:F49)</f>
        <v>2682</v>
      </c>
      <c r="H49" s="155"/>
    </row>
    <row r="50" spans="1:8" s="47" customFormat="1" ht="15" customHeight="1" x14ac:dyDescent="0.25">
      <c r="A50" s="151" t="s">
        <v>4</v>
      </c>
      <c r="B50" s="179">
        <f t="shared" ref="B50:B55" si="8">B49+1</f>
        <v>43613</v>
      </c>
      <c r="C50" s="301">
        <v>1255</v>
      </c>
      <c r="D50" s="378">
        <v>1398</v>
      </c>
      <c r="E50" s="301">
        <v>964</v>
      </c>
      <c r="F50" s="343">
        <v>1036</v>
      </c>
      <c r="G50" s="345">
        <f t="shared" si="7"/>
        <v>4653</v>
      </c>
      <c r="H50" s="155"/>
    </row>
    <row r="51" spans="1:8" s="47" customFormat="1" ht="15" customHeight="1" x14ac:dyDescent="0.25">
      <c r="A51" s="151" t="s">
        <v>5</v>
      </c>
      <c r="B51" s="179">
        <f t="shared" si="8"/>
        <v>43614</v>
      </c>
      <c r="C51" s="301">
        <v>1393</v>
      </c>
      <c r="D51" s="378">
        <v>1355</v>
      </c>
      <c r="E51" s="301">
        <v>860</v>
      </c>
      <c r="F51" s="343">
        <v>969</v>
      </c>
      <c r="G51" s="345">
        <f t="shared" si="7"/>
        <v>4577</v>
      </c>
      <c r="H51" s="155"/>
    </row>
    <row r="52" spans="1:8" s="47" customFormat="1" ht="13.5" x14ac:dyDescent="0.25">
      <c r="A52" s="151" t="s">
        <v>6</v>
      </c>
      <c r="B52" s="179">
        <f t="shared" si="8"/>
        <v>43615</v>
      </c>
      <c r="C52" s="337">
        <v>1271</v>
      </c>
      <c r="D52" s="380">
        <v>1344</v>
      </c>
      <c r="E52" s="337">
        <v>891</v>
      </c>
      <c r="F52" s="340">
        <v>1000</v>
      </c>
      <c r="G52" s="345">
        <f t="shared" si="7"/>
        <v>4506</v>
      </c>
      <c r="H52" s="155"/>
    </row>
    <row r="53" spans="1:8" s="47" customFormat="1" ht="14.25" thickBot="1" x14ac:dyDescent="0.3">
      <c r="A53" s="25" t="s">
        <v>0</v>
      </c>
      <c r="B53" s="181">
        <f t="shared" si="8"/>
        <v>43616</v>
      </c>
      <c r="C53" s="337">
        <v>842</v>
      </c>
      <c r="D53" s="380">
        <v>1160</v>
      </c>
      <c r="E53" s="337">
        <v>1061</v>
      </c>
      <c r="F53" s="340">
        <v>1134</v>
      </c>
      <c r="G53" s="345">
        <f t="shared" si="7"/>
        <v>4197</v>
      </c>
      <c r="H53" s="155"/>
    </row>
    <row r="54" spans="1:8" s="47" customFormat="1" ht="13.5" hidden="1" outlineLevel="1" x14ac:dyDescent="0.25">
      <c r="A54" s="25" t="s">
        <v>1</v>
      </c>
      <c r="B54" s="181">
        <f t="shared" si="8"/>
        <v>43617</v>
      </c>
      <c r="C54" s="337"/>
      <c r="D54" s="380"/>
      <c r="E54" s="337"/>
      <c r="F54" s="340"/>
      <c r="G54" s="345">
        <f t="shared" si="7"/>
        <v>0</v>
      </c>
      <c r="H54" s="155"/>
    </row>
    <row r="55" spans="1:8" s="47" customFormat="1" ht="14.25" hidden="1" outlineLevel="1" thickBot="1" x14ac:dyDescent="0.3">
      <c r="A55" s="151" t="s">
        <v>2</v>
      </c>
      <c r="B55" s="383">
        <f t="shared" si="8"/>
        <v>43618</v>
      </c>
      <c r="C55" s="337"/>
      <c r="D55" s="380"/>
      <c r="E55" s="337"/>
      <c r="F55" s="340"/>
      <c r="G55" s="345">
        <f t="shared" si="7"/>
        <v>0</v>
      </c>
    </row>
    <row r="56" spans="1:8" s="47" customFormat="1" ht="15" customHeight="1" outlineLevel="1" thickBot="1" x14ac:dyDescent="0.3">
      <c r="A56" s="160" t="s">
        <v>21</v>
      </c>
      <c r="B56" s="575" t="s">
        <v>28</v>
      </c>
      <c r="C56" s="338">
        <f>SUM(C49:C55)</f>
        <v>4761</v>
      </c>
      <c r="D56" s="379">
        <f>SUM(D49:D55)</f>
        <v>6311</v>
      </c>
      <c r="E56" s="338">
        <f>SUM(E49:E55)</f>
        <v>3776</v>
      </c>
      <c r="F56" s="341">
        <f>SUM(F49:F55)</f>
        <v>5767</v>
      </c>
      <c r="G56" s="346">
        <f>SUM(G49:G55)</f>
        <v>20615</v>
      </c>
    </row>
    <row r="57" spans="1:8" s="47" customFormat="1" ht="15" customHeight="1" outlineLevel="1" thickBot="1" x14ac:dyDescent="0.3">
      <c r="A57" s="110" t="s">
        <v>23</v>
      </c>
      <c r="B57" s="575"/>
      <c r="C57" s="338">
        <f>AVERAGE(C49:C55)</f>
        <v>952.2</v>
      </c>
      <c r="D57" s="379">
        <f>AVERAGE(D49:D55)</f>
        <v>1262.2</v>
      </c>
      <c r="E57" s="338">
        <f>AVERAGE(E49:E55)</f>
        <v>755.2</v>
      </c>
      <c r="F57" s="341">
        <f>AVERAGE(F49:F55)</f>
        <v>1153.4000000000001</v>
      </c>
      <c r="G57" s="346">
        <f>AVERAGE(G49:G55)</f>
        <v>2945</v>
      </c>
    </row>
    <row r="58" spans="1:8" s="47" customFormat="1" ht="15" customHeight="1" thickBot="1" x14ac:dyDescent="0.3">
      <c r="A58" s="26" t="s">
        <v>20</v>
      </c>
      <c r="B58" s="575"/>
      <c r="C58" s="339">
        <f>SUM(C49:C53)</f>
        <v>4761</v>
      </c>
      <c r="D58" s="377">
        <f>SUM(D49:D53)</f>
        <v>6311</v>
      </c>
      <c r="E58" s="339">
        <f>SUM(E49:E53)</f>
        <v>3776</v>
      </c>
      <c r="F58" s="342">
        <f>SUM(F49:F53)</f>
        <v>5767</v>
      </c>
      <c r="G58" s="347">
        <f>SUM(G49:G53)</f>
        <v>20615</v>
      </c>
    </row>
    <row r="59" spans="1:8" s="47" customFormat="1" ht="14.25" thickBot="1" x14ac:dyDescent="0.3">
      <c r="A59" s="26" t="s">
        <v>22</v>
      </c>
      <c r="B59" s="576"/>
      <c r="C59" s="300">
        <f>AVERAGE(C49:C53)</f>
        <v>952.2</v>
      </c>
      <c r="D59" s="381">
        <f>AVERAGE(D49:D53)</f>
        <v>1262.2</v>
      </c>
      <c r="E59" s="300">
        <f>AVERAGE(E49:E53)</f>
        <v>755.2</v>
      </c>
      <c r="F59" s="344">
        <f>AVERAGE(F49:F53)</f>
        <v>1153.4000000000001</v>
      </c>
      <c r="G59" s="348">
        <f>AVERAGE(G49:G53)</f>
        <v>4123</v>
      </c>
    </row>
    <row r="60" spans="1:8" s="47" customFormat="1" ht="14.25" hidden="1" thickBot="1" x14ac:dyDescent="0.3">
      <c r="A60" s="151" t="s">
        <v>3</v>
      </c>
      <c r="B60" s="178">
        <f>B55+1</f>
        <v>43619</v>
      </c>
      <c r="C60" s="12"/>
      <c r="D60" s="63"/>
      <c r="E60" s="12"/>
      <c r="F60" s="13"/>
      <c r="G60" s="16">
        <f>SUM(C60:F60)</f>
        <v>0</v>
      </c>
    </row>
    <row r="61" spans="1:8" s="47" customFormat="1" ht="14.25" hidden="1" thickBot="1" x14ac:dyDescent="0.3">
      <c r="A61" s="151" t="s">
        <v>4</v>
      </c>
      <c r="B61" s="179">
        <f t="shared" ref="B61:B66" si="9">B60+1</f>
        <v>43620</v>
      </c>
      <c r="C61" s="12"/>
      <c r="D61" s="63"/>
      <c r="E61" s="18"/>
      <c r="F61" s="19"/>
      <c r="G61" s="17">
        <f>SUM(C61:F61)</f>
        <v>0</v>
      </c>
    </row>
    <row r="62" spans="1:8" s="47" customFormat="1" ht="14.25" hidden="1" thickBot="1" x14ac:dyDescent="0.3">
      <c r="A62" s="151"/>
      <c r="B62" s="179">
        <f t="shared" si="9"/>
        <v>43621</v>
      </c>
      <c r="C62" s="12"/>
      <c r="D62" s="63"/>
      <c r="E62" s="18"/>
      <c r="F62" s="19"/>
      <c r="G62" s="17"/>
    </row>
    <row r="63" spans="1:8" s="47" customFormat="1" ht="14.25" hidden="1" thickBot="1" x14ac:dyDescent="0.3">
      <c r="A63" s="151"/>
      <c r="B63" s="179">
        <f t="shared" si="9"/>
        <v>43622</v>
      </c>
      <c r="C63" s="12"/>
      <c r="D63" s="63"/>
      <c r="E63" s="18"/>
      <c r="F63" s="19"/>
      <c r="G63" s="17"/>
    </row>
    <row r="64" spans="1:8" s="47" customFormat="1" ht="14.25" hidden="1" thickBot="1" x14ac:dyDescent="0.3">
      <c r="A64" s="25"/>
      <c r="B64" s="179">
        <f t="shared" si="9"/>
        <v>43623</v>
      </c>
      <c r="C64" s="12"/>
      <c r="D64" s="63"/>
      <c r="E64" s="18"/>
      <c r="F64" s="19"/>
      <c r="G64" s="17"/>
    </row>
    <row r="65" spans="1:7" s="47" customFormat="1" ht="14.25" hidden="1" outlineLevel="1" thickBot="1" x14ac:dyDescent="0.3">
      <c r="A65" s="25"/>
      <c r="B65" s="179">
        <f t="shared" si="9"/>
        <v>43624</v>
      </c>
      <c r="C65" s="18"/>
      <c r="D65" s="64"/>
      <c r="E65" s="18"/>
      <c r="F65" s="19"/>
      <c r="G65" s="17"/>
    </row>
    <row r="66" spans="1:7" s="47" customFormat="1" ht="14.25" hidden="1" outlineLevel="1" thickBot="1" x14ac:dyDescent="0.3">
      <c r="A66" s="25"/>
      <c r="B66" s="179">
        <f t="shared" si="9"/>
        <v>43625</v>
      </c>
      <c r="C66" s="21"/>
      <c r="D66" s="65"/>
      <c r="E66" s="21"/>
      <c r="F66" s="22"/>
      <c r="G66" s="66"/>
    </row>
    <row r="67" spans="1:7" s="47" customFormat="1" ht="14.25" hidden="1" outlineLevel="1" thickBot="1" x14ac:dyDescent="0.3">
      <c r="A67" s="160" t="s">
        <v>21</v>
      </c>
      <c r="B67" s="574" t="s">
        <v>32</v>
      </c>
      <c r="C67" s="115">
        <f>SUM(C60:C66)</f>
        <v>0</v>
      </c>
      <c r="D67" s="115">
        <f>SUM(D60:D66)</f>
        <v>0</v>
      </c>
      <c r="E67" s="115">
        <f>SUM(E60:E66)</f>
        <v>0</v>
      </c>
      <c r="F67" s="115">
        <f>SUM(F60:F66)</f>
        <v>0</v>
      </c>
      <c r="G67" s="115">
        <f>SUM(G60:G66)</f>
        <v>0</v>
      </c>
    </row>
    <row r="68" spans="1:7" s="47" customFormat="1" ht="14.25" hidden="1" outlineLevel="1" thickBot="1" x14ac:dyDescent="0.3">
      <c r="A68" s="110" t="s">
        <v>23</v>
      </c>
      <c r="B68" s="575"/>
      <c r="C68" s="111" t="e">
        <f>AVERAGE(C60:C66)</f>
        <v>#DIV/0!</v>
      </c>
      <c r="D68" s="111" t="e">
        <f>AVERAGE(D60:D66)</f>
        <v>#DIV/0!</v>
      </c>
      <c r="E68" s="111" t="e">
        <f>AVERAGE(E60:E66)</f>
        <v>#DIV/0!</v>
      </c>
      <c r="F68" s="111" t="e">
        <f>AVERAGE(F60:F66)</f>
        <v>#DIV/0!</v>
      </c>
      <c r="G68" s="111">
        <f>AVERAGE(G60:G66)</f>
        <v>0</v>
      </c>
    </row>
    <row r="69" spans="1:7" s="47" customFormat="1" ht="14.25" hidden="1" thickBot="1" x14ac:dyDescent="0.3">
      <c r="A69" s="26" t="s">
        <v>20</v>
      </c>
      <c r="B69" s="575"/>
      <c r="C69" s="27">
        <f>SUM(C60:C64)</f>
        <v>0</v>
      </c>
      <c r="D69" s="27">
        <f>SUM(D60:D64)</f>
        <v>0</v>
      </c>
      <c r="E69" s="27">
        <f>SUM(E60:E64)</f>
        <v>0</v>
      </c>
      <c r="F69" s="27">
        <f>SUM(F60:F64)</f>
        <v>0</v>
      </c>
      <c r="G69" s="27">
        <f>SUM(G60:G64)</f>
        <v>0</v>
      </c>
    </row>
    <row r="70" spans="1:7" s="47" customFormat="1" ht="14.25" hidden="1" thickBot="1" x14ac:dyDescent="0.3">
      <c r="A70" s="26" t="s">
        <v>22</v>
      </c>
      <c r="B70" s="576"/>
      <c r="C70" s="31" t="e">
        <f>AVERAGE(C60:C64)</f>
        <v>#DIV/0!</v>
      </c>
      <c r="D70" s="31" t="e">
        <f>AVERAGE(D60:D64)</f>
        <v>#DIV/0!</v>
      </c>
      <c r="E70" s="31" t="e">
        <f>AVERAGE(E60:E64)</f>
        <v>#DIV/0!</v>
      </c>
      <c r="F70" s="31" t="e">
        <f>AVERAGE(F60:F64)</f>
        <v>#DIV/0!</v>
      </c>
      <c r="G70" s="31">
        <f>AVERAGE(G60:G64)</f>
        <v>0</v>
      </c>
    </row>
    <row r="71" spans="1:7" s="47" customFormat="1" ht="15" customHeight="1" x14ac:dyDescent="0.25">
      <c r="A71" s="4"/>
      <c r="B71" s="133"/>
      <c r="C71" s="50"/>
      <c r="D71" s="50"/>
      <c r="E71" s="50"/>
      <c r="F71" s="50"/>
      <c r="G71" s="50"/>
    </row>
    <row r="72" spans="1:7" s="47" customFormat="1" ht="30" customHeight="1" x14ac:dyDescent="0.25">
      <c r="A72" s="190"/>
      <c r="B72" s="39" t="s">
        <v>10</v>
      </c>
      <c r="C72" s="39" t="s">
        <v>14</v>
      </c>
      <c r="D72" s="50"/>
      <c r="E72" s="585" t="s">
        <v>60</v>
      </c>
      <c r="F72" s="586"/>
      <c r="G72" s="587"/>
    </row>
    <row r="73" spans="1:7" ht="30" customHeight="1" x14ac:dyDescent="0.25">
      <c r="A73" s="42" t="s">
        <v>30</v>
      </c>
      <c r="B73" s="192">
        <f>SUM(C58:D58, C47:D47, C36:D36, C25:D25, C14:D14, C69:D69)</f>
        <v>54322</v>
      </c>
      <c r="C73" s="37">
        <f>SUM(E69:F69, E58:F58, E47:F47, E36:F36, E25:F25, E14:F14)</f>
        <v>42806</v>
      </c>
      <c r="D73" s="119"/>
      <c r="E73" s="566" t="s">
        <v>30</v>
      </c>
      <c r="F73" s="567"/>
      <c r="G73" s="106">
        <f>SUM(G14, G25, G36, G47, G58, G69)</f>
        <v>97128</v>
      </c>
    </row>
    <row r="74" spans="1:7" ht="30" customHeight="1" x14ac:dyDescent="0.25">
      <c r="A74" s="42" t="s">
        <v>29</v>
      </c>
      <c r="B74" s="192">
        <f>SUM(C56:D56, C45:D45, C34:D34, C23:D23, C12:D12, C67:D67)</f>
        <v>59414</v>
      </c>
      <c r="C74" s="37">
        <f>SUM(E67:F67, E56:F56, E45:F45, E34:F34, E23:F23, E12:F12)</f>
        <v>48247</v>
      </c>
      <c r="D74" s="119"/>
      <c r="E74" s="566" t="s">
        <v>29</v>
      </c>
      <c r="F74" s="567"/>
      <c r="G74" s="107">
        <f>SUM(G56, G45, G34, G23, G12, G67)</f>
        <v>107661</v>
      </c>
    </row>
    <row r="75" spans="1:7" ht="30" customHeight="1" x14ac:dyDescent="0.25">
      <c r="E75" s="566" t="s">
        <v>22</v>
      </c>
      <c r="F75" s="567"/>
      <c r="G75" s="107">
        <f>AVERAGE(G14, G25, G36, G47, G58, G69)</f>
        <v>16188</v>
      </c>
    </row>
    <row r="76" spans="1:7" x14ac:dyDescent="0.25">
      <c r="E76" s="566" t="s">
        <v>62</v>
      </c>
      <c r="F76" s="567"/>
      <c r="G76" s="106">
        <f>AVERAGE(G56, G45, G34, G23, G12, G67)</f>
        <v>17943.5</v>
      </c>
    </row>
    <row r="78" spans="1:7" x14ac:dyDescent="0.25">
      <c r="C78" s="153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C24" emptyCellReference="1"/>
    <ignoredError sqref="C13 E13:F13" evalError="1" emptyCellReference="1"/>
    <ignoredError sqref="D34:F34 G24 C34 G26" formulaRange="1" emptyCellReference="1"/>
    <ignoredError sqref="G59 F26" formulaRange="1"/>
    <ignoredError sqref="D59:F59 D35:F35 G35 D46:F46 D57:F57 D15 G13 G46 C46 C57 C35 C59 G15 C37 D37:F37 G37 C48 D48:F48 G48" evalError="1" formulaRange="1" emptyCellReference="1"/>
    <ignoredError sqref="G57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76"/>
  <sheetViews>
    <sheetView zoomScaleNormal="100" workbookViewId="0">
      <pane xSplit="2" ySplit="4" topLeftCell="D44" activePane="bottomRight" state="frozen"/>
      <selection pane="topRight" activeCell="C1" sqref="C1"/>
      <selection pane="bottomLeft" activeCell="A5" sqref="A5"/>
      <selection pane="bottomRight" activeCell="K56" sqref="K56"/>
    </sheetView>
  </sheetViews>
  <sheetFormatPr defaultRowHeight="15" outlineLevelRow="1" x14ac:dyDescent="0.25"/>
  <cols>
    <col min="1" max="1" width="18.7109375" style="1" bestFit="1" customWidth="1"/>
    <col min="2" max="2" width="16.28515625" style="134" customWidth="1"/>
    <col min="3" max="3" width="16.28515625" style="420" customWidth="1"/>
    <col min="4" max="11" width="15.7109375" style="11" customWidth="1"/>
    <col min="12" max="12" width="18.710937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71"/>
      <c r="C1" s="555" t="s">
        <v>100</v>
      </c>
      <c r="D1" s="596"/>
      <c r="E1" s="596"/>
      <c r="F1" s="596"/>
      <c r="G1" s="577"/>
      <c r="H1" s="555" t="s">
        <v>97</v>
      </c>
      <c r="I1" s="577"/>
      <c r="J1" s="555" t="s">
        <v>98</v>
      </c>
      <c r="K1" s="577"/>
      <c r="L1" s="603" t="s">
        <v>19</v>
      </c>
    </row>
    <row r="2" spans="1:13" ht="15" customHeight="1" thickBot="1" x14ac:dyDescent="0.3">
      <c r="A2" s="24"/>
      <c r="B2" s="172"/>
      <c r="C2" s="556"/>
      <c r="D2" s="624"/>
      <c r="E2" s="624"/>
      <c r="F2" s="624"/>
      <c r="G2" s="578"/>
      <c r="H2" s="556"/>
      <c r="I2" s="578"/>
      <c r="J2" s="556"/>
      <c r="K2" s="578"/>
      <c r="L2" s="604"/>
    </row>
    <row r="3" spans="1:13" ht="13.5" customHeight="1" x14ac:dyDescent="0.25">
      <c r="A3" s="540" t="s">
        <v>52</v>
      </c>
      <c r="B3" s="552" t="s">
        <v>53</v>
      </c>
      <c r="C3" s="625" t="s">
        <v>111</v>
      </c>
      <c r="D3" s="618" t="s">
        <v>7</v>
      </c>
      <c r="E3" s="618" t="s">
        <v>94</v>
      </c>
      <c r="F3" s="618" t="s">
        <v>95</v>
      </c>
      <c r="G3" s="620" t="s">
        <v>96</v>
      </c>
      <c r="H3" s="540" t="s">
        <v>91</v>
      </c>
      <c r="I3" s="424" t="s">
        <v>105</v>
      </c>
      <c r="J3" s="549" t="s">
        <v>10</v>
      </c>
      <c r="K3" s="622" t="s">
        <v>108</v>
      </c>
      <c r="L3" s="530"/>
    </row>
    <row r="4" spans="1:13" ht="15" customHeight="1" thickBot="1" x14ac:dyDescent="0.3">
      <c r="A4" s="561"/>
      <c r="B4" s="554"/>
      <c r="C4" s="626"/>
      <c r="D4" s="619"/>
      <c r="E4" s="619"/>
      <c r="F4" s="619"/>
      <c r="G4" s="621"/>
      <c r="H4" s="561"/>
      <c r="I4" s="425" t="s">
        <v>106</v>
      </c>
      <c r="J4" s="551"/>
      <c r="K4" s="623"/>
      <c r="L4" s="531"/>
    </row>
    <row r="5" spans="1:13" s="46" customFormat="1" ht="14.25" hidden="1" thickBot="1" x14ac:dyDescent="0.3">
      <c r="A5" s="25" t="s">
        <v>3</v>
      </c>
      <c r="B5" s="330">
        <v>43584</v>
      </c>
      <c r="C5" s="407"/>
      <c r="D5" s="294"/>
      <c r="E5" s="294"/>
      <c r="F5" s="53"/>
      <c r="G5" s="52"/>
      <c r="H5" s="401"/>
      <c r="I5" s="357"/>
      <c r="J5" s="51"/>
      <c r="K5" s="13"/>
      <c r="L5" s="55">
        <f t="shared" ref="L5:L11" si="0">SUM(C5:K5)</f>
        <v>0</v>
      </c>
    </row>
    <row r="6" spans="1:13" s="46" customFormat="1" ht="14.25" hidden="1" thickBot="1" x14ac:dyDescent="0.3">
      <c r="A6" s="25" t="s">
        <v>4</v>
      </c>
      <c r="B6" s="281">
        <v>43585</v>
      </c>
      <c r="C6" s="406"/>
      <c r="D6" s="289"/>
      <c r="E6" s="289"/>
      <c r="F6" s="20"/>
      <c r="G6" s="19"/>
      <c r="H6" s="402"/>
      <c r="I6" s="358"/>
      <c r="J6" s="18"/>
      <c r="K6" s="19"/>
      <c r="L6" s="55">
        <f t="shared" si="0"/>
        <v>0</v>
      </c>
    </row>
    <row r="7" spans="1:13" s="46" customFormat="1" ht="14.25" thickBot="1" x14ac:dyDescent="0.3">
      <c r="A7" s="25" t="s">
        <v>5</v>
      </c>
      <c r="B7" s="281">
        <v>43586</v>
      </c>
      <c r="C7" s="406"/>
      <c r="D7" s="290">
        <v>62</v>
      </c>
      <c r="E7" s="289">
        <v>25</v>
      </c>
      <c r="F7" s="20">
        <v>69</v>
      </c>
      <c r="G7" s="19">
        <v>88</v>
      </c>
      <c r="H7" s="402">
        <v>193</v>
      </c>
      <c r="I7" s="358">
        <v>202</v>
      </c>
      <c r="J7" s="18">
        <v>64</v>
      </c>
      <c r="K7" s="19">
        <v>40</v>
      </c>
      <c r="L7" s="55">
        <f t="shared" si="0"/>
        <v>743</v>
      </c>
    </row>
    <row r="8" spans="1:13" s="46" customFormat="1" ht="14.25" thickBot="1" x14ac:dyDescent="0.3">
      <c r="A8" s="25" t="s">
        <v>6</v>
      </c>
      <c r="B8" s="281">
        <v>43587</v>
      </c>
      <c r="C8" s="406"/>
      <c r="D8" s="291">
        <v>171</v>
      </c>
      <c r="E8" s="290">
        <v>72</v>
      </c>
      <c r="F8" s="20">
        <v>114</v>
      </c>
      <c r="G8" s="19">
        <v>137</v>
      </c>
      <c r="H8" s="402">
        <v>191</v>
      </c>
      <c r="I8" s="358">
        <v>217</v>
      </c>
      <c r="J8" s="18">
        <v>75</v>
      </c>
      <c r="K8" s="19">
        <v>55</v>
      </c>
      <c r="L8" s="55">
        <f t="shared" si="0"/>
        <v>1032</v>
      </c>
      <c r="M8" s="152"/>
    </row>
    <row r="9" spans="1:13" s="46" customFormat="1" ht="14.25" thickBot="1" x14ac:dyDescent="0.3">
      <c r="A9" s="25" t="s">
        <v>0</v>
      </c>
      <c r="B9" s="281">
        <v>43588</v>
      </c>
      <c r="C9" s="406"/>
      <c r="D9" s="289">
        <v>145</v>
      </c>
      <c r="E9" s="290">
        <v>63</v>
      </c>
      <c r="F9" s="20">
        <v>46</v>
      </c>
      <c r="G9" s="19">
        <v>157</v>
      </c>
      <c r="H9" s="402">
        <v>161</v>
      </c>
      <c r="I9" s="358">
        <v>171</v>
      </c>
      <c r="J9" s="18">
        <v>113</v>
      </c>
      <c r="K9" s="19">
        <v>80</v>
      </c>
      <c r="L9" s="55">
        <f t="shared" si="0"/>
        <v>936</v>
      </c>
      <c r="M9" s="152"/>
    </row>
    <row r="10" spans="1:13" s="46" customFormat="1" ht="14.25" outlineLevel="1" thickBot="1" x14ac:dyDescent="0.3">
      <c r="A10" s="25" t="s">
        <v>1</v>
      </c>
      <c r="B10" s="281">
        <v>43589</v>
      </c>
      <c r="C10" s="406"/>
      <c r="D10" s="289">
        <v>222</v>
      </c>
      <c r="E10" s="290">
        <v>81</v>
      </c>
      <c r="F10" s="20">
        <v>128</v>
      </c>
      <c r="G10" s="19">
        <v>198</v>
      </c>
      <c r="H10" s="402"/>
      <c r="I10" s="358"/>
      <c r="J10" s="18">
        <v>673</v>
      </c>
      <c r="K10" s="19">
        <v>562</v>
      </c>
      <c r="L10" s="55">
        <f t="shared" si="0"/>
        <v>1864</v>
      </c>
      <c r="M10" s="152"/>
    </row>
    <row r="11" spans="1:13" s="46" customFormat="1" ht="15" customHeight="1" outlineLevel="1" thickBot="1" x14ac:dyDescent="0.3">
      <c r="A11" s="25" t="s">
        <v>2</v>
      </c>
      <c r="B11" s="281">
        <v>43590</v>
      </c>
      <c r="C11" s="406"/>
      <c r="D11" s="289">
        <v>13</v>
      </c>
      <c r="E11" s="290">
        <v>13</v>
      </c>
      <c r="F11" s="20">
        <v>36</v>
      </c>
      <c r="G11" s="19">
        <v>51</v>
      </c>
      <c r="H11" s="403"/>
      <c r="I11" s="371"/>
      <c r="J11" s="56">
        <v>289</v>
      </c>
      <c r="K11" s="57">
        <v>278</v>
      </c>
      <c r="L11" s="55">
        <f t="shared" si="0"/>
        <v>680</v>
      </c>
      <c r="M11" s="152"/>
    </row>
    <row r="12" spans="1:13" s="47" customFormat="1" ht="15" customHeight="1" outlineLevel="1" thickBot="1" x14ac:dyDescent="0.3">
      <c r="A12" s="160" t="s">
        <v>21</v>
      </c>
      <c r="B12" s="571" t="s">
        <v>24</v>
      </c>
      <c r="C12" s="408">
        <f t="shared" ref="C12" si="1">SUM(C5:C11)</f>
        <v>0</v>
      </c>
      <c r="D12" s="292">
        <f t="shared" ref="D12:F12" si="2">SUM(D5:D11)</f>
        <v>613</v>
      </c>
      <c r="E12" s="292">
        <f t="shared" si="2"/>
        <v>254</v>
      </c>
      <c r="F12" s="292">
        <f t="shared" si="2"/>
        <v>393</v>
      </c>
      <c r="G12" s="296">
        <f t="shared" ref="G12:J12" si="3">SUM(G5:G11)</f>
        <v>631</v>
      </c>
      <c r="H12" s="404">
        <f t="shared" si="3"/>
        <v>545</v>
      </c>
      <c r="I12" s="370">
        <f t="shared" si="3"/>
        <v>590</v>
      </c>
      <c r="J12" s="372">
        <f t="shared" si="3"/>
        <v>1214</v>
      </c>
      <c r="K12" s="361">
        <f>SUM(K5:K11)</f>
        <v>1015</v>
      </c>
      <c r="L12" s="118">
        <f>SUM(L5:L11)</f>
        <v>5255</v>
      </c>
    </row>
    <row r="13" spans="1:13" s="47" customFormat="1" ht="15" customHeight="1" outlineLevel="1" thickBot="1" x14ac:dyDescent="0.3">
      <c r="A13" s="110" t="s">
        <v>23</v>
      </c>
      <c r="B13" s="572"/>
      <c r="C13" s="408" t="e">
        <f t="shared" ref="C13" si="4">AVERAGE(C5:C11)</f>
        <v>#DIV/0!</v>
      </c>
      <c r="D13" s="292">
        <f t="shared" ref="D13:K13" si="5">AVERAGE(D5:D11)</f>
        <v>122.6</v>
      </c>
      <c r="E13" s="292">
        <f t="shared" si="5"/>
        <v>50.8</v>
      </c>
      <c r="F13" s="292">
        <f t="shared" si="5"/>
        <v>78.599999999999994</v>
      </c>
      <c r="G13" s="296">
        <f t="shared" si="5"/>
        <v>126.2</v>
      </c>
      <c r="H13" s="320">
        <f t="shared" si="5"/>
        <v>181.66666666666666</v>
      </c>
      <c r="I13" s="296">
        <f>AVERAGE(I9:I11)</f>
        <v>171</v>
      </c>
      <c r="J13" s="365">
        <f t="shared" si="5"/>
        <v>242.8</v>
      </c>
      <c r="K13" s="315">
        <f t="shared" si="5"/>
        <v>203</v>
      </c>
      <c r="L13" s="114">
        <f>AVERAGE(L5:L11)</f>
        <v>750.71428571428567</v>
      </c>
    </row>
    <row r="14" spans="1:13" s="47" customFormat="1" ht="15" customHeight="1" thickBot="1" x14ac:dyDescent="0.3">
      <c r="A14" s="26" t="s">
        <v>20</v>
      </c>
      <c r="B14" s="572"/>
      <c r="C14" s="409">
        <f t="shared" ref="C14" si="6">SUM(C5:C9)</f>
        <v>0</v>
      </c>
      <c r="D14" s="293">
        <f t="shared" ref="D14:F14" si="7">SUM(D5:D9)</f>
        <v>378</v>
      </c>
      <c r="E14" s="293">
        <f t="shared" si="7"/>
        <v>160</v>
      </c>
      <c r="F14" s="293">
        <f t="shared" si="7"/>
        <v>229</v>
      </c>
      <c r="G14" s="298">
        <f t="shared" ref="G14:K14" si="8">SUM(G5:G9)</f>
        <v>382</v>
      </c>
      <c r="H14" s="321">
        <f t="shared" si="8"/>
        <v>545</v>
      </c>
      <c r="I14" s="298">
        <f t="shared" si="8"/>
        <v>590</v>
      </c>
      <c r="J14" s="366">
        <f t="shared" si="8"/>
        <v>252</v>
      </c>
      <c r="K14" s="316">
        <f t="shared" si="8"/>
        <v>175</v>
      </c>
      <c r="L14" s="30">
        <f>SUM(L5:L9)</f>
        <v>2711</v>
      </c>
    </row>
    <row r="15" spans="1:13" s="47" customFormat="1" ht="15" customHeight="1" thickBot="1" x14ac:dyDescent="0.3">
      <c r="A15" s="26" t="s">
        <v>22</v>
      </c>
      <c r="B15" s="572"/>
      <c r="C15" s="409" t="e">
        <f t="shared" ref="C15" si="9">AVERAGE(C5:C9)</f>
        <v>#DIV/0!</v>
      </c>
      <c r="D15" s="293">
        <f t="shared" ref="D15:K15" si="10">AVERAGE(D5:D9)</f>
        <v>126</v>
      </c>
      <c r="E15" s="293">
        <f t="shared" si="10"/>
        <v>53.333333333333336</v>
      </c>
      <c r="F15" s="293">
        <f t="shared" si="10"/>
        <v>76.333333333333329</v>
      </c>
      <c r="G15" s="298">
        <f t="shared" si="10"/>
        <v>127.33333333333333</v>
      </c>
      <c r="H15" s="321">
        <f t="shared" si="10"/>
        <v>181.66666666666666</v>
      </c>
      <c r="I15" s="298">
        <f>AVERAGE(I9)</f>
        <v>171</v>
      </c>
      <c r="J15" s="366">
        <f t="shared" si="10"/>
        <v>84</v>
      </c>
      <c r="K15" s="316">
        <f t="shared" si="10"/>
        <v>58.333333333333336</v>
      </c>
      <c r="L15" s="35">
        <f>AVERAGE(L5:L9)</f>
        <v>542.20000000000005</v>
      </c>
    </row>
    <row r="16" spans="1:13" s="47" customFormat="1" ht="15" customHeight="1" thickBot="1" x14ac:dyDescent="0.3">
      <c r="A16" s="25" t="s">
        <v>3</v>
      </c>
      <c r="B16" s="282">
        <f>B11+1</f>
        <v>43591</v>
      </c>
      <c r="C16" s="406"/>
      <c r="D16" s="289">
        <v>238</v>
      </c>
      <c r="E16" s="289">
        <v>128</v>
      </c>
      <c r="F16" s="36">
        <v>163</v>
      </c>
      <c r="G16" s="384">
        <v>237</v>
      </c>
      <c r="H16" s="402">
        <v>194</v>
      </c>
      <c r="I16" s="299">
        <v>202</v>
      </c>
      <c r="J16" s="367">
        <v>105</v>
      </c>
      <c r="K16" s="314">
        <v>79</v>
      </c>
      <c r="L16" s="16">
        <f t="shared" ref="L16:L22" si="11">SUM(C16:K16)</f>
        <v>1346</v>
      </c>
    </row>
    <row r="17" spans="1:12" s="47" customFormat="1" ht="15" customHeight="1" thickBot="1" x14ac:dyDescent="0.3">
      <c r="A17" s="25" t="s">
        <v>4</v>
      </c>
      <c r="B17" s="283">
        <f t="shared" ref="B17:B22" si="12">B16+1</f>
        <v>43592</v>
      </c>
      <c r="C17" s="406"/>
      <c r="D17" s="289">
        <v>129</v>
      </c>
      <c r="E17" s="289">
        <v>70</v>
      </c>
      <c r="F17" s="36">
        <v>84</v>
      </c>
      <c r="G17" s="384">
        <v>148</v>
      </c>
      <c r="H17" s="402">
        <v>215</v>
      </c>
      <c r="I17" s="299">
        <v>219</v>
      </c>
      <c r="J17" s="367">
        <v>60</v>
      </c>
      <c r="K17" s="314">
        <v>57</v>
      </c>
      <c r="L17" s="17">
        <f t="shared" si="11"/>
        <v>982</v>
      </c>
    </row>
    <row r="18" spans="1:12" s="47" customFormat="1" ht="15" customHeight="1" thickBot="1" x14ac:dyDescent="0.3">
      <c r="A18" s="25" t="s">
        <v>5</v>
      </c>
      <c r="B18" s="283">
        <f t="shared" si="12"/>
        <v>43593</v>
      </c>
      <c r="C18" s="406"/>
      <c r="D18" s="289">
        <v>112</v>
      </c>
      <c r="E18" s="289">
        <v>60</v>
      </c>
      <c r="F18" s="36">
        <v>75</v>
      </c>
      <c r="G18" s="384">
        <v>134</v>
      </c>
      <c r="H18" s="402">
        <v>224</v>
      </c>
      <c r="I18" s="299">
        <v>219</v>
      </c>
      <c r="J18" s="367">
        <v>82</v>
      </c>
      <c r="K18" s="314">
        <v>78</v>
      </c>
      <c r="L18" s="17">
        <f t="shared" si="11"/>
        <v>984</v>
      </c>
    </row>
    <row r="19" spans="1:12" s="47" customFormat="1" ht="15" customHeight="1" thickBot="1" x14ac:dyDescent="0.3">
      <c r="A19" s="25" t="s">
        <v>6</v>
      </c>
      <c r="B19" s="284">
        <f t="shared" si="12"/>
        <v>43594</v>
      </c>
      <c r="C19" s="406"/>
      <c r="D19" s="289">
        <v>101</v>
      </c>
      <c r="E19" s="289">
        <v>75</v>
      </c>
      <c r="F19" s="280">
        <v>74</v>
      </c>
      <c r="G19" s="19">
        <v>108</v>
      </c>
      <c r="H19" s="402">
        <v>198</v>
      </c>
      <c r="I19" s="299">
        <v>197</v>
      </c>
      <c r="J19" s="138">
        <v>78</v>
      </c>
      <c r="K19" s="64">
        <v>57</v>
      </c>
      <c r="L19" s="17">
        <f t="shared" si="11"/>
        <v>888</v>
      </c>
    </row>
    <row r="20" spans="1:12" s="47" customFormat="1" ht="15" customHeight="1" thickBot="1" x14ac:dyDescent="0.3">
      <c r="A20" s="25" t="s">
        <v>0</v>
      </c>
      <c r="B20" s="284">
        <f t="shared" si="12"/>
        <v>43595</v>
      </c>
      <c r="C20" s="406"/>
      <c r="D20" s="289">
        <v>207</v>
      </c>
      <c r="E20" s="289">
        <v>67</v>
      </c>
      <c r="F20" s="280">
        <v>61</v>
      </c>
      <c r="G20" s="19">
        <v>163</v>
      </c>
      <c r="H20" s="402">
        <v>179</v>
      </c>
      <c r="I20" s="299">
        <v>165</v>
      </c>
      <c r="J20" s="138">
        <v>115</v>
      </c>
      <c r="K20" s="64">
        <v>85</v>
      </c>
      <c r="L20" s="17">
        <f t="shared" si="11"/>
        <v>1042</v>
      </c>
    </row>
    <row r="21" spans="1:12" s="47" customFormat="1" ht="15" customHeight="1" outlineLevel="1" thickBot="1" x14ac:dyDescent="0.3">
      <c r="A21" s="25" t="s">
        <v>1</v>
      </c>
      <c r="B21" s="281">
        <f t="shared" si="12"/>
        <v>43596</v>
      </c>
      <c r="C21" s="406"/>
      <c r="D21" s="291">
        <v>380</v>
      </c>
      <c r="E21" s="289">
        <v>167</v>
      </c>
      <c r="F21" s="280">
        <v>129</v>
      </c>
      <c r="G21" s="19">
        <v>354</v>
      </c>
      <c r="H21" s="402"/>
      <c r="I21" s="299"/>
      <c r="J21" s="138">
        <v>790</v>
      </c>
      <c r="K21" s="64">
        <v>725</v>
      </c>
      <c r="L21" s="17">
        <f t="shared" si="11"/>
        <v>2545</v>
      </c>
    </row>
    <row r="22" spans="1:12" s="47" customFormat="1" ht="15" customHeight="1" outlineLevel="1" thickBot="1" x14ac:dyDescent="0.3">
      <c r="A22" s="25" t="s">
        <v>2</v>
      </c>
      <c r="B22" s="283">
        <f t="shared" si="12"/>
        <v>43597</v>
      </c>
      <c r="C22" s="406"/>
      <c r="D22" s="289">
        <v>4</v>
      </c>
      <c r="E22" s="289">
        <v>0</v>
      </c>
      <c r="F22" s="280">
        <v>0</v>
      </c>
      <c r="G22" s="19">
        <v>18</v>
      </c>
      <c r="H22" s="402"/>
      <c r="I22" s="299"/>
      <c r="J22" s="138">
        <v>167</v>
      </c>
      <c r="K22" s="64">
        <v>136</v>
      </c>
      <c r="L22" s="17">
        <f t="shared" si="11"/>
        <v>325</v>
      </c>
    </row>
    <row r="23" spans="1:12" s="47" customFormat="1" ht="15" customHeight="1" outlineLevel="1" thickBot="1" x14ac:dyDescent="0.3">
      <c r="A23" s="160" t="s">
        <v>21</v>
      </c>
      <c r="B23" s="571" t="s">
        <v>25</v>
      </c>
      <c r="C23" s="408">
        <f>SUM(C16:C22)</f>
        <v>0</v>
      </c>
      <c r="D23" s="292">
        <f>SUM(D16:D22)</f>
        <v>1171</v>
      </c>
      <c r="E23" s="292">
        <f t="shared" ref="E23:H23" si="13">SUM(E16:E22)</f>
        <v>567</v>
      </c>
      <c r="F23" s="292">
        <f t="shared" si="13"/>
        <v>586</v>
      </c>
      <c r="G23" s="296">
        <f t="shared" si="13"/>
        <v>1162</v>
      </c>
      <c r="H23" s="320">
        <f t="shared" si="13"/>
        <v>1010</v>
      </c>
      <c r="I23" s="296">
        <f t="shared" ref="I23" si="14">SUM(I16:I22)</f>
        <v>1002</v>
      </c>
      <c r="J23" s="365">
        <f>SUM(J16:J22)</f>
        <v>1397</v>
      </c>
      <c r="K23" s="315">
        <f>SUM(K16:K22)</f>
        <v>1217</v>
      </c>
      <c r="L23" s="118">
        <f>SUM(L16:L22)</f>
        <v>8112</v>
      </c>
    </row>
    <row r="24" spans="1:12" s="47" customFormat="1" ht="15" customHeight="1" outlineLevel="1" thickBot="1" x14ac:dyDescent="0.3">
      <c r="A24" s="110" t="s">
        <v>23</v>
      </c>
      <c r="B24" s="572"/>
      <c r="C24" s="408" t="e">
        <f>AVERAGE(C16:C22)</f>
        <v>#DIV/0!</v>
      </c>
      <c r="D24" s="292">
        <f>AVERAGE(D16:D22)</f>
        <v>167.28571428571428</v>
      </c>
      <c r="E24" s="292">
        <f t="shared" ref="E24:J24" si="15">AVERAGE(E16:E22)</f>
        <v>81</v>
      </c>
      <c r="F24" s="292">
        <f>AVERAGE(F16:F22)</f>
        <v>83.714285714285708</v>
      </c>
      <c r="G24" s="296">
        <f>AVERAGE(G16:G22)</f>
        <v>166</v>
      </c>
      <c r="H24" s="320">
        <f t="shared" si="15"/>
        <v>202</v>
      </c>
      <c r="I24" s="296">
        <f t="shared" ref="I24" si="16">AVERAGE(I16:I22)</f>
        <v>200.4</v>
      </c>
      <c r="J24" s="365">
        <f t="shared" si="15"/>
        <v>199.57142857142858</v>
      </c>
      <c r="K24" s="315">
        <f t="shared" ref="K24" si="17">AVERAGE(K16:K22)</f>
        <v>173.85714285714286</v>
      </c>
      <c r="L24" s="114">
        <f>AVERAGE(L16:L22)</f>
        <v>1158.8571428571429</v>
      </c>
    </row>
    <row r="25" spans="1:12" s="47" customFormat="1" ht="15" customHeight="1" thickBot="1" x14ac:dyDescent="0.3">
      <c r="A25" s="26" t="s">
        <v>20</v>
      </c>
      <c r="B25" s="572"/>
      <c r="C25" s="409">
        <f t="shared" ref="C25" si="18">SUM(C16:C20)</f>
        <v>0</v>
      </c>
      <c r="D25" s="293">
        <f t="shared" ref="D25:J25" si="19">SUM(D16:D20)</f>
        <v>787</v>
      </c>
      <c r="E25" s="293">
        <f t="shared" si="19"/>
        <v>400</v>
      </c>
      <c r="F25" s="293">
        <f t="shared" si="19"/>
        <v>457</v>
      </c>
      <c r="G25" s="298">
        <f t="shared" si="19"/>
        <v>790</v>
      </c>
      <c r="H25" s="321">
        <f t="shared" si="19"/>
        <v>1010</v>
      </c>
      <c r="I25" s="298">
        <f t="shared" ref="I25" si="20">SUM(I16:I20)</f>
        <v>1002</v>
      </c>
      <c r="J25" s="366">
        <f t="shared" si="19"/>
        <v>440</v>
      </c>
      <c r="K25" s="316">
        <f t="shared" ref="K25" si="21">SUM(K16:K20)</f>
        <v>356</v>
      </c>
      <c r="L25" s="30">
        <f>SUM(L16:L20)</f>
        <v>5242</v>
      </c>
    </row>
    <row r="26" spans="1:12" s="47" customFormat="1" ht="15" customHeight="1" thickBot="1" x14ac:dyDescent="0.3">
      <c r="A26" s="26" t="s">
        <v>22</v>
      </c>
      <c r="B26" s="573"/>
      <c r="C26" s="409" t="e">
        <f t="shared" ref="C26" si="22">AVERAGE(C16:C20)</f>
        <v>#DIV/0!</v>
      </c>
      <c r="D26" s="293">
        <f t="shared" ref="D26:J26" si="23">AVERAGE(D16:D20)</f>
        <v>157.4</v>
      </c>
      <c r="E26" s="293">
        <f t="shared" si="23"/>
        <v>80</v>
      </c>
      <c r="F26" s="293">
        <f t="shared" si="23"/>
        <v>91.4</v>
      </c>
      <c r="G26" s="298">
        <f t="shared" si="23"/>
        <v>158</v>
      </c>
      <c r="H26" s="321">
        <f t="shared" si="23"/>
        <v>202</v>
      </c>
      <c r="I26" s="298">
        <f t="shared" ref="I26" si="24">AVERAGE(I16:I20)</f>
        <v>200.4</v>
      </c>
      <c r="J26" s="366">
        <f t="shared" si="23"/>
        <v>88</v>
      </c>
      <c r="K26" s="316">
        <f t="shared" ref="K26" si="25">AVERAGE(K16:K20)</f>
        <v>71.2</v>
      </c>
      <c r="L26" s="364">
        <f>AVERAGE(L16:L20)</f>
        <v>1048.4000000000001</v>
      </c>
    </row>
    <row r="27" spans="1:12" s="47" customFormat="1" ht="15" customHeight="1" thickBot="1" x14ac:dyDescent="0.3">
      <c r="A27" s="25" t="s">
        <v>3</v>
      </c>
      <c r="B27" s="285">
        <f>B22+1</f>
        <v>43598</v>
      </c>
      <c r="C27" s="410"/>
      <c r="D27" s="289">
        <v>21</v>
      </c>
      <c r="E27" s="289">
        <v>6</v>
      </c>
      <c r="F27" s="36">
        <v>31</v>
      </c>
      <c r="G27" s="384">
        <v>40</v>
      </c>
      <c r="H27" s="402">
        <v>169</v>
      </c>
      <c r="I27" s="299">
        <v>181</v>
      </c>
      <c r="J27" s="367">
        <v>44</v>
      </c>
      <c r="K27" s="314">
        <v>33</v>
      </c>
      <c r="L27" s="16">
        <f t="shared" ref="L27:L33" si="26">SUM(C27:K27)</f>
        <v>525</v>
      </c>
    </row>
    <row r="28" spans="1:12" s="47" customFormat="1" ht="15" customHeight="1" thickBot="1" x14ac:dyDescent="0.3">
      <c r="A28" s="25" t="s">
        <v>4</v>
      </c>
      <c r="B28" s="276">
        <f t="shared" ref="B28:B33" si="27">B27+1</f>
        <v>43599</v>
      </c>
      <c r="C28" s="410"/>
      <c r="D28" s="289">
        <v>68</v>
      </c>
      <c r="E28" s="289">
        <v>50</v>
      </c>
      <c r="F28" s="36">
        <v>44</v>
      </c>
      <c r="G28" s="384">
        <v>104</v>
      </c>
      <c r="H28" s="402">
        <v>216</v>
      </c>
      <c r="I28" s="299">
        <v>222</v>
      </c>
      <c r="J28" s="367">
        <v>61</v>
      </c>
      <c r="K28" s="314">
        <v>28</v>
      </c>
      <c r="L28" s="17">
        <f t="shared" si="26"/>
        <v>793</v>
      </c>
    </row>
    <row r="29" spans="1:12" s="47" customFormat="1" ht="15" customHeight="1" thickBot="1" x14ac:dyDescent="0.3">
      <c r="A29" s="25" t="s">
        <v>5</v>
      </c>
      <c r="B29" s="276">
        <f t="shared" si="27"/>
        <v>43600</v>
      </c>
      <c r="C29" s="410"/>
      <c r="D29" s="289">
        <v>181</v>
      </c>
      <c r="E29" s="289">
        <v>95</v>
      </c>
      <c r="F29" s="36">
        <v>101</v>
      </c>
      <c r="G29" s="384">
        <v>146</v>
      </c>
      <c r="H29" s="402">
        <v>186</v>
      </c>
      <c r="I29" s="299">
        <v>180</v>
      </c>
      <c r="J29" s="367">
        <v>119</v>
      </c>
      <c r="K29" s="314">
        <v>69</v>
      </c>
      <c r="L29" s="17">
        <f t="shared" si="26"/>
        <v>1077</v>
      </c>
    </row>
    <row r="30" spans="1:12" s="47" customFormat="1" ht="15" customHeight="1" thickBot="1" x14ac:dyDescent="0.3">
      <c r="A30" s="25" t="s">
        <v>6</v>
      </c>
      <c r="B30" s="276">
        <f t="shared" si="27"/>
        <v>43601</v>
      </c>
      <c r="C30" s="410"/>
      <c r="D30" s="289">
        <v>139</v>
      </c>
      <c r="E30" s="289">
        <v>91</v>
      </c>
      <c r="F30" s="20">
        <v>106</v>
      </c>
      <c r="G30" s="19">
        <v>226</v>
      </c>
      <c r="H30" s="402">
        <v>195</v>
      </c>
      <c r="I30" s="299">
        <v>177</v>
      </c>
      <c r="J30" s="138">
        <v>65</v>
      </c>
      <c r="K30" s="64">
        <v>53</v>
      </c>
      <c r="L30" s="17">
        <f t="shared" si="26"/>
        <v>1052</v>
      </c>
    </row>
    <row r="31" spans="1:12" s="47" customFormat="1" ht="15" customHeight="1" thickBot="1" x14ac:dyDescent="0.3">
      <c r="A31" s="25" t="s">
        <v>0</v>
      </c>
      <c r="B31" s="276">
        <f t="shared" si="27"/>
        <v>43602</v>
      </c>
      <c r="C31" s="410"/>
      <c r="D31" s="289">
        <v>136</v>
      </c>
      <c r="E31" s="289">
        <v>58</v>
      </c>
      <c r="F31" s="20">
        <v>102</v>
      </c>
      <c r="G31" s="19">
        <v>173</v>
      </c>
      <c r="H31" s="402">
        <v>157</v>
      </c>
      <c r="I31" s="299">
        <v>157</v>
      </c>
      <c r="J31" s="138">
        <v>91</v>
      </c>
      <c r="K31" s="64">
        <v>59</v>
      </c>
      <c r="L31" s="17">
        <f t="shared" si="26"/>
        <v>933</v>
      </c>
    </row>
    <row r="32" spans="1:12" s="47" customFormat="1" ht="15" customHeight="1" outlineLevel="1" thickBot="1" x14ac:dyDescent="0.3">
      <c r="A32" s="25" t="s">
        <v>1</v>
      </c>
      <c r="B32" s="276">
        <f t="shared" si="27"/>
        <v>43603</v>
      </c>
      <c r="C32" s="410"/>
      <c r="D32" s="289">
        <v>382</v>
      </c>
      <c r="E32" s="289">
        <v>184</v>
      </c>
      <c r="F32" s="20">
        <v>152</v>
      </c>
      <c r="G32" s="19">
        <v>391</v>
      </c>
      <c r="H32" s="402"/>
      <c r="I32" s="299"/>
      <c r="J32" s="138">
        <v>928</v>
      </c>
      <c r="K32" s="64">
        <v>834</v>
      </c>
      <c r="L32" s="17">
        <f t="shared" si="26"/>
        <v>2871</v>
      </c>
    </row>
    <row r="33" spans="1:13" s="47" customFormat="1" ht="15" customHeight="1" outlineLevel="1" thickBot="1" x14ac:dyDescent="0.3">
      <c r="A33" s="25" t="s">
        <v>2</v>
      </c>
      <c r="B33" s="276">
        <f t="shared" si="27"/>
        <v>43604</v>
      </c>
      <c r="C33" s="410"/>
      <c r="D33" s="289">
        <v>252</v>
      </c>
      <c r="E33" s="289">
        <v>116</v>
      </c>
      <c r="F33" s="20">
        <v>113</v>
      </c>
      <c r="G33" s="19">
        <v>276</v>
      </c>
      <c r="H33" s="402"/>
      <c r="I33" s="299"/>
      <c r="J33" s="138">
        <v>793</v>
      </c>
      <c r="K33" s="64">
        <v>788</v>
      </c>
      <c r="L33" s="66">
        <f t="shared" si="26"/>
        <v>2338</v>
      </c>
    </row>
    <row r="34" spans="1:13" s="47" customFormat="1" ht="15" customHeight="1" outlineLevel="1" thickBot="1" x14ac:dyDescent="0.3">
      <c r="A34" s="160" t="s">
        <v>21</v>
      </c>
      <c r="B34" s="571" t="s">
        <v>26</v>
      </c>
      <c r="C34" s="408">
        <f t="shared" ref="C34" si="28">SUM(C27:C33)</f>
        <v>0</v>
      </c>
      <c r="D34" s="292">
        <f t="shared" ref="D34:K34" si="29">SUM(D27:D33)</f>
        <v>1179</v>
      </c>
      <c r="E34" s="292">
        <f t="shared" si="29"/>
        <v>600</v>
      </c>
      <c r="F34" s="292">
        <f t="shared" si="29"/>
        <v>649</v>
      </c>
      <c r="G34" s="296">
        <f t="shared" si="29"/>
        <v>1356</v>
      </c>
      <c r="H34" s="320">
        <f t="shared" si="29"/>
        <v>923</v>
      </c>
      <c r="I34" s="296">
        <f t="shared" si="29"/>
        <v>917</v>
      </c>
      <c r="J34" s="365">
        <f>SUM(J27:J33)</f>
        <v>2101</v>
      </c>
      <c r="K34" s="315">
        <f t="shared" si="29"/>
        <v>1864</v>
      </c>
      <c r="L34" s="118">
        <f>SUM(L27:L33)</f>
        <v>9589</v>
      </c>
    </row>
    <row r="35" spans="1:13" s="47" customFormat="1" ht="15" customHeight="1" outlineLevel="1" thickBot="1" x14ac:dyDescent="0.3">
      <c r="A35" s="110" t="s">
        <v>23</v>
      </c>
      <c r="B35" s="572"/>
      <c r="C35" s="408" t="e">
        <f t="shared" ref="C35" si="30">AVERAGE(C27:C33)</f>
        <v>#DIV/0!</v>
      </c>
      <c r="D35" s="292">
        <f t="shared" ref="D35:J35" si="31">AVERAGE(D27:D33)</f>
        <v>168.42857142857142</v>
      </c>
      <c r="E35" s="292">
        <f t="shared" si="31"/>
        <v>85.714285714285708</v>
      </c>
      <c r="F35" s="292">
        <f t="shared" si="31"/>
        <v>92.714285714285708</v>
      </c>
      <c r="G35" s="296">
        <f>AVERAGE(G27:G33)</f>
        <v>193.71428571428572</v>
      </c>
      <c r="H35" s="320">
        <f t="shared" si="31"/>
        <v>184.6</v>
      </c>
      <c r="I35" s="296">
        <f t="shared" ref="I35" si="32">AVERAGE(I27:I33)</f>
        <v>183.4</v>
      </c>
      <c r="J35" s="365">
        <f t="shared" si="31"/>
        <v>300.14285714285717</v>
      </c>
      <c r="K35" s="315">
        <f t="shared" ref="K35" si="33">AVERAGE(K27:K33)</f>
        <v>266.28571428571428</v>
      </c>
      <c r="L35" s="114">
        <f>AVERAGE(L27:L33)</f>
        <v>1369.8571428571429</v>
      </c>
    </row>
    <row r="36" spans="1:13" s="47" customFormat="1" ht="15" customHeight="1" thickBot="1" x14ac:dyDescent="0.3">
      <c r="A36" s="26" t="s">
        <v>20</v>
      </c>
      <c r="B36" s="572"/>
      <c r="C36" s="409">
        <f>SUM(C27:C31)</f>
        <v>0</v>
      </c>
      <c r="D36" s="293">
        <f>SUM(D27:D31)</f>
        <v>545</v>
      </c>
      <c r="E36" s="293">
        <f t="shared" ref="E36:J36" si="34">SUM(E27:E31)</f>
        <v>300</v>
      </c>
      <c r="F36" s="293">
        <f t="shared" si="34"/>
        <v>384</v>
      </c>
      <c r="G36" s="298">
        <f>SUM(G27:G31)</f>
        <v>689</v>
      </c>
      <c r="H36" s="321">
        <f>SUM(H27:H31)</f>
        <v>923</v>
      </c>
      <c r="I36" s="298">
        <f>SUM(I27:I31)</f>
        <v>917</v>
      </c>
      <c r="J36" s="366">
        <f t="shared" si="34"/>
        <v>380</v>
      </c>
      <c r="K36" s="316">
        <f t="shared" ref="K36" si="35">SUM(K27:K31)</f>
        <v>242</v>
      </c>
      <c r="L36" s="30">
        <f>SUM(L27:L31)</f>
        <v>4380</v>
      </c>
    </row>
    <row r="37" spans="1:13" s="47" customFormat="1" ht="15" customHeight="1" thickBot="1" x14ac:dyDescent="0.3">
      <c r="A37" s="26" t="s">
        <v>22</v>
      </c>
      <c r="B37" s="573"/>
      <c r="C37" s="409" t="e">
        <f>AVERAGE(C27:C31)</f>
        <v>#DIV/0!</v>
      </c>
      <c r="D37" s="293">
        <f>AVERAGE(D27:D31)</f>
        <v>109</v>
      </c>
      <c r="E37" s="293">
        <f t="shared" ref="E37:J37" si="36">AVERAGE(E27:E31)</f>
        <v>60</v>
      </c>
      <c r="F37" s="293">
        <f t="shared" si="36"/>
        <v>76.8</v>
      </c>
      <c r="G37" s="298">
        <f>AVERAGE(G27:G31)</f>
        <v>137.80000000000001</v>
      </c>
      <c r="H37" s="321">
        <f t="shared" si="36"/>
        <v>184.6</v>
      </c>
      <c r="I37" s="298">
        <f t="shared" ref="I37" si="37">AVERAGE(I27:I31)</f>
        <v>183.4</v>
      </c>
      <c r="J37" s="366">
        <f t="shared" si="36"/>
        <v>76</v>
      </c>
      <c r="K37" s="316">
        <f t="shared" ref="K37" si="38">AVERAGE(K27:K31)</f>
        <v>48.4</v>
      </c>
      <c r="L37" s="35">
        <f>AVERAGE(L27:L31)</f>
        <v>876</v>
      </c>
    </row>
    <row r="38" spans="1:13" s="47" customFormat="1" ht="15" customHeight="1" thickBot="1" x14ac:dyDescent="0.3">
      <c r="A38" s="25" t="s">
        <v>3</v>
      </c>
      <c r="B38" s="286">
        <f>B33+1</f>
        <v>43605</v>
      </c>
      <c r="C38" s="411"/>
      <c r="D38" s="289">
        <v>516</v>
      </c>
      <c r="E38" s="289">
        <v>69</v>
      </c>
      <c r="F38" s="289">
        <v>65</v>
      </c>
      <c r="G38" s="299">
        <v>222</v>
      </c>
      <c r="H38" s="402">
        <v>192</v>
      </c>
      <c r="I38" s="299">
        <v>174</v>
      </c>
      <c r="J38" s="368">
        <v>129</v>
      </c>
      <c r="K38" s="358">
        <v>94</v>
      </c>
      <c r="L38" s="16">
        <f t="shared" ref="L38:L44" si="39">SUM(C38:K38)</f>
        <v>1461</v>
      </c>
    </row>
    <row r="39" spans="1:13" s="47" customFormat="1" ht="15" customHeight="1" thickBot="1" x14ac:dyDescent="0.3">
      <c r="A39" s="25" t="s">
        <v>4</v>
      </c>
      <c r="B39" s="287">
        <f t="shared" ref="B39:B44" si="40">B38+1</f>
        <v>43606</v>
      </c>
      <c r="C39" s="411"/>
      <c r="D39" s="289">
        <v>105</v>
      </c>
      <c r="E39" s="289">
        <v>49</v>
      </c>
      <c r="F39" s="289">
        <v>73</v>
      </c>
      <c r="G39" s="299">
        <v>141</v>
      </c>
      <c r="H39" s="402">
        <v>214</v>
      </c>
      <c r="I39" s="299">
        <v>214</v>
      </c>
      <c r="J39" s="368">
        <v>68</v>
      </c>
      <c r="K39" s="358">
        <v>59</v>
      </c>
      <c r="L39" s="17">
        <f t="shared" si="39"/>
        <v>923</v>
      </c>
    </row>
    <row r="40" spans="1:13" s="47" customFormat="1" ht="15" customHeight="1" thickBot="1" x14ac:dyDescent="0.3">
      <c r="A40" s="25" t="s">
        <v>5</v>
      </c>
      <c r="B40" s="287">
        <f t="shared" si="40"/>
        <v>43607</v>
      </c>
      <c r="C40" s="411"/>
      <c r="D40" s="289">
        <v>134</v>
      </c>
      <c r="E40" s="289">
        <v>60</v>
      </c>
      <c r="F40" s="289">
        <v>80</v>
      </c>
      <c r="G40" s="299">
        <v>172</v>
      </c>
      <c r="H40" s="402">
        <v>210</v>
      </c>
      <c r="I40" s="299">
        <v>197</v>
      </c>
      <c r="J40" s="368">
        <v>94</v>
      </c>
      <c r="K40" s="358">
        <v>89</v>
      </c>
      <c r="L40" s="17">
        <f t="shared" si="39"/>
        <v>1036</v>
      </c>
    </row>
    <row r="41" spans="1:13" s="47" customFormat="1" ht="15" customHeight="1" thickBot="1" x14ac:dyDescent="0.3">
      <c r="A41" s="25" t="s">
        <v>6</v>
      </c>
      <c r="B41" s="287">
        <f t="shared" si="40"/>
        <v>43608</v>
      </c>
      <c r="C41" s="411"/>
      <c r="D41" s="289">
        <v>83</v>
      </c>
      <c r="E41" s="289">
        <v>43</v>
      </c>
      <c r="F41" s="291">
        <v>55</v>
      </c>
      <c r="G41" s="299">
        <v>71</v>
      </c>
      <c r="H41" s="402">
        <v>188</v>
      </c>
      <c r="I41" s="299">
        <v>183</v>
      </c>
      <c r="J41" s="368">
        <v>96</v>
      </c>
      <c r="K41" s="358">
        <v>80</v>
      </c>
      <c r="L41" s="17">
        <f t="shared" si="39"/>
        <v>799</v>
      </c>
    </row>
    <row r="42" spans="1:13" s="47" customFormat="1" ht="15" customHeight="1" thickBot="1" x14ac:dyDescent="0.3">
      <c r="A42" s="25" t="s">
        <v>0</v>
      </c>
      <c r="B42" s="287">
        <f t="shared" si="40"/>
        <v>43609</v>
      </c>
      <c r="C42" s="411"/>
      <c r="D42" s="289">
        <v>252</v>
      </c>
      <c r="E42" s="289">
        <v>123</v>
      </c>
      <c r="F42" s="289">
        <v>146</v>
      </c>
      <c r="G42" s="299">
        <v>239</v>
      </c>
      <c r="H42" s="402">
        <v>144</v>
      </c>
      <c r="I42" s="299">
        <v>158</v>
      </c>
      <c r="J42" s="368">
        <v>169</v>
      </c>
      <c r="K42" s="358">
        <v>98</v>
      </c>
      <c r="L42" s="17">
        <f t="shared" si="39"/>
        <v>1329</v>
      </c>
    </row>
    <row r="43" spans="1:13" s="47" customFormat="1" ht="15" customHeight="1" outlineLevel="1" thickBot="1" x14ac:dyDescent="0.3">
      <c r="A43" s="25" t="s">
        <v>1</v>
      </c>
      <c r="B43" s="287">
        <f t="shared" si="40"/>
        <v>43610</v>
      </c>
      <c r="C43" s="411"/>
      <c r="D43" s="291">
        <v>333</v>
      </c>
      <c r="E43" s="289">
        <v>158</v>
      </c>
      <c r="F43" s="289">
        <v>190</v>
      </c>
      <c r="G43" s="299">
        <v>373</v>
      </c>
      <c r="H43" s="402"/>
      <c r="I43" s="299"/>
      <c r="J43" s="368">
        <v>964</v>
      </c>
      <c r="K43" s="358">
        <v>838</v>
      </c>
      <c r="L43" s="17">
        <f t="shared" si="39"/>
        <v>2856</v>
      </c>
      <c r="M43" s="124"/>
    </row>
    <row r="44" spans="1:13" s="47" customFormat="1" ht="15" customHeight="1" outlineLevel="1" thickBot="1" x14ac:dyDescent="0.3">
      <c r="A44" s="25" t="s">
        <v>2</v>
      </c>
      <c r="B44" s="287">
        <f t="shared" si="40"/>
        <v>43611</v>
      </c>
      <c r="C44" s="411"/>
      <c r="D44" s="291">
        <v>433</v>
      </c>
      <c r="E44" s="289">
        <v>310</v>
      </c>
      <c r="F44" s="289">
        <v>187</v>
      </c>
      <c r="G44" s="299">
        <v>576</v>
      </c>
      <c r="H44" s="402"/>
      <c r="I44" s="299"/>
      <c r="J44" s="368">
        <v>1128</v>
      </c>
      <c r="K44" s="358">
        <v>1012</v>
      </c>
      <c r="L44" s="66">
        <f t="shared" si="39"/>
        <v>3646</v>
      </c>
      <c r="M44" s="124"/>
    </row>
    <row r="45" spans="1:13" s="47" customFormat="1" ht="15" customHeight="1" outlineLevel="1" thickBot="1" x14ac:dyDescent="0.3">
      <c r="A45" s="160" t="s">
        <v>21</v>
      </c>
      <c r="B45" s="571" t="s">
        <v>27</v>
      </c>
      <c r="C45" s="408">
        <f t="shared" ref="C45" si="41">SUM(C38:C44)</f>
        <v>0</v>
      </c>
      <c r="D45" s="292">
        <f t="shared" ref="D45:J45" si="42">SUM(D38:D44)</f>
        <v>1856</v>
      </c>
      <c r="E45" s="292">
        <f t="shared" si="42"/>
        <v>812</v>
      </c>
      <c r="F45" s="292">
        <f t="shared" si="42"/>
        <v>796</v>
      </c>
      <c r="G45" s="296">
        <f>SUM(G38:G44)</f>
        <v>1794</v>
      </c>
      <c r="H45" s="320">
        <f>SUM(H38:H44)</f>
        <v>948</v>
      </c>
      <c r="I45" s="296">
        <f>SUM(I38:I44)</f>
        <v>926</v>
      </c>
      <c r="J45" s="365">
        <f t="shared" si="42"/>
        <v>2648</v>
      </c>
      <c r="K45" s="315">
        <f>SUM(K38:K44)</f>
        <v>2270</v>
      </c>
      <c r="L45" s="118">
        <f>SUM(L38:L44)</f>
        <v>12050</v>
      </c>
    </row>
    <row r="46" spans="1:13" s="47" customFormat="1" ht="15" customHeight="1" outlineLevel="1" thickBot="1" x14ac:dyDescent="0.3">
      <c r="A46" s="110" t="s">
        <v>23</v>
      </c>
      <c r="B46" s="572"/>
      <c r="C46" s="408" t="e">
        <f t="shared" ref="C46" si="43">AVERAGE(C38:C44)</f>
        <v>#DIV/0!</v>
      </c>
      <c r="D46" s="292">
        <f t="shared" ref="D46:J46" si="44">AVERAGE(D38:D44)</f>
        <v>265.14285714285717</v>
      </c>
      <c r="E46" s="292">
        <f t="shared" si="44"/>
        <v>116</v>
      </c>
      <c r="F46" s="292">
        <f t="shared" si="44"/>
        <v>113.71428571428571</v>
      </c>
      <c r="G46" s="296">
        <f>AVERAGE(G38:G44)</f>
        <v>256.28571428571428</v>
      </c>
      <c r="H46" s="320">
        <f t="shared" si="44"/>
        <v>189.6</v>
      </c>
      <c r="I46" s="296">
        <f t="shared" ref="I46" si="45">AVERAGE(I38:I44)</f>
        <v>185.2</v>
      </c>
      <c r="J46" s="365">
        <f t="shared" si="44"/>
        <v>378.28571428571428</v>
      </c>
      <c r="K46" s="315">
        <f t="shared" ref="K46" si="46">AVERAGE(K38:K44)</f>
        <v>324.28571428571428</v>
      </c>
      <c r="L46" s="114">
        <f>AVERAGE(L38:L44)</f>
        <v>1721.4285714285713</v>
      </c>
    </row>
    <row r="47" spans="1:13" s="47" customFormat="1" ht="15" customHeight="1" thickBot="1" x14ac:dyDescent="0.3">
      <c r="A47" s="26" t="s">
        <v>20</v>
      </c>
      <c r="B47" s="572"/>
      <c r="C47" s="409">
        <f>SUM(C38:C42)</f>
        <v>0</v>
      </c>
      <c r="D47" s="293">
        <f>SUM(D38:D42)</f>
        <v>1090</v>
      </c>
      <c r="E47" s="293">
        <f t="shared" ref="E47:J47" si="47">SUM(E38:E42)</f>
        <v>344</v>
      </c>
      <c r="F47" s="293">
        <f t="shared" si="47"/>
        <v>419</v>
      </c>
      <c r="G47" s="298">
        <f>SUM(G38:G42)</f>
        <v>845</v>
      </c>
      <c r="H47" s="321">
        <f t="shared" si="47"/>
        <v>948</v>
      </c>
      <c r="I47" s="298">
        <f t="shared" ref="I47" si="48">SUM(I38:I42)</f>
        <v>926</v>
      </c>
      <c r="J47" s="366">
        <f t="shared" si="47"/>
        <v>556</v>
      </c>
      <c r="K47" s="316">
        <f t="shared" ref="K47" si="49">SUM(K38:K42)</f>
        <v>420</v>
      </c>
      <c r="L47" s="30">
        <f>SUM(L38:L42)</f>
        <v>5548</v>
      </c>
    </row>
    <row r="48" spans="1:13" s="47" customFormat="1" ht="15" customHeight="1" thickBot="1" x14ac:dyDescent="0.3">
      <c r="A48" s="26" t="s">
        <v>22</v>
      </c>
      <c r="B48" s="573"/>
      <c r="C48" s="409" t="e">
        <f>AVERAGE(C38:C42)</f>
        <v>#DIV/0!</v>
      </c>
      <c r="D48" s="293">
        <f>AVERAGE(D38:D42)</f>
        <v>218</v>
      </c>
      <c r="E48" s="293">
        <f t="shared" ref="E48:J48" si="50">AVERAGE(E38:E42)</f>
        <v>68.8</v>
      </c>
      <c r="F48" s="293">
        <f t="shared" si="50"/>
        <v>83.8</v>
      </c>
      <c r="G48" s="298">
        <f>AVERAGE(G38:G42)</f>
        <v>169</v>
      </c>
      <c r="H48" s="321">
        <f t="shared" si="50"/>
        <v>189.6</v>
      </c>
      <c r="I48" s="298">
        <f t="shared" ref="I48" si="51">AVERAGE(I38:I42)</f>
        <v>185.2</v>
      </c>
      <c r="J48" s="366">
        <f t="shared" si="50"/>
        <v>111.2</v>
      </c>
      <c r="K48" s="316">
        <f t="shared" ref="K48" si="52">AVERAGE(K38:K42)</f>
        <v>84</v>
      </c>
      <c r="L48" s="35">
        <f>AVERAGE(L38:L42)</f>
        <v>1109.5999999999999</v>
      </c>
    </row>
    <row r="49" spans="1:13" s="47" customFormat="1" ht="15" customHeight="1" thickBot="1" x14ac:dyDescent="0.3">
      <c r="A49" s="25" t="s">
        <v>3</v>
      </c>
      <c r="B49" s="286">
        <f>B44+1</f>
        <v>43612</v>
      </c>
      <c r="C49" s="411"/>
      <c r="D49" s="289">
        <v>274</v>
      </c>
      <c r="E49" s="289">
        <v>208</v>
      </c>
      <c r="F49" s="280">
        <v>174</v>
      </c>
      <c r="G49" s="405">
        <v>364</v>
      </c>
      <c r="H49" s="402"/>
      <c r="I49" s="299"/>
      <c r="J49" s="368">
        <v>408</v>
      </c>
      <c r="K49" s="358">
        <v>376</v>
      </c>
      <c r="L49" s="59">
        <f t="shared" ref="L49:L55" si="53">SUM(C49:K49)</f>
        <v>1804</v>
      </c>
      <c r="M49" s="155"/>
    </row>
    <row r="50" spans="1:13" s="47" customFormat="1" ht="15" customHeight="1" thickBot="1" x14ac:dyDescent="0.3">
      <c r="A50" s="151" t="s">
        <v>4</v>
      </c>
      <c r="B50" s="287">
        <f t="shared" ref="B50:B55" si="54">B49+1</f>
        <v>43613</v>
      </c>
      <c r="C50" s="411"/>
      <c r="D50" s="289">
        <v>107</v>
      </c>
      <c r="E50" s="289">
        <v>51</v>
      </c>
      <c r="F50" s="289">
        <v>76</v>
      </c>
      <c r="G50" s="299">
        <v>108</v>
      </c>
      <c r="H50" s="402">
        <v>209</v>
      </c>
      <c r="I50" s="299">
        <v>190</v>
      </c>
      <c r="J50" s="368">
        <v>68</v>
      </c>
      <c r="K50" s="358">
        <v>45</v>
      </c>
      <c r="L50" s="59">
        <f t="shared" si="53"/>
        <v>854</v>
      </c>
      <c r="M50" s="155"/>
    </row>
    <row r="51" spans="1:13" s="47" customFormat="1" ht="14.25" customHeight="1" thickBot="1" x14ac:dyDescent="0.3">
      <c r="A51" s="151" t="s">
        <v>5</v>
      </c>
      <c r="B51" s="287">
        <f t="shared" si="54"/>
        <v>43614</v>
      </c>
      <c r="C51" s="411"/>
      <c r="D51" s="289">
        <v>128</v>
      </c>
      <c r="E51" s="289">
        <v>96</v>
      </c>
      <c r="F51" s="289">
        <v>89</v>
      </c>
      <c r="G51" s="299">
        <v>153</v>
      </c>
      <c r="H51" s="402">
        <v>188</v>
      </c>
      <c r="I51" s="299">
        <v>207</v>
      </c>
      <c r="J51" s="368">
        <v>45</v>
      </c>
      <c r="K51" s="358">
        <v>34</v>
      </c>
      <c r="L51" s="59">
        <f t="shared" si="53"/>
        <v>940</v>
      </c>
      <c r="M51" s="155"/>
    </row>
    <row r="52" spans="1:13" s="47" customFormat="1" ht="14.25" thickBot="1" x14ac:dyDescent="0.3">
      <c r="A52" s="151" t="s">
        <v>6</v>
      </c>
      <c r="B52" s="287">
        <f t="shared" si="54"/>
        <v>43615</v>
      </c>
      <c r="C52" s="411"/>
      <c r="D52" s="289">
        <v>98</v>
      </c>
      <c r="E52" s="289">
        <v>73</v>
      </c>
      <c r="F52" s="289">
        <v>66</v>
      </c>
      <c r="G52" s="299">
        <v>122</v>
      </c>
      <c r="H52" s="402">
        <v>218</v>
      </c>
      <c r="I52" s="299">
        <v>195</v>
      </c>
      <c r="J52" s="368">
        <v>67</v>
      </c>
      <c r="K52" s="358">
        <v>51</v>
      </c>
      <c r="L52" s="59">
        <f t="shared" si="53"/>
        <v>890</v>
      </c>
      <c r="M52" s="155"/>
    </row>
    <row r="53" spans="1:13" s="47" customFormat="1" ht="14.25" thickBot="1" x14ac:dyDescent="0.3">
      <c r="A53" s="25" t="s">
        <v>0</v>
      </c>
      <c r="B53" s="288">
        <f t="shared" si="54"/>
        <v>43616</v>
      </c>
      <c r="C53" s="412"/>
      <c r="D53" s="36">
        <v>295</v>
      </c>
      <c r="E53" s="289">
        <v>198</v>
      </c>
      <c r="F53" s="289">
        <v>187</v>
      </c>
      <c r="G53" s="299">
        <v>303</v>
      </c>
      <c r="H53" s="402">
        <v>168</v>
      </c>
      <c r="I53" s="299">
        <v>159</v>
      </c>
      <c r="J53" s="368">
        <v>176</v>
      </c>
      <c r="K53" s="358">
        <v>129</v>
      </c>
      <c r="L53" s="59">
        <f t="shared" si="53"/>
        <v>1615</v>
      </c>
      <c r="M53" s="155"/>
    </row>
    <row r="54" spans="1:13" s="47" customFormat="1" ht="14.25" hidden="1" outlineLevel="1" thickBot="1" x14ac:dyDescent="0.3">
      <c r="A54" s="25" t="s">
        <v>1</v>
      </c>
      <c r="B54" s="288">
        <f t="shared" si="54"/>
        <v>43617</v>
      </c>
      <c r="C54" s="412"/>
      <c r="D54" s="36"/>
      <c r="E54" s="289"/>
      <c r="F54" s="289"/>
      <c r="G54" s="299"/>
      <c r="H54" s="402"/>
      <c r="I54" s="299"/>
      <c r="J54" s="368"/>
      <c r="K54" s="358"/>
      <c r="L54" s="59">
        <f t="shared" si="53"/>
        <v>0</v>
      </c>
      <c r="M54" s="155"/>
    </row>
    <row r="55" spans="1:13" s="47" customFormat="1" ht="14.25" hidden="1" outlineLevel="1" thickBot="1" x14ac:dyDescent="0.3">
      <c r="A55" s="151" t="s">
        <v>2</v>
      </c>
      <c r="B55" s="288">
        <f t="shared" si="54"/>
        <v>43618</v>
      </c>
      <c r="C55" s="412"/>
      <c r="D55" s="36"/>
      <c r="E55" s="289"/>
      <c r="F55" s="289"/>
      <c r="G55" s="299"/>
      <c r="H55" s="402"/>
      <c r="I55" s="299"/>
      <c r="J55" s="368"/>
      <c r="K55" s="358"/>
      <c r="L55" s="59">
        <f t="shared" si="53"/>
        <v>0</v>
      </c>
    </row>
    <row r="56" spans="1:13" s="47" customFormat="1" ht="15" customHeight="1" outlineLevel="1" thickBot="1" x14ac:dyDescent="0.3">
      <c r="A56" s="160" t="s">
        <v>21</v>
      </c>
      <c r="B56" s="571" t="s">
        <v>28</v>
      </c>
      <c r="C56" s="408">
        <f t="shared" ref="C56" si="55">SUM(C49:C55)</f>
        <v>0</v>
      </c>
      <c r="D56" s="292">
        <f t="shared" ref="D56:L56" si="56">SUM(D49:D55)</f>
        <v>902</v>
      </c>
      <c r="E56" s="292">
        <f t="shared" si="56"/>
        <v>626</v>
      </c>
      <c r="F56" s="292">
        <f>SUM(F49:F55)</f>
        <v>592</v>
      </c>
      <c r="G56" s="296">
        <f>SUM(G49:G55)</f>
        <v>1050</v>
      </c>
      <c r="H56" s="320">
        <f t="shared" si="56"/>
        <v>783</v>
      </c>
      <c r="I56" s="296">
        <f t="shared" ref="I56" si="57">SUM(I49:I55)</f>
        <v>751</v>
      </c>
      <c r="J56" s="365">
        <f>SUM(J49:J55)</f>
        <v>764</v>
      </c>
      <c r="K56" s="315">
        <f>SUM(K49:K55)</f>
        <v>635</v>
      </c>
      <c r="L56" s="118">
        <f t="shared" si="56"/>
        <v>6103</v>
      </c>
    </row>
    <row r="57" spans="1:13" s="47" customFormat="1" ht="15" customHeight="1" outlineLevel="1" thickBot="1" x14ac:dyDescent="0.3">
      <c r="A57" s="110" t="s">
        <v>23</v>
      </c>
      <c r="B57" s="572"/>
      <c r="C57" s="408" t="e">
        <f t="shared" ref="C57" si="58">AVERAGE(C49:C55)</f>
        <v>#DIV/0!</v>
      </c>
      <c r="D57" s="292">
        <f t="shared" ref="D57:L57" si="59">AVERAGE(D49:D55)</f>
        <v>180.4</v>
      </c>
      <c r="E57" s="292">
        <f t="shared" si="59"/>
        <v>125.2</v>
      </c>
      <c r="F57" s="292">
        <f>AVERAGE(F50:F55)</f>
        <v>104.5</v>
      </c>
      <c r="G57" s="296">
        <f>AVERAGE(G50:G55)</f>
        <v>171.5</v>
      </c>
      <c r="H57" s="320">
        <f t="shared" si="59"/>
        <v>195.75</v>
      </c>
      <c r="I57" s="296">
        <f t="shared" ref="I57" si="60">AVERAGE(I49:I55)</f>
        <v>187.75</v>
      </c>
      <c r="J57" s="365">
        <f t="shared" si="59"/>
        <v>152.80000000000001</v>
      </c>
      <c r="K57" s="315">
        <f t="shared" ref="K57" si="61">AVERAGE(K49:K55)</f>
        <v>127</v>
      </c>
      <c r="L57" s="114">
        <f t="shared" si="59"/>
        <v>871.85714285714289</v>
      </c>
    </row>
    <row r="58" spans="1:13" s="47" customFormat="1" ht="15" customHeight="1" thickBot="1" x14ac:dyDescent="0.3">
      <c r="A58" s="26" t="s">
        <v>20</v>
      </c>
      <c r="B58" s="572"/>
      <c r="C58" s="409">
        <f t="shared" ref="C58" si="62">SUM(C49:C53)</f>
        <v>0</v>
      </c>
      <c r="D58" s="293">
        <f t="shared" ref="D58:L58" si="63">SUM(D49:D53)</f>
        <v>902</v>
      </c>
      <c r="E58" s="293">
        <f t="shared" si="63"/>
        <v>626</v>
      </c>
      <c r="F58" s="293">
        <f t="shared" si="63"/>
        <v>592</v>
      </c>
      <c r="G58" s="298">
        <f t="shared" si="63"/>
        <v>1050</v>
      </c>
      <c r="H58" s="321">
        <f t="shared" si="63"/>
        <v>783</v>
      </c>
      <c r="I58" s="298">
        <f t="shared" ref="I58" si="64">SUM(I49:I53)</f>
        <v>751</v>
      </c>
      <c r="J58" s="366">
        <f>SUM(J49:J53)</f>
        <v>764</v>
      </c>
      <c r="K58" s="316">
        <f>SUM(K49:K53)</f>
        <v>635</v>
      </c>
      <c r="L58" s="30">
        <f t="shared" si="63"/>
        <v>6103</v>
      </c>
    </row>
    <row r="59" spans="1:13" s="47" customFormat="1" ht="14.25" thickBot="1" x14ac:dyDescent="0.3">
      <c r="A59" s="26" t="s">
        <v>22</v>
      </c>
      <c r="B59" s="573"/>
      <c r="C59" s="413" t="e">
        <f t="shared" ref="C59" si="65">AVERAGE(C49:C53)</f>
        <v>#DIV/0!</v>
      </c>
      <c r="D59" s="33">
        <f t="shared" ref="D59:H59" si="66">AVERAGE(D49:D53)</f>
        <v>180.4</v>
      </c>
      <c r="E59" s="33">
        <f t="shared" si="66"/>
        <v>125.2</v>
      </c>
      <c r="F59" s="33">
        <f>AVERAGE(F50:F54)</f>
        <v>104.5</v>
      </c>
      <c r="G59" s="32">
        <f>AVERAGE(G50:G54)</f>
        <v>171.5</v>
      </c>
      <c r="H59" s="170">
        <f t="shared" si="66"/>
        <v>195.75</v>
      </c>
      <c r="I59" s="32">
        <f t="shared" ref="I59" si="67">AVERAGE(I49:I53)</f>
        <v>187.75</v>
      </c>
      <c r="J59" s="360">
        <f>AVERAGE(J49:J53)</f>
        <v>152.80000000000001</v>
      </c>
      <c r="K59" s="34">
        <f>AVERAGE(K49:K53)</f>
        <v>127</v>
      </c>
      <c r="L59" s="35">
        <f>AVERAGE(L49:L53)</f>
        <v>1220.5999999999999</v>
      </c>
    </row>
    <row r="60" spans="1:13" s="47" customFormat="1" ht="14.25" hidden="1" thickBot="1" x14ac:dyDescent="0.3">
      <c r="A60" s="151" t="s">
        <v>3</v>
      </c>
      <c r="B60" s="286">
        <f>B55+1</f>
        <v>43619</v>
      </c>
      <c r="C60" s="414"/>
      <c r="D60" s="12"/>
      <c r="E60" s="14"/>
      <c r="F60" s="14"/>
      <c r="G60" s="14"/>
      <c r="H60" s="14"/>
      <c r="I60" s="63"/>
      <c r="J60" s="123"/>
      <c r="K60" s="20"/>
      <c r="L60" s="189">
        <f>SUM(D60:J60)</f>
        <v>0</v>
      </c>
    </row>
    <row r="61" spans="1:13" s="47" customFormat="1" ht="14.25" hidden="1" thickBot="1" x14ac:dyDescent="0.3">
      <c r="A61" s="151" t="s">
        <v>4</v>
      </c>
      <c r="B61" s="287">
        <f t="shared" ref="B61:B66" si="68">B60+1</f>
        <v>43620</v>
      </c>
      <c r="C61" s="415"/>
      <c r="D61" s="18"/>
      <c r="E61" s="20"/>
      <c r="F61" s="20"/>
      <c r="G61" s="20"/>
      <c r="H61" s="20"/>
      <c r="I61" s="64"/>
      <c r="J61" s="64"/>
      <c r="K61" s="20"/>
      <c r="L61" s="189">
        <f>SUM(D61:J61)</f>
        <v>0</v>
      </c>
    </row>
    <row r="62" spans="1:13" s="47" customFormat="1" ht="13.5" hidden="1" x14ac:dyDescent="0.25">
      <c r="A62" s="151"/>
      <c r="B62" s="287">
        <f t="shared" si="68"/>
        <v>43621</v>
      </c>
      <c r="C62" s="415"/>
      <c r="D62" s="18"/>
      <c r="E62" s="20"/>
      <c r="F62" s="20"/>
      <c r="G62" s="20"/>
      <c r="H62" s="20"/>
      <c r="I62" s="64"/>
      <c r="J62" s="64"/>
      <c r="K62" s="20"/>
      <c r="L62" s="55"/>
    </row>
    <row r="63" spans="1:13" s="47" customFormat="1" ht="13.5" hidden="1" x14ac:dyDescent="0.25">
      <c r="A63" s="151"/>
      <c r="B63" s="287">
        <f t="shared" si="68"/>
        <v>43622</v>
      </c>
      <c r="C63" s="415"/>
      <c r="D63" s="18"/>
      <c r="E63" s="20"/>
      <c r="F63" s="20"/>
      <c r="G63" s="20"/>
      <c r="H63" s="20"/>
      <c r="I63" s="64"/>
      <c r="J63" s="64"/>
      <c r="K63" s="20"/>
      <c r="L63" s="55"/>
    </row>
    <row r="64" spans="1:13" s="47" customFormat="1" ht="13.5" hidden="1" x14ac:dyDescent="0.25">
      <c r="A64" s="25"/>
      <c r="B64" s="287">
        <f t="shared" si="68"/>
        <v>43623</v>
      </c>
      <c r="C64" s="415"/>
      <c r="D64" s="18"/>
      <c r="E64" s="20"/>
      <c r="F64" s="20"/>
      <c r="G64" s="20"/>
      <c r="H64" s="20"/>
      <c r="I64" s="64"/>
      <c r="J64" s="64"/>
      <c r="K64" s="20"/>
      <c r="L64" s="55"/>
    </row>
    <row r="65" spans="1:13" s="47" customFormat="1" ht="13.5" hidden="1" outlineLevel="1" x14ac:dyDescent="0.25">
      <c r="A65" s="25"/>
      <c r="B65" s="287">
        <f t="shared" si="68"/>
        <v>43624</v>
      </c>
      <c r="C65" s="415"/>
      <c r="D65" s="18"/>
      <c r="E65" s="20"/>
      <c r="F65" s="20"/>
      <c r="G65" s="20"/>
      <c r="H65" s="20"/>
      <c r="I65" s="64"/>
      <c r="J65" s="64"/>
      <c r="K65" s="20"/>
      <c r="L65" s="55"/>
    </row>
    <row r="66" spans="1:13" s="47" customFormat="1" ht="14.25" hidden="1" outlineLevel="1" thickBot="1" x14ac:dyDescent="0.3">
      <c r="A66" s="25"/>
      <c r="B66" s="287">
        <f t="shared" si="68"/>
        <v>43625</v>
      </c>
      <c r="C66" s="416"/>
      <c r="D66" s="56"/>
      <c r="E66" s="58"/>
      <c r="F66" s="58"/>
      <c r="G66" s="58"/>
      <c r="H66" s="58"/>
      <c r="I66" s="359"/>
      <c r="J66" s="359"/>
      <c r="K66" s="20"/>
      <c r="L66" s="139"/>
    </row>
    <row r="67" spans="1:13" s="47" customFormat="1" ht="14.25" hidden="1" outlineLevel="1" thickBot="1" x14ac:dyDescent="0.3">
      <c r="A67" s="160" t="s">
        <v>21</v>
      </c>
      <c r="B67" s="574" t="s">
        <v>32</v>
      </c>
      <c r="C67" s="417"/>
      <c r="D67" s="349">
        <f>SUM(D60:D66)</f>
        <v>0</v>
      </c>
      <c r="E67" s="349">
        <f t="shared" ref="E67:L67" si="69">SUM(E60:E66)</f>
        <v>0</v>
      </c>
      <c r="F67" s="349">
        <f t="shared" si="69"/>
        <v>0</v>
      </c>
      <c r="G67" s="349"/>
      <c r="H67" s="349">
        <f t="shared" si="69"/>
        <v>0</v>
      </c>
      <c r="I67" s="349">
        <f t="shared" ref="I67" si="70">SUM(I60:I66)</f>
        <v>0</v>
      </c>
      <c r="J67" s="361">
        <f t="shared" si="69"/>
        <v>0</v>
      </c>
      <c r="K67" s="361">
        <f t="shared" ref="K67" si="71">SUM(K60:K66)</f>
        <v>0</v>
      </c>
      <c r="L67" s="167">
        <f t="shared" si="69"/>
        <v>0</v>
      </c>
    </row>
    <row r="68" spans="1:13" s="47" customFormat="1" ht="14.25" hidden="1" outlineLevel="1" thickBot="1" x14ac:dyDescent="0.3">
      <c r="A68" s="110" t="s">
        <v>23</v>
      </c>
      <c r="B68" s="575"/>
      <c r="C68" s="417"/>
      <c r="D68" s="111" t="e">
        <f>AVERAGE(D60:D66)</f>
        <v>#DIV/0!</v>
      </c>
      <c r="E68" s="111" t="e">
        <f t="shared" ref="E68:L68" si="72">AVERAGE(E60:E66)</f>
        <v>#DIV/0!</v>
      </c>
      <c r="F68" s="111" t="e">
        <f t="shared" si="72"/>
        <v>#DIV/0!</v>
      </c>
      <c r="G68" s="111"/>
      <c r="H68" s="111" t="e">
        <f t="shared" si="72"/>
        <v>#DIV/0!</v>
      </c>
      <c r="I68" s="111" t="e">
        <f t="shared" ref="I68" si="73">AVERAGE(I60:I66)</f>
        <v>#DIV/0!</v>
      </c>
      <c r="J68" s="362" t="e">
        <f t="shared" si="72"/>
        <v>#DIV/0!</v>
      </c>
      <c r="K68" s="362" t="e">
        <f t="shared" ref="K68" si="74">AVERAGE(K60:K66)</f>
        <v>#DIV/0!</v>
      </c>
      <c r="L68" s="168">
        <f t="shared" si="72"/>
        <v>0</v>
      </c>
    </row>
    <row r="69" spans="1:13" s="47" customFormat="1" ht="14.25" hidden="1" thickBot="1" x14ac:dyDescent="0.3">
      <c r="A69" s="26" t="s">
        <v>20</v>
      </c>
      <c r="B69" s="575"/>
      <c r="C69" s="417"/>
      <c r="D69" s="27">
        <f>SUM(D60:D64)</f>
        <v>0</v>
      </c>
      <c r="E69" s="27">
        <f t="shared" ref="E69:L69" si="75">SUM(E60:E64)</f>
        <v>0</v>
      </c>
      <c r="F69" s="27">
        <f t="shared" si="75"/>
        <v>0</v>
      </c>
      <c r="G69" s="27"/>
      <c r="H69" s="27">
        <f t="shared" si="75"/>
        <v>0</v>
      </c>
      <c r="I69" s="27">
        <f t="shared" ref="I69" si="76">SUM(I60:I64)</f>
        <v>0</v>
      </c>
      <c r="J69" s="363">
        <f t="shared" si="75"/>
        <v>0</v>
      </c>
      <c r="K69" s="363">
        <f t="shared" ref="K69" si="77">SUM(K60:K64)</f>
        <v>0</v>
      </c>
      <c r="L69" s="169">
        <f t="shared" si="75"/>
        <v>0</v>
      </c>
    </row>
    <row r="70" spans="1:13" s="47" customFormat="1" ht="14.25" hidden="1" thickBot="1" x14ac:dyDescent="0.3">
      <c r="A70" s="26" t="s">
        <v>22</v>
      </c>
      <c r="B70" s="576"/>
      <c r="C70" s="418"/>
      <c r="D70" s="31" t="e">
        <f>AVERAGE(D60:D64)</f>
        <v>#DIV/0!</v>
      </c>
      <c r="E70" s="31" t="e">
        <f t="shared" ref="E70:L70" si="78">AVERAGE(E60:E64)</f>
        <v>#DIV/0!</v>
      </c>
      <c r="F70" s="31" t="e">
        <f t="shared" si="78"/>
        <v>#DIV/0!</v>
      </c>
      <c r="G70" s="31"/>
      <c r="H70" s="31" t="e">
        <f t="shared" si="78"/>
        <v>#DIV/0!</v>
      </c>
      <c r="I70" s="31" t="e">
        <f t="shared" ref="I70" si="79">AVERAGE(I60:I64)</f>
        <v>#DIV/0!</v>
      </c>
      <c r="J70" s="34" t="e">
        <f t="shared" si="78"/>
        <v>#DIV/0!</v>
      </c>
      <c r="K70" s="34" t="e">
        <f t="shared" ref="K70" si="80">AVERAGE(K60:K64)</f>
        <v>#DIV/0!</v>
      </c>
      <c r="L70" s="170">
        <f t="shared" si="78"/>
        <v>0</v>
      </c>
    </row>
    <row r="71" spans="1:13" s="47" customFormat="1" ht="15" customHeight="1" thickBot="1" x14ac:dyDescent="0.3">
      <c r="A71" s="4"/>
      <c r="B71" s="133"/>
      <c r="C71" s="419"/>
      <c r="D71" s="50"/>
      <c r="E71" s="50"/>
      <c r="F71" s="50"/>
      <c r="G71" s="50"/>
      <c r="H71" s="50"/>
      <c r="I71" s="50"/>
      <c r="J71" s="50"/>
      <c r="K71" s="50"/>
      <c r="L71" s="50"/>
    </row>
    <row r="72" spans="1:13" s="47" customFormat="1" ht="39" thickBot="1" x14ac:dyDescent="0.3">
      <c r="A72" s="430"/>
      <c r="B72" s="422"/>
      <c r="C72" s="431" t="s">
        <v>111</v>
      </c>
      <c r="D72" s="432" t="s">
        <v>7</v>
      </c>
      <c r="E72" s="432" t="s">
        <v>94</v>
      </c>
      <c r="F72" s="432" t="s">
        <v>95</v>
      </c>
      <c r="G72" s="432" t="s">
        <v>96</v>
      </c>
      <c r="H72" s="432" t="s">
        <v>101</v>
      </c>
      <c r="I72" s="432" t="s">
        <v>107</v>
      </c>
      <c r="J72" s="432" t="s">
        <v>10</v>
      </c>
      <c r="K72" s="433" t="s">
        <v>109</v>
      </c>
      <c r="L72" s="616" t="s">
        <v>58</v>
      </c>
      <c r="M72" s="617"/>
    </row>
    <row r="73" spans="1:13" ht="13.5" x14ac:dyDescent="0.25">
      <c r="A73" s="434" t="s">
        <v>30</v>
      </c>
      <c r="B73" s="39">
        <f>L58+L47+L36+L25+L14</f>
        <v>23984</v>
      </c>
      <c r="C73" s="426">
        <f>C58+C47+C36+C25+C14</f>
        <v>0</v>
      </c>
      <c r="D73" s="192">
        <f t="shared" ref="D73:J73" si="81">SUM(D14+D25+D36+D47+D58)</f>
        <v>3702</v>
      </c>
      <c r="E73" s="192">
        <f t="shared" si="81"/>
        <v>1830</v>
      </c>
      <c r="F73" s="192">
        <f t="shared" si="81"/>
        <v>2081</v>
      </c>
      <c r="G73" s="192">
        <f t="shared" si="81"/>
        <v>3756</v>
      </c>
      <c r="H73" s="192">
        <f t="shared" si="81"/>
        <v>4209</v>
      </c>
      <c r="I73" s="192">
        <f>SUM(I58,I47,I36,I25,I14)</f>
        <v>4186</v>
      </c>
      <c r="J73" s="192">
        <f t="shared" si="81"/>
        <v>2392</v>
      </c>
      <c r="K73" s="238">
        <f>SUM(K58,K47,K36,K25,K14)</f>
        <v>1828</v>
      </c>
      <c r="L73" s="427" t="s">
        <v>30</v>
      </c>
      <c r="M73" s="443">
        <f>SUM(C73:K73)</f>
        <v>23984</v>
      </c>
    </row>
    <row r="74" spans="1:13" ht="14.25" thickBot="1" x14ac:dyDescent="0.3">
      <c r="A74" s="435" t="s">
        <v>29</v>
      </c>
      <c r="B74" s="445">
        <f>L56+L45+L34+L23+L12</f>
        <v>41109</v>
      </c>
      <c r="C74" s="436">
        <f>C12+C23+C34+C45+C56</f>
        <v>0</v>
      </c>
      <c r="D74" s="437">
        <f>SUM(D12+D23+D34+D45+D56)</f>
        <v>5721</v>
      </c>
      <c r="E74" s="437">
        <f>SUM(E12+E23+E34+E45+E56)</f>
        <v>2859</v>
      </c>
      <c r="F74" s="437">
        <f>SUM(F12+F23+F34+F45+F56)</f>
        <v>3016</v>
      </c>
      <c r="G74" s="437">
        <f>SUM(G12+G23+G34+G45+G56)</f>
        <v>5993</v>
      </c>
      <c r="H74" s="437">
        <f t="shared" ref="H74" si="82">SUM(H12+H23+H34+H45+H56)</f>
        <v>4209</v>
      </c>
      <c r="I74" s="437">
        <f>SUM(I56,I45,I23,I34,I12)</f>
        <v>4186</v>
      </c>
      <c r="J74" s="437">
        <f>SUM(J12+J23+J34+J45+J56)</f>
        <v>8124</v>
      </c>
      <c r="K74" s="438">
        <f>SUM(K56,K45,K34,K23,K12)</f>
        <v>7001</v>
      </c>
      <c r="L74" s="428" t="s">
        <v>29</v>
      </c>
      <c r="M74" s="444">
        <f>SUM(C74:K74)</f>
        <v>41109</v>
      </c>
    </row>
    <row r="75" spans="1:13" x14ac:dyDescent="0.25">
      <c r="K75" s="429"/>
      <c r="L75" s="439" t="s">
        <v>22</v>
      </c>
      <c r="M75" s="440">
        <f>AVERAGE(L14, L25, L36, L47, L58, L69)</f>
        <v>3997.3333333333335</v>
      </c>
    </row>
    <row r="76" spans="1:13" ht="15.75" thickBot="1" x14ac:dyDescent="0.3">
      <c r="K76" s="429"/>
      <c r="L76" s="441" t="s">
        <v>62</v>
      </c>
      <c r="M76" s="442">
        <f>AVERAGE(L56, L45, L34, L23, L12, L67)</f>
        <v>6851.5</v>
      </c>
    </row>
  </sheetData>
  <mergeCells count="21">
    <mergeCell ref="B12:B15"/>
    <mergeCell ref="B23:B26"/>
    <mergeCell ref="B34:B37"/>
    <mergeCell ref="B45:B48"/>
    <mergeCell ref="B56:B59"/>
    <mergeCell ref="L72:M72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67:B70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59" activePane="bottomRight" state="frozen"/>
      <selection pane="topRight" activeCell="C1" sqref="C1"/>
      <selection pane="bottomLeft" activeCell="A5" sqref="A5"/>
      <selection pane="bottomRight" activeCell="C59" sqref="C59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3" ht="15" customHeight="1" x14ac:dyDescent="0.25">
      <c r="A1" s="23"/>
      <c r="B1" s="458"/>
      <c r="C1" s="627" t="s">
        <v>9</v>
      </c>
    </row>
    <row r="2" spans="1:3" ht="15" customHeight="1" x14ac:dyDescent="0.25">
      <c r="A2" s="24"/>
      <c r="B2" s="457"/>
      <c r="C2" s="628"/>
    </row>
    <row r="3" spans="1:3" ht="15" customHeight="1" x14ac:dyDescent="0.25">
      <c r="A3" s="602" t="s">
        <v>52</v>
      </c>
      <c r="B3" s="629" t="s">
        <v>53</v>
      </c>
      <c r="C3" s="601" t="s">
        <v>33</v>
      </c>
    </row>
    <row r="4" spans="1:3" ht="14.25" thickBot="1" x14ac:dyDescent="0.3">
      <c r="A4" s="561"/>
      <c r="B4" s="630"/>
      <c r="C4" s="551"/>
    </row>
    <row r="5" spans="1:3" s="46" customFormat="1" ht="14.25" hidden="1" thickBot="1" x14ac:dyDescent="0.3">
      <c r="A5" s="25" t="s">
        <v>3</v>
      </c>
      <c r="B5" s="173">
        <v>43584</v>
      </c>
      <c r="C5" s="16"/>
    </row>
    <row r="6" spans="1:3" s="46" customFormat="1" ht="14.25" hidden="1" thickBot="1" x14ac:dyDescent="0.3">
      <c r="A6" s="25" t="s">
        <v>4</v>
      </c>
      <c r="B6" s="173">
        <v>43585</v>
      </c>
      <c r="C6" s="16"/>
    </row>
    <row r="7" spans="1:3" s="46" customFormat="1" ht="14.25" thickBot="1" x14ac:dyDescent="0.3">
      <c r="A7" s="25" t="s">
        <v>5</v>
      </c>
      <c r="B7" s="173">
        <v>43586</v>
      </c>
      <c r="C7" s="16">
        <v>615</v>
      </c>
    </row>
    <row r="8" spans="1:3" s="46" customFormat="1" ht="14.25" thickBot="1" x14ac:dyDescent="0.3">
      <c r="A8" s="25" t="s">
        <v>6</v>
      </c>
      <c r="B8" s="173">
        <v>43587</v>
      </c>
      <c r="C8" s="16">
        <v>750</v>
      </c>
    </row>
    <row r="9" spans="1:3" s="46" customFormat="1" ht="14.25" thickBot="1" x14ac:dyDescent="0.3">
      <c r="A9" s="25" t="s">
        <v>0</v>
      </c>
      <c r="B9" s="173">
        <v>43588</v>
      </c>
      <c r="C9" s="16">
        <v>658</v>
      </c>
    </row>
    <row r="10" spans="1:3" s="46" customFormat="1" ht="14.25" outlineLevel="1" thickBot="1" x14ac:dyDescent="0.3">
      <c r="A10" s="25" t="s">
        <v>1</v>
      </c>
      <c r="B10" s="173">
        <v>43589</v>
      </c>
      <c r="C10" s="218">
        <v>916</v>
      </c>
    </row>
    <row r="11" spans="1:3" s="46" customFormat="1" ht="15" customHeight="1" outlineLevel="1" thickBot="1" x14ac:dyDescent="0.3">
      <c r="A11" s="25" t="s">
        <v>2</v>
      </c>
      <c r="B11" s="173">
        <v>43590</v>
      </c>
      <c r="C11" s="452">
        <v>288</v>
      </c>
    </row>
    <row r="12" spans="1:3" s="47" customFormat="1" ht="15" customHeight="1" outlineLevel="1" thickBot="1" x14ac:dyDescent="0.3">
      <c r="A12" s="160" t="s">
        <v>21</v>
      </c>
      <c r="B12" s="574" t="s">
        <v>24</v>
      </c>
      <c r="C12" s="453">
        <f>SUM(C5:C11)</f>
        <v>3227</v>
      </c>
    </row>
    <row r="13" spans="1:3" s="47" customFormat="1" ht="15" customHeight="1" outlineLevel="1" thickBot="1" x14ac:dyDescent="0.3">
      <c r="A13" s="110" t="s">
        <v>23</v>
      </c>
      <c r="B13" s="575"/>
      <c r="C13" s="454">
        <f>AVERAGE(C5:C11)</f>
        <v>645.4</v>
      </c>
    </row>
    <row r="14" spans="1:3" s="47" customFormat="1" ht="15" customHeight="1" thickBot="1" x14ac:dyDescent="0.3">
      <c r="A14" s="26" t="s">
        <v>20</v>
      </c>
      <c r="B14" s="575"/>
      <c r="C14" s="216">
        <f>SUM(C5:C9)</f>
        <v>2023</v>
      </c>
    </row>
    <row r="15" spans="1:3" s="47" customFormat="1" ht="15" customHeight="1" thickBot="1" x14ac:dyDescent="0.3">
      <c r="A15" s="26" t="s">
        <v>22</v>
      </c>
      <c r="B15" s="575"/>
      <c r="C15" s="217">
        <f>AVERAGE(C5:C9)</f>
        <v>674.33333333333337</v>
      </c>
    </row>
    <row r="16" spans="1:3" s="47" customFormat="1" ht="15" customHeight="1" x14ac:dyDescent="0.25">
      <c r="A16" s="25" t="s">
        <v>3</v>
      </c>
      <c r="B16" s="173">
        <f>B11+1</f>
        <v>43591</v>
      </c>
      <c r="C16" s="455">
        <v>926</v>
      </c>
    </row>
    <row r="17" spans="1:4" s="47" customFormat="1" ht="15" customHeight="1" x14ac:dyDescent="0.25">
      <c r="A17" s="25" t="s">
        <v>4</v>
      </c>
      <c r="B17" s="174">
        <f t="shared" ref="B17:B22" si="0">B16+1</f>
        <v>43592</v>
      </c>
      <c r="C17" s="455">
        <v>823</v>
      </c>
    </row>
    <row r="18" spans="1:4" s="47" customFormat="1" ht="15" customHeight="1" x14ac:dyDescent="0.25">
      <c r="A18" s="25" t="s">
        <v>5</v>
      </c>
      <c r="B18" s="174">
        <f t="shared" si="0"/>
        <v>43593</v>
      </c>
      <c r="C18" s="455">
        <v>896</v>
      </c>
    </row>
    <row r="19" spans="1:4" s="47" customFormat="1" ht="15" customHeight="1" x14ac:dyDescent="0.25">
      <c r="A19" s="25" t="s">
        <v>6</v>
      </c>
      <c r="B19" s="175">
        <f t="shared" si="0"/>
        <v>43594</v>
      </c>
      <c r="C19" s="455">
        <v>678</v>
      </c>
    </row>
    <row r="20" spans="1:4" s="47" customFormat="1" ht="15" customHeight="1" x14ac:dyDescent="0.25">
      <c r="A20" s="25" t="s">
        <v>0</v>
      </c>
      <c r="B20" s="175">
        <f t="shared" si="0"/>
        <v>43595</v>
      </c>
      <c r="C20" s="455">
        <v>697</v>
      </c>
    </row>
    <row r="21" spans="1:4" s="47" customFormat="1" ht="15" customHeight="1" outlineLevel="1" x14ac:dyDescent="0.25">
      <c r="A21" s="25" t="s">
        <v>1</v>
      </c>
      <c r="B21" s="187">
        <f t="shared" si="0"/>
        <v>43596</v>
      </c>
      <c r="C21" s="218">
        <v>1177</v>
      </c>
      <c r="D21" s="155"/>
    </row>
    <row r="22" spans="1:4" s="47" customFormat="1" ht="15" customHeight="1" outlineLevel="1" thickBot="1" x14ac:dyDescent="0.3">
      <c r="A22" s="25" t="s">
        <v>2</v>
      </c>
      <c r="B22" s="174">
        <f t="shared" si="0"/>
        <v>43597</v>
      </c>
      <c r="C22" s="452">
        <v>230</v>
      </c>
    </row>
    <row r="23" spans="1:4" s="47" customFormat="1" ht="15" customHeight="1" outlineLevel="1" thickBot="1" x14ac:dyDescent="0.3">
      <c r="A23" s="160" t="s">
        <v>21</v>
      </c>
      <c r="B23" s="574" t="s">
        <v>25</v>
      </c>
      <c r="C23" s="453">
        <f>SUM(C16:C22)</f>
        <v>5427</v>
      </c>
    </row>
    <row r="24" spans="1:4" s="47" customFormat="1" ht="15" customHeight="1" outlineLevel="1" thickBot="1" x14ac:dyDescent="0.3">
      <c r="A24" s="110" t="s">
        <v>23</v>
      </c>
      <c r="B24" s="575"/>
      <c r="C24" s="454">
        <f>AVERAGE(C16:C22)</f>
        <v>775.28571428571433</v>
      </c>
    </row>
    <row r="25" spans="1:4" s="47" customFormat="1" ht="15" customHeight="1" thickBot="1" x14ac:dyDescent="0.3">
      <c r="A25" s="26" t="s">
        <v>20</v>
      </c>
      <c r="B25" s="575"/>
      <c r="C25" s="216">
        <f>SUM(C16:C20)</f>
        <v>4020</v>
      </c>
    </row>
    <row r="26" spans="1:4" s="47" customFormat="1" ht="15" customHeight="1" thickBot="1" x14ac:dyDescent="0.3">
      <c r="A26" s="26" t="s">
        <v>22</v>
      </c>
      <c r="B26" s="576"/>
      <c r="C26" s="217">
        <f>AVERAGE(C16:C20)</f>
        <v>804</v>
      </c>
    </row>
    <row r="27" spans="1:4" s="47" customFormat="1" ht="15" customHeight="1" x14ac:dyDescent="0.25">
      <c r="A27" s="25" t="s">
        <v>3</v>
      </c>
      <c r="B27" s="176">
        <f>B22+1</f>
        <v>43598</v>
      </c>
      <c r="C27" s="455">
        <v>676</v>
      </c>
    </row>
    <row r="28" spans="1:4" s="47" customFormat="1" ht="15" customHeight="1" x14ac:dyDescent="0.25">
      <c r="A28" s="25" t="s">
        <v>4</v>
      </c>
      <c r="B28" s="177">
        <f t="shared" ref="B28:B33" si="1">B27+1</f>
        <v>43599</v>
      </c>
      <c r="C28" s="455">
        <v>709</v>
      </c>
    </row>
    <row r="29" spans="1:4" s="47" customFormat="1" ht="15" customHeight="1" x14ac:dyDescent="0.25">
      <c r="A29" s="25" t="s">
        <v>5</v>
      </c>
      <c r="B29" s="177">
        <f t="shared" si="1"/>
        <v>43600</v>
      </c>
      <c r="C29" s="455">
        <v>769</v>
      </c>
    </row>
    <row r="30" spans="1:4" s="47" customFormat="1" ht="15" customHeight="1" x14ac:dyDescent="0.25">
      <c r="A30" s="25" t="s">
        <v>6</v>
      </c>
      <c r="B30" s="177">
        <f t="shared" si="1"/>
        <v>43601</v>
      </c>
      <c r="C30" s="455">
        <v>943</v>
      </c>
    </row>
    <row r="31" spans="1:4" s="47" customFormat="1" ht="15" customHeight="1" x14ac:dyDescent="0.25">
      <c r="A31" s="25" t="s">
        <v>0</v>
      </c>
      <c r="B31" s="177">
        <f t="shared" si="1"/>
        <v>43602</v>
      </c>
      <c r="C31" s="455">
        <v>834</v>
      </c>
    </row>
    <row r="32" spans="1:4" s="47" customFormat="1" ht="15" customHeight="1" outlineLevel="1" x14ac:dyDescent="0.25">
      <c r="A32" s="25" t="s">
        <v>1</v>
      </c>
      <c r="B32" s="177">
        <f t="shared" si="1"/>
        <v>43603</v>
      </c>
      <c r="C32" s="218">
        <v>1407</v>
      </c>
    </row>
    <row r="33" spans="1:4" s="47" customFormat="1" ht="15" customHeight="1" outlineLevel="1" thickBot="1" x14ac:dyDescent="0.3">
      <c r="A33" s="25" t="s">
        <v>2</v>
      </c>
      <c r="B33" s="177">
        <f t="shared" si="1"/>
        <v>43604</v>
      </c>
      <c r="C33" s="452">
        <v>1144</v>
      </c>
    </row>
    <row r="34" spans="1:4" s="47" customFormat="1" ht="15" customHeight="1" outlineLevel="1" thickBot="1" x14ac:dyDescent="0.3">
      <c r="A34" s="160" t="s">
        <v>21</v>
      </c>
      <c r="B34" s="574" t="s">
        <v>26</v>
      </c>
      <c r="C34" s="453">
        <f>SUM(C27:C33)</f>
        <v>6482</v>
      </c>
    </row>
    <row r="35" spans="1:4" s="47" customFormat="1" ht="15" customHeight="1" outlineLevel="1" thickBot="1" x14ac:dyDescent="0.3">
      <c r="A35" s="110" t="s">
        <v>23</v>
      </c>
      <c r="B35" s="575"/>
      <c r="C35" s="454">
        <f>AVERAGE(C27:C33)</f>
        <v>926</v>
      </c>
    </row>
    <row r="36" spans="1:4" s="47" customFormat="1" ht="15" customHeight="1" thickBot="1" x14ac:dyDescent="0.3">
      <c r="A36" s="26" t="s">
        <v>20</v>
      </c>
      <c r="B36" s="575"/>
      <c r="C36" s="216">
        <f>SUM(C27:C31)</f>
        <v>3931</v>
      </c>
    </row>
    <row r="37" spans="1:4" s="47" customFormat="1" ht="15" customHeight="1" thickBot="1" x14ac:dyDescent="0.3">
      <c r="A37" s="26" t="s">
        <v>22</v>
      </c>
      <c r="B37" s="576"/>
      <c r="C37" s="217">
        <f>AVERAGE(C27:C31)</f>
        <v>786.2</v>
      </c>
    </row>
    <row r="38" spans="1:4" s="47" customFormat="1" ht="15" customHeight="1" x14ac:dyDescent="0.25">
      <c r="A38" s="25" t="s">
        <v>3</v>
      </c>
      <c r="B38" s="178">
        <f>B33+1</f>
        <v>43605</v>
      </c>
      <c r="C38" s="455">
        <v>835</v>
      </c>
    </row>
    <row r="39" spans="1:4" s="47" customFormat="1" ht="15" customHeight="1" x14ac:dyDescent="0.25">
      <c r="A39" s="25" t="s">
        <v>4</v>
      </c>
      <c r="B39" s="179">
        <f t="shared" ref="B39:B44" si="2">B38+1</f>
        <v>43606</v>
      </c>
      <c r="C39" s="455">
        <v>781</v>
      </c>
    </row>
    <row r="40" spans="1:4" s="47" customFormat="1" ht="15" customHeight="1" x14ac:dyDescent="0.25">
      <c r="A40" s="25" t="s">
        <v>5</v>
      </c>
      <c r="B40" s="179">
        <f t="shared" si="2"/>
        <v>43607</v>
      </c>
      <c r="C40" s="455">
        <v>999</v>
      </c>
    </row>
    <row r="41" spans="1:4" s="47" customFormat="1" ht="15" customHeight="1" x14ac:dyDescent="0.25">
      <c r="A41" s="25" t="s">
        <v>6</v>
      </c>
      <c r="B41" s="179">
        <f t="shared" si="2"/>
        <v>43608</v>
      </c>
      <c r="C41" s="455">
        <v>734</v>
      </c>
    </row>
    <row r="42" spans="1:4" s="47" customFormat="1" ht="15" customHeight="1" x14ac:dyDescent="0.25">
      <c r="A42" s="25" t="s">
        <v>0</v>
      </c>
      <c r="B42" s="179">
        <f t="shared" si="2"/>
        <v>43609</v>
      </c>
      <c r="C42" s="455">
        <v>1051</v>
      </c>
    </row>
    <row r="43" spans="1:4" s="47" customFormat="1" ht="15" customHeight="1" outlineLevel="1" x14ac:dyDescent="0.25">
      <c r="A43" s="25" t="s">
        <v>1</v>
      </c>
      <c r="B43" s="179">
        <f t="shared" si="2"/>
        <v>43610</v>
      </c>
      <c r="C43" s="218">
        <v>1502</v>
      </c>
      <c r="D43" s="155"/>
    </row>
    <row r="44" spans="1:4" s="47" customFormat="1" ht="15" customHeight="1" outlineLevel="1" thickBot="1" x14ac:dyDescent="0.3">
      <c r="A44" s="25" t="s">
        <v>2</v>
      </c>
      <c r="B44" s="179">
        <f t="shared" si="2"/>
        <v>43611</v>
      </c>
      <c r="C44" s="452">
        <v>1808</v>
      </c>
      <c r="D44" s="155"/>
    </row>
    <row r="45" spans="1:4" s="47" customFormat="1" ht="15" customHeight="1" outlineLevel="1" thickBot="1" x14ac:dyDescent="0.3">
      <c r="A45" s="160" t="s">
        <v>21</v>
      </c>
      <c r="B45" s="574" t="s">
        <v>27</v>
      </c>
      <c r="C45" s="453">
        <f>SUM(C38:C44)</f>
        <v>7710</v>
      </c>
      <c r="D45" s="155"/>
    </row>
    <row r="46" spans="1:4" s="47" customFormat="1" ht="15" customHeight="1" outlineLevel="1" thickBot="1" x14ac:dyDescent="0.3">
      <c r="A46" s="110" t="s">
        <v>23</v>
      </c>
      <c r="B46" s="575"/>
      <c r="C46" s="454">
        <f>AVERAGE(C38:C44)</f>
        <v>1101.4285714285713</v>
      </c>
      <c r="D46" s="155"/>
    </row>
    <row r="47" spans="1:4" s="47" customFormat="1" ht="15" customHeight="1" thickBot="1" x14ac:dyDescent="0.3">
      <c r="A47" s="26" t="s">
        <v>20</v>
      </c>
      <c r="B47" s="575"/>
      <c r="C47" s="216">
        <f>SUM(C38:C42)</f>
        <v>4400</v>
      </c>
      <c r="D47" s="155"/>
    </row>
    <row r="48" spans="1:4" s="47" customFormat="1" ht="15" customHeight="1" thickBot="1" x14ac:dyDescent="0.3">
      <c r="A48" s="26" t="s">
        <v>22</v>
      </c>
      <c r="B48" s="576"/>
      <c r="C48" s="217">
        <f>AVERAGE(C38:C42)</f>
        <v>880</v>
      </c>
      <c r="D48" s="155"/>
    </row>
    <row r="49" spans="1:4" s="47" customFormat="1" ht="15" customHeight="1" x14ac:dyDescent="0.25">
      <c r="A49" s="25" t="s">
        <v>3</v>
      </c>
      <c r="B49" s="178">
        <f>B44+1</f>
        <v>43612</v>
      </c>
      <c r="C49" s="456">
        <v>1152</v>
      </c>
      <c r="D49" s="155"/>
    </row>
    <row r="50" spans="1:4" s="47" customFormat="1" ht="15" customHeight="1" x14ac:dyDescent="0.25">
      <c r="A50" s="151" t="s">
        <v>4</v>
      </c>
      <c r="B50" s="179">
        <f t="shared" ref="B50:B55" si="3">B49+1</f>
        <v>43613</v>
      </c>
      <c r="C50" s="455">
        <v>770</v>
      </c>
      <c r="D50" s="155"/>
    </row>
    <row r="51" spans="1:4" s="47" customFormat="1" ht="13.5" x14ac:dyDescent="0.25">
      <c r="A51" s="151" t="s">
        <v>5</v>
      </c>
      <c r="B51" s="179">
        <f t="shared" si="3"/>
        <v>43614</v>
      </c>
      <c r="C51" s="218">
        <v>790</v>
      </c>
      <c r="D51" s="155"/>
    </row>
    <row r="52" spans="1:4" s="47" customFormat="1" ht="13.5" x14ac:dyDescent="0.25">
      <c r="A52" s="151" t="s">
        <v>6</v>
      </c>
      <c r="B52" s="179">
        <f t="shared" si="3"/>
        <v>43615</v>
      </c>
      <c r="C52" s="455">
        <v>907</v>
      </c>
      <c r="D52" s="155"/>
    </row>
    <row r="53" spans="1:4" s="47" customFormat="1" ht="14.25" thickBot="1" x14ac:dyDescent="0.3">
      <c r="A53" s="25" t="s">
        <v>0</v>
      </c>
      <c r="B53" s="181">
        <f t="shared" si="3"/>
        <v>43616</v>
      </c>
      <c r="C53" s="455">
        <v>1163</v>
      </c>
      <c r="D53" s="155"/>
    </row>
    <row r="54" spans="1:4" s="47" customFormat="1" ht="14.25" hidden="1" outlineLevel="1" thickBot="1" x14ac:dyDescent="0.3">
      <c r="A54" s="25" t="s">
        <v>1</v>
      </c>
      <c r="B54" s="181">
        <f t="shared" si="3"/>
        <v>43617</v>
      </c>
      <c r="C54" s="218"/>
      <c r="D54" s="155"/>
    </row>
    <row r="55" spans="1:4" s="47" customFormat="1" ht="14.25" hidden="1" outlineLevel="1" thickBot="1" x14ac:dyDescent="0.3">
      <c r="A55" s="151" t="s">
        <v>2</v>
      </c>
      <c r="B55" s="181">
        <f t="shared" si="3"/>
        <v>43618</v>
      </c>
      <c r="C55" s="452"/>
    </row>
    <row r="56" spans="1:4" s="47" customFormat="1" ht="15" customHeight="1" outlineLevel="1" thickBot="1" x14ac:dyDescent="0.3">
      <c r="A56" s="160" t="s">
        <v>21</v>
      </c>
      <c r="B56" s="574" t="s">
        <v>28</v>
      </c>
      <c r="C56" s="453">
        <f>SUM(C49:C55)</f>
        <v>4782</v>
      </c>
    </row>
    <row r="57" spans="1:4" s="47" customFormat="1" ht="15" customHeight="1" outlineLevel="1" thickBot="1" x14ac:dyDescent="0.3">
      <c r="A57" s="110" t="s">
        <v>23</v>
      </c>
      <c r="B57" s="575"/>
      <c r="C57" s="454">
        <f>AVERAGE(C49:C55)</f>
        <v>956.4</v>
      </c>
    </row>
    <row r="58" spans="1:4" s="47" customFormat="1" ht="15" customHeight="1" thickBot="1" x14ac:dyDescent="0.3">
      <c r="A58" s="26" t="s">
        <v>20</v>
      </c>
      <c r="B58" s="575"/>
      <c r="C58" s="216">
        <f>SUM(C49:C53)</f>
        <v>4782</v>
      </c>
    </row>
    <row r="59" spans="1:4" s="47" customFormat="1" ht="14.25" thickBot="1" x14ac:dyDescent="0.3">
      <c r="A59" s="26" t="s">
        <v>22</v>
      </c>
      <c r="B59" s="576"/>
      <c r="C59" s="217">
        <f>AVERAGE(C49:C53)</f>
        <v>956.4</v>
      </c>
    </row>
    <row r="60" spans="1:4" s="47" customFormat="1" ht="13.5" hidden="1" x14ac:dyDescent="0.25">
      <c r="A60" s="151" t="s">
        <v>3</v>
      </c>
      <c r="B60" s="178">
        <f>B55+1</f>
        <v>43619</v>
      </c>
      <c r="C60" s="209"/>
      <c r="D60" s="17"/>
    </row>
    <row r="61" spans="1:4" s="47" customFormat="1" ht="13.5" hidden="1" x14ac:dyDescent="0.25">
      <c r="A61" s="151" t="s">
        <v>4</v>
      </c>
      <c r="B61" s="179">
        <f t="shared" ref="B61:B66" si="4">B60+1</f>
        <v>43620</v>
      </c>
      <c r="C61" s="209"/>
      <c r="D61" s="17"/>
    </row>
    <row r="62" spans="1:4" s="47" customFormat="1" ht="13.5" hidden="1" x14ac:dyDescent="0.25">
      <c r="A62" s="151" t="s">
        <v>5</v>
      </c>
      <c r="B62" s="179">
        <f t="shared" si="4"/>
        <v>43621</v>
      </c>
      <c r="C62" s="210"/>
      <c r="D62" s="17"/>
    </row>
    <row r="63" spans="1:4" s="47" customFormat="1" ht="13.5" hidden="1" x14ac:dyDescent="0.25">
      <c r="A63" s="151" t="s">
        <v>6</v>
      </c>
      <c r="B63" s="179">
        <f t="shared" si="4"/>
        <v>43622</v>
      </c>
      <c r="C63" s="210"/>
      <c r="D63" s="17"/>
    </row>
    <row r="64" spans="1:4" s="47" customFormat="1" ht="13.5" hidden="1" x14ac:dyDescent="0.25">
      <c r="A64" s="151" t="s">
        <v>0</v>
      </c>
      <c r="B64" s="179">
        <f t="shared" si="4"/>
        <v>43623</v>
      </c>
      <c r="C64" s="210"/>
      <c r="D64" s="17"/>
    </row>
    <row r="65" spans="1:6" s="47" customFormat="1" ht="13.5" hidden="1" outlineLevel="1" x14ac:dyDescent="0.25">
      <c r="A65" s="151" t="s">
        <v>1</v>
      </c>
      <c r="B65" s="179">
        <f t="shared" si="4"/>
        <v>43624</v>
      </c>
      <c r="C65" s="219"/>
      <c r="D65" s="17"/>
    </row>
    <row r="66" spans="1:6" s="47" customFormat="1" ht="13.5" hidden="1" outlineLevel="1" x14ac:dyDescent="0.25">
      <c r="A66" s="151" t="s">
        <v>2</v>
      </c>
      <c r="B66" s="179">
        <f t="shared" si="4"/>
        <v>43625</v>
      </c>
      <c r="C66" s="220"/>
      <c r="D66" s="17"/>
    </row>
    <row r="67" spans="1:6" s="47" customFormat="1" ht="14.25" hidden="1" outlineLevel="1" thickBot="1" x14ac:dyDescent="0.3">
      <c r="A67" s="160" t="s">
        <v>21</v>
      </c>
      <c r="B67" s="575" t="s">
        <v>32</v>
      </c>
      <c r="C67" s="212">
        <f>SUM(C60:C66)</f>
        <v>0</v>
      </c>
      <c r="D67" s="115">
        <f t="shared" ref="D67:D70" si="5">SUM(C67)</f>
        <v>0</v>
      </c>
    </row>
    <row r="68" spans="1:6" s="47" customFormat="1" ht="14.25" hidden="1" outlineLevel="1" thickBot="1" x14ac:dyDescent="0.3">
      <c r="A68" s="110" t="s">
        <v>23</v>
      </c>
      <c r="B68" s="575"/>
      <c r="C68" s="213" t="e">
        <f>AVERAGE(C60:C66)</f>
        <v>#DIV/0!</v>
      </c>
      <c r="D68" s="111" t="e">
        <f t="shared" si="5"/>
        <v>#DIV/0!</v>
      </c>
    </row>
    <row r="69" spans="1:6" s="47" customFormat="1" ht="14.25" hidden="1" thickBot="1" x14ac:dyDescent="0.3">
      <c r="A69" s="26" t="s">
        <v>20</v>
      </c>
      <c r="B69" s="575"/>
      <c r="C69" s="214">
        <f>SUM(C60:C64)</f>
        <v>0</v>
      </c>
      <c r="D69" s="27">
        <f t="shared" si="5"/>
        <v>0</v>
      </c>
    </row>
    <row r="70" spans="1:6" s="47" customFormat="1" ht="14.25" hidden="1" thickBot="1" x14ac:dyDescent="0.3">
      <c r="A70" s="26" t="s">
        <v>22</v>
      </c>
      <c r="B70" s="576"/>
      <c r="C70" s="215" t="e">
        <f>AVERAGE(C60:C64)</f>
        <v>#DIV/0!</v>
      </c>
      <c r="D70" s="31" t="e">
        <f t="shared" si="5"/>
        <v>#DIV/0!</v>
      </c>
    </row>
    <row r="71" spans="1:6" s="47" customFormat="1" ht="15" customHeight="1" x14ac:dyDescent="0.25">
      <c r="A71" s="4"/>
      <c r="B71" s="133"/>
      <c r="C71" s="50"/>
      <c r="D71" s="50"/>
    </row>
    <row r="72" spans="1:6" s="47" customFormat="1" ht="42" customHeight="1" x14ac:dyDescent="0.25">
      <c r="A72" s="190"/>
      <c r="B72" s="191" t="s">
        <v>9</v>
      </c>
      <c r="D72" s="585" t="s">
        <v>57</v>
      </c>
      <c r="E72" s="586"/>
      <c r="F72" s="587"/>
    </row>
    <row r="73" spans="1:6" ht="30" customHeight="1" x14ac:dyDescent="0.25">
      <c r="A73" s="42" t="s">
        <v>30</v>
      </c>
      <c r="B73" s="192">
        <f>SUM(C58:C58, C47:C47, C36:C36, C25:C25, C14:C14, C69:C69)</f>
        <v>19156</v>
      </c>
      <c r="D73" s="566" t="s">
        <v>30</v>
      </c>
      <c r="E73" s="567"/>
      <c r="F73" s="106">
        <f>SUM(C14, C25, C36, C47, C58, C69)</f>
        <v>19156</v>
      </c>
    </row>
    <row r="74" spans="1:6" ht="30" customHeight="1" x14ac:dyDescent="0.25">
      <c r="A74" s="42" t="s">
        <v>29</v>
      </c>
      <c r="B74" s="192">
        <f>SUM(C56:C56, C45:C45, C34:C34, C23:C23, C12:C12, C67:C67 )</f>
        <v>27628</v>
      </c>
      <c r="D74" s="566" t="s">
        <v>29</v>
      </c>
      <c r="E74" s="567"/>
      <c r="F74" s="107">
        <f>SUM(C56, C45, C34, C23, C12, C67)</f>
        <v>27628</v>
      </c>
    </row>
    <row r="75" spans="1:6" ht="30" customHeight="1" x14ac:dyDescent="0.25">
      <c r="D75" s="566" t="s">
        <v>22</v>
      </c>
      <c r="E75" s="567"/>
      <c r="F75" s="107">
        <f>AVERAGE(C14, C25, C36, C47, C58, C69)</f>
        <v>3192.6666666666665</v>
      </c>
    </row>
    <row r="76" spans="1:6" ht="30" customHeight="1" x14ac:dyDescent="0.25">
      <c r="D76" s="566" t="s">
        <v>62</v>
      </c>
      <c r="E76" s="567"/>
      <c r="F76" s="106">
        <f>AVERAGE(C56, C45, C34, C23, C12, C67)</f>
        <v>4604.666666666667</v>
      </c>
    </row>
  </sheetData>
  <mergeCells count="15">
    <mergeCell ref="D75:E75"/>
    <mergeCell ref="D76:E76"/>
    <mergeCell ref="B56:B59"/>
    <mergeCell ref="B45:B48"/>
    <mergeCell ref="B34:B37"/>
    <mergeCell ref="D74:E74"/>
    <mergeCell ref="D73:E73"/>
    <mergeCell ref="C1:C2"/>
    <mergeCell ref="A3:A4"/>
    <mergeCell ref="B3:B4"/>
    <mergeCell ref="B67:B70"/>
    <mergeCell ref="D72:F72"/>
    <mergeCell ref="B23:B26"/>
    <mergeCell ref="B12:B15"/>
    <mergeCell ref="C3:C4"/>
  </mergeCells>
  <pageMargins left="0.7" right="0.7" top="0.75" bottom="0.75" header="0.3" footer="0.3"/>
  <pageSetup scale="59" orientation="portrait" r:id="rId1"/>
  <ignoredErrors>
    <ignoredError sqref="C3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D09D01-03A4-4B38-A300-62B831DB3ED1}"/>
</file>

<file path=customXml/itemProps2.xml><?xml version="1.0" encoding="utf-8"?>
<ds:datastoreItem xmlns:ds="http://schemas.openxmlformats.org/officeDocument/2006/customXml" ds:itemID="{DC373A78-C006-4804-914F-55D0B4645F0C}"/>
</file>

<file path=customXml/itemProps3.xml><?xml version="1.0" encoding="utf-8"?>
<ds:datastoreItem xmlns:ds="http://schemas.openxmlformats.org/officeDocument/2006/customXml" ds:itemID="{D16F260B-717F-4CCD-8402-16E2FE43D4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2019-12-20T15:04:16Z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