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Ridership Statistics\Private Ferries\2019\"/>
    </mc:Choice>
  </mc:AlternateContent>
  <bookViews>
    <workbookView xWindow="0" yWindow="0" windowWidth="28800" windowHeight="12135" tabRatio="673"/>
  </bookViews>
  <sheets>
    <sheet name="Weekday Totals" sheetId="6" r:id="rId1"/>
    <sheet name="Monthly Totals" sheetId="7" r:id="rId2"/>
    <sheet name="Sheet2" sheetId="12" state="hidden" r:id="rId3"/>
    <sheet name="NYC Ferry" sheetId="10" r:id="rId4"/>
    <sheet name="NY Waterway-(Port Imperial FC)" sheetId="1" r:id="rId5"/>
    <sheet name="NY Waterway-(Billy Bey FC)" sheetId="3" r:id="rId6"/>
    <sheet name="SeaStreak" sheetId="4" r:id="rId7"/>
    <sheet name="New York Water Taxi" sheetId="2" r:id="rId8"/>
    <sheet name="Liberty Landing Ferry" sheetId="5" r:id="rId9"/>
    <sheet name="Water Tours" sheetId="11" state="hidden" r:id="rId10"/>
    <sheet name="Baseball" sheetId="8" state="hidden" r:id="rId11"/>
    <sheet name="Sheet1" sheetId="9" state="hidden" r:id="rId12"/>
  </sheets>
  <definedNames>
    <definedName name="_xlnm.Print_Area" localSheetId="10">Baseball!$A$1:$G$76</definedName>
    <definedName name="_xlnm.Print_Area" localSheetId="1">'Monthly Totals'!$A$1:$B$79</definedName>
    <definedName name="_xlnm.Print_Area" localSheetId="5">'NY Waterway-(Billy Bey FC)'!$A$1:$M$76</definedName>
    <definedName name="_xlnm.Print_Area" localSheetId="0">'Weekday Totals'!$A$1:$Q$79</definedName>
  </definedNames>
  <calcPr calcId="152511"/>
</workbook>
</file>

<file path=xl/calcChain.xml><?xml version="1.0" encoding="utf-8"?>
<calcChain xmlns="http://schemas.openxmlformats.org/spreadsheetml/2006/main">
  <c r="M38" i="3" l="1"/>
  <c r="J12" i="2" l="1"/>
  <c r="C58" i="5" l="1"/>
  <c r="C56" i="5"/>
  <c r="AJ53" i="10"/>
  <c r="AJ52" i="10"/>
  <c r="AJ51" i="10"/>
  <c r="AJ50" i="10"/>
  <c r="AJ49" i="10"/>
  <c r="AJ59" i="10" l="1"/>
  <c r="AJ58" i="10"/>
  <c r="N14" i="6" s="1"/>
  <c r="E72" i="6"/>
  <c r="W12" i="10"/>
  <c r="W13" i="10"/>
  <c r="W14" i="10"/>
  <c r="B72" i="6" s="1"/>
  <c r="W15" i="10"/>
  <c r="W23" i="10"/>
  <c r="W24" i="10"/>
  <c r="W25" i="10"/>
  <c r="W26" i="10"/>
  <c r="W34" i="10"/>
  <c r="W35" i="10"/>
  <c r="W36" i="10"/>
  <c r="H72" i="6" s="1"/>
  <c r="W37" i="10"/>
  <c r="W45" i="10"/>
  <c r="W46" i="10"/>
  <c r="W47" i="10"/>
  <c r="K72" i="6" s="1"/>
  <c r="W48" i="10"/>
  <c r="W59" i="10"/>
  <c r="W58" i="10"/>
  <c r="N72" i="6" s="1"/>
  <c r="W57" i="10"/>
  <c r="W56" i="10"/>
  <c r="AJ44" i="10"/>
  <c r="AJ43" i="10"/>
  <c r="AJ42" i="10"/>
  <c r="AJ41" i="10"/>
  <c r="AJ40" i="10"/>
  <c r="AJ39" i="10"/>
  <c r="AJ38" i="10"/>
  <c r="AJ33" i="10"/>
  <c r="AJ32" i="10"/>
  <c r="AJ31" i="10"/>
  <c r="AJ30" i="10"/>
  <c r="AJ29" i="10"/>
  <c r="AJ27" i="10"/>
  <c r="AJ22" i="10"/>
  <c r="AJ21" i="10"/>
  <c r="AJ20" i="10"/>
  <c r="AJ19" i="10"/>
  <c r="AJ18" i="10"/>
  <c r="AJ17" i="10"/>
  <c r="AJ16" i="10"/>
  <c r="AJ11" i="10"/>
  <c r="AJ10" i="10"/>
  <c r="AJ9" i="10"/>
  <c r="AJ8" i="10"/>
  <c r="AJ7" i="10"/>
  <c r="E62" i="6"/>
  <c r="N12" i="6"/>
  <c r="K50" i="1"/>
  <c r="K38" i="1"/>
  <c r="J56" i="2"/>
  <c r="C45" i="5"/>
  <c r="C34" i="5"/>
  <c r="C23" i="5"/>
  <c r="C12" i="5"/>
  <c r="C67" i="5"/>
  <c r="C14" i="5"/>
  <c r="B12" i="6" s="1"/>
  <c r="C25" i="5"/>
  <c r="E12" i="6" s="1"/>
  <c r="C36" i="5"/>
  <c r="H12" i="6" s="1"/>
  <c r="C47" i="5"/>
  <c r="K12" i="6" s="1"/>
  <c r="C69" i="5"/>
  <c r="C57" i="5"/>
  <c r="C59" i="5"/>
  <c r="D67" i="5"/>
  <c r="C68" i="5"/>
  <c r="D68" i="5"/>
  <c r="D69" i="5"/>
  <c r="C70" i="5"/>
  <c r="D70" i="5"/>
  <c r="AJ28" i="10"/>
  <c r="AJ54" i="10"/>
  <c r="AJ55" i="10"/>
  <c r="AH59" i="10"/>
  <c r="AI59" i="10"/>
  <c r="AH58" i="10"/>
  <c r="AI58" i="10"/>
  <c r="N62" i="6" s="1"/>
  <c r="AH57" i="10"/>
  <c r="AI57" i="10"/>
  <c r="AH56" i="10"/>
  <c r="AI56" i="10"/>
  <c r="AH48" i="10"/>
  <c r="AI48" i="10"/>
  <c r="AH47" i="10"/>
  <c r="AI47" i="10"/>
  <c r="K62" i="6" s="1"/>
  <c r="AH46" i="10"/>
  <c r="AI46" i="10"/>
  <c r="AH45" i="10"/>
  <c r="AI45" i="10"/>
  <c r="U36" i="10"/>
  <c r="AH37" i="10"/>
  <c r="AI37" i="10"/>
  <c r="AH36" i="10"/>
  <c r="AI36" i="10"/>
  <c r="H62" i="6" s="1"/>
  <c r="AH35" i="10"/>
  <c r="AI35" i="10"/>
  <c r="AH34" i="10"/>
  <c r="AI34" i="10"/>
  <c r="AH26" i="10"/>
  <c r="AI26" i="10"/>
  <c r="AH25" i="10"/>
  <c r="AI25" i="10"/>
  <c r="AH24" i="10"/>
  <c r="AI24" i="10"/>
  <c r="AH23" i="10"/>
  <c r="AI23" i="10"/>
  <c r="AH15" i="10"/>
  <c r="AI15" i="10"/>
  <c r="AH14" i="10"/>
  <c r="C36" i="10"/>
  <c r="L36" i="10"/>
  <c r="R36" i="10"/>
  <c r="X36" i="10"/>
  <c r="AC36" i="10"/>
  <c r="AG36" i="10"/>
  <c r="C58" i="10"/>
  <c r="L58" i="10"/>
  <c r="R58" i="10"/>
  <c r="X58" i="10"/>
  <c r="C14" i="10"/>
  <c r="C25" i="10"/>
  <c r="C47" i="10"/>
  <c r="L14" i="10"/>
  <c r="L25" i="10"/>
  <c r="L47" i="10"/>
  <c r="R14" i="10"/>
  <c r="R25" i="10"/>
  <c r="R47" i="10"/>
  <c r="X14" i="10"/>
  <c r="X25" i="10"/>
  <c r="X47" i="10"/>
  <c r="AC14" i="10"/>
  <c r="AC25" i="10"/>
  <c r="AC47" i="10"/>
  <c r="AC58" i="10"/>
  <c r="AG14" i="10"/>
  <c r="AG47" i="10"/>
  <c r="AG58" i="10"/>
  <c r="C69" i="10"/>
  <c r="L69" i="10"/>
  <c r="R69" i="10"/>
  <c r="X69" i="10"/>
  <c r="AC69" i="10"/>
  <c r="AG25" i="10"/>
  <c r="AG69" i="10"/>
  <c r="AI14" i="10"/>
  <c r="B62" i="6" s="1"/>
  <c r="AH13" i="10"/>
  <c r="AI13" i="10"/>
  <c r="AH12" i="10"/>
  <c r="AI12" i="10"/>
  <c r="C34" i="10"/>
  <c r="L34" i="10"/>
  <c r="R34" i="10"/>
  <c r="X34" i="10"/>
  <c r="AC34" i="10"/>
  <c r="AG34" i="10"/>
  <c r="C56" i="10"/>
  <c r="L56" i="10"/>
  <c r="R56" i="10"/>
  <c r="X56" i="10"/>
  <c r="AC56" i="10"/>
  <c r="AG56" i="10"/>
  <c r="C12" i="10"/>
  <c r="C23" i="10"/>
  <c r="C45" i="10"/>
  <c r="L12" i="10"/>
  <c r="L23" i="10"/>
  <c r="L45" i="10"/>
  <c r="R12" i="10"/>
  <c r="R23" i="10"/>
  <c r="R45" i="10"/>
  <c r="X12" i="10"/>
  <c r="X23" i="10"/>
  <c r="X45" i="10"/>
  <c r="AC12" i="10"/>
  <c r="AC45" i="10"/>
  <c r="AG12" i="10"/>
  <c r="C67" i="10"/>
  <c r="L67" i="10"/>
  <c r="R67" i="10"/>
  <c r="X67" i="10"/>
  <c r="AC23" i="10"/>
  <c r="AC67" i="10"/>
  <c r="AG23" i="10"/>
  <c r="AG45" i="10"/>
  <c r="AG67" i="10"/>
  <c r="K12" i="2"/>
  <c r="L55" i="2"/>
  <c r="L54" i="2"/>
  <c r="L53" i="2"/>
  <c r="L52" i="2"/>
  <c r="L50" i="2"/>
  <c r="L49" i="2"/>
  <c r="L51" i="2"/>
  <c r="L44" i="2"/>
  <c r="L43" i="2"/>
  <c r="L42" i="2"/>
  <c r="L41" i="2"/>
  <c r="L40" i="2"/>
  <c r="L39" i="2"/>
  <c r="L33" i="2"/>
  <c r="L32" i="2"/>
  <c r="L31" i="2"/>
  <c r="L30" i="2"/>
  <c r="L29" i="2"/>
  <c r="L28" i="2"/>
  <c r="L27" i="2"/>
  <c r="L22" i="2"/>
  <c r="L21" i="2"/>
  <c r="L20" i="2"/>
  <c r="L19" i="2"/>
  <c r="L18" i="2"/>
  <c r="L17" i="2"/>
  <c r="L16" i="2"/>
  <c r="L11" i="2"/>
  <c r="L10" i="2"/>
  <c r="L9" i="2"/>
  <c r="L8" i="2"/>
  <c r="L7" i="2"/>
  <c r="L6" i="2"/>
  <c r="L5" i="2"/>
  <c r="E14" i="10"/>
  <c r="D14" i="10"/>
  <c r="K14" i="2"/>
  <c r="J14" i="2"/>
  <c r="I14" i="2"/>
  <c r="H14" i="2"/>
  <c r="G14" i="2"/>
  <c r="B34" i="6" s="1"/>
  <c r="G12" i="2"/>
  <c r="I12" i="2"/>
  <c r="H12" i="2"/>
  <c r="F14" i="4"/>
  <c r="E14" i="4"/>
  <c r="D14" i="4"/>
  <c r="C14" i="4"/>
  <c r="G5" i="4"/>
  <c r="G6" i="4"/>
  <c r="G7" i="4"/>
  <c r="G8" i="4"/>
  <c r="G9" i="4"/>
  <c r="G10" i="4"/>
  <c r="G11" i="4"/>
  <c r="F12" i="4"/>
  <c r="E12" i="4"/>
  <c r="D12" i="4"/>
  <c r="C12" i="4"/>
  <c r="L14" i="3"/>
  <c r="K14" i="3"/>
  <c r="J14" i="3"/>
  <c r="I14" i="3"/>
  <c r="H14" i="3"/>
  <c r="G14" i="3"/>
  <c r="F14" i="3"/>
  <c r="E14" i="3"/>
  <c r="D14" i="3"/>
  <c r="C14" i="3"/>
  <c r="L12" i="3"/>
  <c r="K12" i="3"/>
  <c r="J12" i="3"/>
  <c r="I12" i="3"/>
  <c r="H12" i="3"/>
  <c r="G12" i="3"/>
  <c r="F12" i="3"/>
  <c r="E12" i="3"/>
  <c r="D12" i="3"/>
  <c r="D26" i="3" s="1"/>
  <c r="C12" i="3"/>
  <c r="M11" i="3"/>
  <c r="M10" i="3"/>
  <c r="M9" i="3"/>
  <c r="M8" i="3"/>
  <c r="M7" i="3"/>
  <c r="M6" i="3"/>
  <c r="M5" i="3"/>
  <c r="M14" i="3" s="1"/>
  <c r="B6" i="6" s="1"/>
  <c r="J14" i="1"/>
  <c r="I14" i="1"/>
  <c r="H14" i="1"/>
  <c r="G14" i="1"/>
  <c r="F14" i="1"/>
  <c r="E14" i="1"/>
  <c r="D14" i="1"/>
  <c r="C14" i="1"/>
  <c r="K11" i="1"/>
  <c r="K10" i="1"/>
  <c r="K9" i="1"/>
  <c r="K7" i="1"/>
  <c r="K8" i="1"/>
  <c r="K6" i="1"/>
  <c r="K5" i="1"/>
  <c r="J12" i="1"/>
  <c r="I12" i="1"/>
  <c r="H12" i="1"/>
  <c r="G12" i="1"/>
  <c r="E12" i="1"/>
  <c r="F12" i="1"/>
  <c r="D12" i="1"/>
  <c r="C12" i="1"/>
  <c r="AJ6" i="10"/>
  <c r="AJ5" i="10"/>
  <c r="AF14" i="10"/>
  <c r="AE14" i="10"/>
  <c r="B58" i="6" s="1"/>
  <c r="AD14" i="10"/>
  <c r="AB14" i="10"/>
  <c r="AA14" i="10"/>
  <c r="B52" i="6" s="1"/>
  <c r="Z14" i="10"/>
  <c r="Y14" i="10"/>
  <c r="V14" i="10"/>
  <c r="U14" i="10"/>
  <c r="T14" i="10"/>
  <c r="B70" i="6" s="1"/>
  <c r="S14" i="10"/>
  <c r="B68" i="6" s="1"/>
  <c r="Q14" i="10"/>
  <c r="P14" i="10"/>
  <c r="O14" i="10"/>
  <c r="N14" i="10"/>
  <c r="M14" i="10"/>
  <c r="K14" i="10"/>
  <c r="J14" i="10"/>
  <c r="B66" i="6" s="1"/>
  <c r="I14" i="10"/>
  <c r="B44" i="6" s="1"/>
  <c r="H14" i="10"/>
  <c r="B42" i="6" s="1"/>
  <c r="G14" i="10"/>
  <c r="B40" i="6" s="1"/>
  <c r="F14" i="10"/>
  <c r="AF12" i="10"/>
  <c r="AE12" i="10"/>
  <c r="AD12" i="10"/>
  <c r="AB12" i="10"/>
  <c r="AA12" i="10"/>
  <c r="Z12" i="10"/>
  <c r="Y12" i="10"/>
  <c r="V12" i="10"/>
  <c r="U12" i="10"/>
  <c r="T12" i="10"/>
  <c r="S12" i="10"/>
  <c r="Q12" i="10"/>
  <c r="P12" i="10"/>
  <c r="O12" i="10"/>
  <c r="H45" i="3"/>
  <c r="L38" i="2"/>
  <c r="C56" i="2"/>
  <c r="C57" i="2"/>
  <c r="C58" i="2"/>
  <c r="C59" i="2"/>
  <c r="C45" i="2"/>
  <c r="C46" i="2"/>
  <c r="C47" i="2"/>
  <c r="C48" i="2"/>
  <c r="C34" i="2"/>
  <c r="C35" i="2"/>
  <c r="C36" i="2"/>
  <c r="C37" i="2"/>
  <c r="C23" i="2"/>
  <c r="C24" i="2"/>
  <c r="C25" i="2"/>
  <c r="C26" i="2"/>
  <c r="C12" i="2"/>
  <c r="C74" i="2" s="1"/>
  <c r="C13" i="2"/>
  <c r="C14" i="2"/>
  <c r="C15" i="2"/>
  <c r="G34" i="1"/>
  <c r="K27" i="1"/>
  <c r="E15" i="4"/>
  <c r="F15" i="4"/>
  <c r="G16" i="4"/>
  <c r="K45" i="2"/>
  <c r="J34" i="2"/>
  <c r="K67" i="2"/>
  <c r="K68" i="2"/>
  <c r="K69" i="2"/>
  <c r="K70" i="2"/>
  <c r="I67" i="2"/>
  <c r="I68" i="2"/>
  <c r="I69" i="2"/>
  <c r="I70" i="2"/>
  <c r="K56" i="2"/>
  <c r="K57" i="2"/>
  <c r="K58" i="2"/>
  <c r="N48" i="6" s="1"/>
  <c r="K59" i="2"/>
  <c r="I56" i="2"/>
  <c r="I57" i="2"/>
  <c r="I58" i="2"/>
  <c r="I59" i="2"/>
  <c r="K46" i="2"/>
  <c r="K47" i="2"/>
  <c r="K48" i="6" s="1"/>
  <c r="K48" i="2"/>
  <c r="I45" i="2"/>
  <c r="I46" i="2"/>
  <c r="I47" i="2"/>
  <c r="I48" i="2"/>
  <c r="K34" i="2"/>
  <c r="K35" i="2"/>
  <c r="K36" i="2"/>
  <c r="H48" i="6" s="1"/>
  <c r="K37" i="2"/>
  <c r="I34" i="2"/>
  <c r="I35" i="2"/>
  <c r="I36" i="2"/>
  <c r="H50" i="6" s="1"/>
  <c r="I37" i="2"/>
  <c r="K23" i="2"/>
  <c r="K24" i="2"/>
  <c r="K25" i="2"/>
  <c r="E48" i="6" s="1"/>
  <c r="K26" i="2"/>
  <c r="I23" i="2"/>
  <c r="I24" i="2"/>
  <c r="I25" i="2"/>
  <c r="I26" i="2"/>
  <c r="K15" i="2"/>
  <c r="B48" i="6"/>
  <c r="K13" i="2"/>
  <c r="I15" i="2"/>
  <c r="I13" i="2"/>
  <c r="J23" i="2"/>
  <c r="J24" i="2"/>
  <c r="E46" i="3"/>
  <c r="E45" i="3"/>
  <c r="E34" i="3"/>
  <c r="C56" i="4"/>
  <c r="D56" i="4"/>
  <c r="E56" i="4"/>
  <c r="F56" i="4"/>
  <c r="G55" i="4"/>
  <c r="G54" i="4"/>
  <c r="G53" i="4"/>
  <c r="G52" i="4"/>
  <c r="G51" i="4"/>
  <c r="G50" i="4"/>
  <c r="G49" i="4"/>
  <c r="C45" i="4"/>
  <c r="D45" i="4"/>
  <c r="E45" i="4"/>
  <c r="F45" i="4"/>
  <c r="G44" i="4"/>
  <c r="G43" i="4"/>
  <c r="G42" i="4"/>
  <c r="G41" i="4"/>
  <c r="G40" i="4"/>
  <c r="G39" i="4"/>
  <c r="G38" i="4"/>
  <c r="G47" i="4" s="1"/>
  <c r="K8" i="6" s="1"/>
  <c r="G27" i="4"/>
  <c r="C25" i="4"/>
  <c r="D25" i="4"/>
  <c r="E25" i="4"/>
  <c r="F25" i="4"/>
  <c r="C23" i="4"/>
  <c r="D23" i="4"/>
  <c r="E23" i="4"/>
  <c r="F23" i="4"/>
  <c r="G22" i="4"/>
  <c r="G21" i="4"/>
  <c r="G20" i="4"/>
  <c r="G19" i="4"/>
  <c r="G18" i="4"/>
  <c r="G17" i="4"/>
  <c r="D56" i="1"/>
  <c r="C56" i="1"/>
  <c r="G56" i="1"/>
  <c r="F56" i="1"/>
  <c r="E56" i="1"/>
  <c r="C45" i="1"/>
  <c r="D45" i="1"/>
  <c r="E45" i="1"/>
  <c r="F45" i="1"/>
  <c r="G45" i="1"/>
  <c r="F34" i="1"/>
  <c r="E34" i="1"/>
  <c r="D34" i="1"/>
  <c r="C34" i="1"/>
  <c r="G23" i="1"/>
  <c r="F23" i="1"/>
  <c r="E23" i="1"/>
  <c r="D23" i="1"/>
  <c r="C23" i="1"/>
  <c r="J59" i="2"/>
  <c r="J58" i="2"/>
  <c r="F58" i="4"/>
  <c r="E58" i="4"/>
  <c r="D58" i="4"/>
  <c r="C58" i="4"/>
  <c r="F47" i="4"/>
  <c r="E47" i="4"/>
  <c r="D47" i="4"/>
  <c r="C47" i="4"/>
  <c r="E36" i="4"/>
  <c r="G33" i="4"/>
  <c r="G32" i="4"/>
  <c r="G31" i="4"/>
  <c r="G30" i="4"/>
  <c r="G29" i="4"/>
  <c r="G28" i="4"/>
  <c r="I26" i="3"/>
  <c r="I25" i="3"/>
  <c r="C58" i="3"/>
  <c r="D59" i="3"/>
  <c r="G58" i="3"/>
  <c r="E57" i="3"/>
  <c r="M49" i="3"/>
  <c r="M50" i="3"/>
  <c r="M51" i="3"/>
  <c r="M52" i="3"/>
  <c r="M53" i="3"/>
  <c r="M54" i="3"/>
  <c r="M55" i="3"/>
  <c r="D58" i="3"/>
  <c r="E58" i="3"/>
  <c r="F58" i="3"/>
  <c r="H58" i="3"/>
  <c r="I58" i="3"/>
  <c r="J58" i="3"/>
  <c r="K58" i="3"/>
  <c r="L58" i="3"/>
  <c r="N22" i="6" s="1"/>
  <c r="L56" i="3"/>
  <c r="K56" i="3"/>
  <c r="J56" i="3"/>
  <c r="I56" i="3"/>
  <c r="H56" i="3"/>
  <c r="G56" i="3"/>
  <c r="F56" i="3"/>
  <c r="E56" i="3"/>
  <c r="C56" i="3"/>
  <c r="D56" i="3"/>
  <c r="K55" i="1"/>
  <c r="K54" i="1"/>
  <c r="K53" i="1"/>
  <c r="K52" i="1"/>
  <c r="K51" i="1"/>
  <c r="K49" i="1"/>
  <c r="C58" i="1"/>
  <c r="D58" i="1"/>
  <c r="E58" i="1"/>
  <c r="F58" i="1"/>
  <c r="H58" i="1"/>
  <c r="I58" i="1"/>
  <c r="J58" i="1"/>
  <c r="J56" i="1"/>
  <c r="I56" i="1"/>
  <c r="H56" i="1"/>
  <c r="AF58" i="10"/>
  <c r="AF56" i="10"/>
  <c r="AE58" i="10"/>
  <c r="N58" i="6" s="1"/>
  <c r="AE56" i="10"/>
  <c r="AD58" i="10"/>
  <c r="AD56" i="10"/>
  <c r="AB58" i="10"/>
  <c r="N54" i="6" s="1"/>
  <c r="AB56" i="10"/>
  <c r="AA58" i="10"/>
  <c r="N52" i="6" s="1"/>
  <c r="AA56" i="10"/>
  <c r="Z58" i="10"/>
  <c r="Z56" i="10"/>
  <c r="Y58" i="10"/>
  <c r="Y56" i="10"/>
  <c r="V58" i="10"/>
  <c r="V56" i="10"/>
  <c r="U58" i="10"/>
  <c r="U56" i="10"/>
  <c r="T58" i="10"/>
  <c r="N70" i="6" s="1"/>
  <c r="T56" i="10"/>
  <c r="S58" i="10"/>
  <c r="N68" i="6" s="1"/>
  <c r="S56" i="10"/>
  <c r="Q58" i="10"/>
  <c r="Q56" i="10"/>
  <c r="P58" i="10"/>
  <c r="N60" i="6" s="1"/>
  <c r="P56" i="10"/>
  <c r="O57" i="10"/>
  <c r="O58" i="10"/>
  <c r="N46" i="6" s="1"/>
  <c r="O56" i="10"/>
  <c r="N58" i="10"/>
  <c r="N56" i="10"/>
  <c r="M58" i="10"/>
  <c r="M56" i="10"/>
  <c r="K58" i="10"/>
  <c r="K56" i="10"/>
  <c r="J58" i="10"/>
  <c r="J56" i="10"/>
  <c r="G56" i="10"/>
  <c r="H56" i="10"/>
  <c r="I56" i="10"/>
  <c r="I58" i="10"/>
  <c r="N44" i="6" s="1"/>
  <c r="H58" i="10"/>
  <c r="N42" i="6" s="1"/>
  <c r="D58" i="10"/>
  <c r="E58" i="10"/>
  <c r="F58" i="10"/>
  <c r="N38" i="6" s="1"/>
  <c r="G58" i="10"/>
  <c r="F56" i="10"/>
  <c r="E56" i="10"/>
  <c r="D56" i="10"/>
  <c r="G47" i="3"/>
  <c r="I48" i="3"/>
  <c r="I47" i="3"/>
  <c r="E48" i="3"/>
  <c r="E47" i="3"/>
  <c r="E37" i="3"/>
  <c r="E36" i="3"/>
  <c r="D47" i="3"/>
  <c r="C47" i="3"/>
  <c r="J47" i="1"/>
  <c r="I47" i="1"/>
  <c r="H47" i="1"/>
  <c r="F47" i="1"/>
  <c r="E47" i="1"/>
  <c r="D47" i="1"/>
  <c r="C47" i="1"/>
  <c r="AF47" i="10"/>
  <c r="AE47" i="10"/>
  <c r="K58" i="6" s="1"/>
  <c r="AD47" i="10"/>
  <c r="AB47" i="10"/>
  <c r="AA47" i="10"/>
  <c r="Z47" i="10"/>
  <c r="Y47" i="10"/>
  <c r="V47" i="10"/>
  <c r="U47" i="10"/>
  <c r="K74" i="6" s="1"/>
  <c r="T47" i="10"/>
  <c r="K70" i="6" s="1"/>
  <c r="S47" i="10"/>
  <c r="Q47" i="10"/>
  <c r="P47" i="10"/>
  <c r="K60" i="6" s="1"/>
  <c r="O47" i="10"/>
  <c r="K46" i="6" s="1"/>
  <c r="N47" i="10"/>
  <c r="M47" i="10"/>
  <c r="K47" i="10"/>
  <c r="K64" i="6" s="1"/>
  <c r="J47" i="10"/>
  <c r="K66" i="6" s="1"/>
  <c r="I47" i="10"/>
  <c r="H47" i="10"/>
  <c r="K42" i="6" s="1"/>
  <c r="G47" i="10"/>
  <c r="K40" i="6" s="1"/>
  <c r="F47" i="10"/>
  <c r="E47" i="10"/>
  <c r="D47" i="10"/>
  <c r="T36" i="10"/>
  <c r="S36" i="10"/>
  <c r="H68" i="6" s="1"/>
  <c r="Q36" i="10"/>
  <c r="P36" i="10"/>
  <c r="O36" i="10"/>
  <c r="H46" i="6" s="1"/>
  <c r="N36" i="10"/>
  <c r="M36" i="10"/>
  <c r="K36" i="10"/>
  <c r="J36" i="10"/>
  <c r="I36" i="10"/>
  <c r="H44" i="6" s="1"/>
  <c r="H36" i="10"/>
  <c r="H42" i="6" s="1"/>
  <c r="G36" i="10"/>
  <c r="H40" i="6" s="1"/>
  <c r="F36" i="10"/>
  <c r="E36" i="10"/>
  <c r="D36" i="10"/>
  <c r="H34" i="2"/>
  <c r="G34" i="2"/>
  <c r="F34" i="2"/>
  <c r="E34" i="2"/>
  <c r="D34" i="2"/>
  <c r="H36" i="2"/>
  <c r="F36" i="4"/>
  <c r="D36" i="4"/>
  <c r="C36" i="4"/>
  <c r="L36" i="3"/>
  <c r="H22" i="6" s="1"/>
  <c r="K36" i="3"/>
  <c r="J36" i="3"/>
  <c r="I36" i="3"/>
  <c r="H36" i="3"/>
  <c r="G36" i="3"/>
  <c r="F36" i="3"/>
  <c r="D36" i="3"/>
  <c r="C36" i="3"/>
  <c r="H24" i="6" s="1"/>
  <c r="C35" i="3"/>
  <c r="D35" i="3"/>
  <c r="E35" i="3"/>
  <c r="F35" i="3"/>
  <c r="G35" i="3"/>
  <c r="H35" i="3"/>
  <c r="I35" i="3"/>
  <c r="J35" i="3"/>
  <c r="K35" i="3"/>
  <c r="L35" i="3"/>
  <c r="L34" i="3"/>
  <c r="K34" i="3"/>
  <c r="J34" i="3"/>
  <c r="I34" i="3"/>
  <c r="H34" i="3"/>
  <c r="G34" i="3"/>
  <c r="F34" i="3"/>
  <c r="D34" i="3"/>
  <c r="C34" i="3"/>
  <c r="J37" i="1"/>
  <c r="I37" i="1"/>
  <c r="H37" i="1"/>
  <c r="F37" i="1"/>
  <c r="E37" i="1"/>
  <c r="D37" i="1"/>
  <c r="C37" i="1"/>
  <c r="C36" i="1"/>
  <c r="D36" i="1"/>
  <c r="E36" i="1"/>
  <c r="F36" i="1"/>
  <c r="H36" i="1"/>
  <c r="I35" i="1"/>
  <c r="J35" i="1"/>
  <c r="J34" i="1"/>
  <c r="I34" i="1"/>
  <c r="H34" i="1"/>
  <c r="J25" i="1"/>
  <c r="I25" i="1"/>
  <c r="I23" i="1"/>
  <c r="Y45" i="10"/>
  <c r="AG59" i="10"/>
  <c r="AG57" i="10"/>
  <c r="AG48" i="10"/>
  <c r="AG46" i="10"/>
  <c r="AG37" i="10"/>
  <c r="AG35" i="10"/>
  <c r="AG26" i="10"/>
  <c r="AG24" i="10"/>
  <c r="AG15" i="10"/>
  <c r="AG13" i="10"/>
  <c r="T34" i="10"/>
  <c r="T23" i="10"/>
  <c r="N23" i="10"/>
  <c r="E59" i="3"/>
  <c r="G37" i="1"/>
  <c r="G25" i="3"/>
  <c r="D24" i="3"/>
  <c r="E25" i="3"/>
  <c r="C25" i="3"/>
  <c r="D25" i="3"/>
  <c r="C23" i="3"/>
  <c r="D23" i="3"/>
  <c r="E34" i="4"/>
  <c r="C13" i="4"/>
  <c r="D13" i="4"/>
  <c r="E13" i="4"/>
  <c r="F13" i="4"/>
  <c r="C15" i="4"/>
  <c r="D15" i="4"/>
  <c r="D24" i="4"/>
  <c r="E24" i="4"/>
  <c r="C24" i="4"/>
  <c r="C37" i="4"/>
  <c r="D37" i="4"/>
  <c r="F37" i="4"/>
  <c r="E35" i="4"/>
  <c r="F35" i="4"/>
  <c r="C35" i="4"/>
  <c r="D35" i="4"/>
  <c r="D46" i="4"/>
  <c r="C46" i="4"/>
  <c r="C48" i="4"/>
  <c r="F48" i="4"/>
  <c r="D59" i="4"/>
  <c r="C57" i="4"/>
  <c r="D57" i="4"/>
  <c r="E59" i="4"/>
  <c r="F57" i="4"/>
  <c r="F59" i="4"/>
  <c r="G60" i="4"/>
  <c r="G61" i="4"/>
  <c r="C67" i="4"/>
  <c r="D67" i="4"/>
  <c r="E67" i="4"/>
  <c r="F67" i="4"/>
  <c r="C68" i="4"/>
  <c r="D68" i="4"/>
  <c r="E68" i="4"/>
  <c r="F68" i="4"/>
  <c r="C69" i="4"/>
  <c r="D69" i="4"/>
  <c r="E69" i="4"/>
  <c r="F69" i="4"/>
  <c r="C70" i="4"/>
  <c r="D70" i="4"/>
  <c r="E70" i="4"/>
  <c r="F70" i="4"/>
  <c r="G69" i="4"/>
  <c r="G68" i="4"/>
  <c r="G67" i="4"/>
  <c r="E48" i="4"/>
  <c r="G70" i="4"/>
  <c r="D48" i="4"/>
  <c r="F46" i="4"/>
  <c r="F34" i="4"/>
  <c r="F26" i="4"/>
  <c r="E46" i="4"/>
  <c r="E26" i="4"/>
  <c r="C59" i="4"/>
  <c r="E57" i="4"/>
  <c r="E37" i="4"/>
  <c r="D34" i="4"/>
  <c r="D26" i="4"/>
  <c r="F24" i="4"/>
  <c r="C34" i="4"/>
  <c r="C26" i="4"/>
  <c r="F14" i="2"/>
  <c r="E14" i="2"/>
  <c r="D14" i="2"/>
  <c r="B30" i="6"/>
  <c r="F12" i="2"/>
  <c r="E12" i="2"/>
  <c r="D12" i="2"/>
  <c r="D13" i="3"/>
  <c r="C13" i="3"/>
  <c r="AF25" i="10"/>
  <c r="AE25" i="10"/>
  <c r="E58" i="6" s="1"/>
  <c r="AD25" i="10"/>
  <c r="E56" i="6" s="1"/>
  <c r="AB25" i="10"/>
  <c r="AA25" i="10"/>
  <c r="E52" i="6" s="1"/>
  <c r="Z25" i="10"/>
  <c r="Y25" i="10"/>
  <c r="V25" i="10"/>
  <c r="U25" i="10"/>
  <c r="E74" i="6" s="1"/>
  <c r="T25" i="10"/>
  <c r="S25" i="10"/>
  <c r="E68" i="6" s="1"/>
  <c r="Q25" i="10"/>
  <c r="P25" i="10"/>
  <c r="O25" i="10"/>
  <c r="E46" i="6"/>
  <c r="N25" i="10"/>
  <c r="M25" i="10"/>
  <c r="E50" i="6" s="1"/>
  <c r="K25" i="10"/>
  <c r="J25" i="10"/>
  <c r="E66" i="6" s="1"/>
  <c r="I25" i="10"/>
  <c r="E44" i="6" s="1"/>
  <c r="H25" i="10"/>
  <c r="G25" i="10"/>
  <c r="E40" i="6" s="1"/>
  <c r="F25" i="10"/>
  <c r="E38" i="6" s="1"/>
  <c r="E25" i="10"/>
  <c r="D25" i="10"/>
  <c r="G12" i="10"/>
  <c r="F12" i="10"/>
  <c r="E12" i="10"/>
  <c r="D12" i="10"/>
  <c r="V23" i="10"/>
  <c r="U23" i="10"/>
  <c r="S23" i="10"/>
  <c r="Q23" i="10"/>
  <c r="P23" i="10"/>
  <c r="O23" i="10"/>
  <c r="M23" i="10"/>
  <c r="K23" i="10"/>
  <c r="J23" i="10"/>
  <c r="I23" i="10"/>
  <c r="H23" i="10"/>
  <c r="G23" i="10"/>
  <c r="F23" i="10"/>
  <c r="E23" i="10"/>
  <c r="D23" i="10"/>
  <c r="V34" i="10"/>
  <c r="U34" i="10"/>
  <c r="S34" i="10"/>
  <c r="Q34" i="10"/>
  <c r="P34" i="10"/>
  <c r="O34" i="10"/>
  <c r="N34" i="10"/>
  <c r="M34" i="10"/>
  <c r="K34" i="10"/>
  <c r="J34" i="10"/>
  <c r="I34" i="10"/>
  <c r="H34" i="10"/>
  <c r="G34" i="10"/>
  <c r="F34" i="10"/>
  <c r="E34" i="10"/>
  <c r="D34" i="10"/>
  <c r="AF45" i="10"/>
  <c r="AE45" i="10"/>
  <c r="AD45" i="10"/>
  <c r="AB45" i="10"/>
  <c r="AA45" i="10"/>
  <c r="Z45" i="10"/>
  <c r="V45" i="10"/>
  <c r="U45" i="10"/>
  <c r="T45" i="10"/>
  <c r="S45" i="10"/>
  <c r="Q45" i="10"/>
  <c r="P45" i="10"/>
  <c r="O45" i="10"/>
  <c r="N45" i="10"/>
  <c r="M45" i="10"/>
  <c r="K45" i="10"/>
  <c r="J45" i="10"/>
  <c r="I45" i="10"/>
  <c r="G45" i="10"/>
  <c r="F45" i="10"/>
  <c r="E45" i="10"/>
  <c r="D45" i="10"/>
  <c r="H12" i="10"/>
  <c r="J25" i="2"/>
  <c r="J26" i="2"/>
  <c r="H26" i="2"/>
  <c r="H25" i="2"/>
  <c r="G26" i="2"/>
  <c r="G25" i="2"/>
  <c r="E34" i="6" s="1"/>
  <c r="F26" i="2"/>
  <c r="F25" i="2"/>
  <c r="E32" i="6" s="1"/>
  <c r="E25" i="2"/>
  <c r="E26" i="2"/>
  <c r="D26" i="2"/>
  <c r="D25" i="2"/>
  <c r="E30" i="6" s="1"/>
  <c r="D24" i="2"/>
  <c r="D23" i="2"/>
  <c r="J15" i="2"/>
  <c r="H15" i="2"/>
  <c r="G15" i="2"/>
  <c r="F15" i="2"/>
  <c r="E15" i="2"/>
  <c r="D15" i="2"/>
  <c r="Z23" i="10"/>
  <c r="Y23" i="10"/>
  <c r="N12" i="10"/>
  <c r="M12" i="10"/>
  <c r="K12" i="10"/>
  <c r="J12" i="10"/>
  <c r="I12" i="10"/>
  <c r="B32" i="6"/>
  <c r="H45" i="10"/>
  <c r="D48" i="10"/>
  <c r="D46" i="10"/>
  <c r="D37" i="10"/>
  <c r="C48" i="10"/>
  <c r="C46" i="10"/>
  <c r="C37" i="10"/>
  <c r="C35" i="10"/>
  <c r="D35" i="10"/>
  <c r="D26" i="10"/>
  <c r="D24" i="10"/>
  <c r="C26" i="10"/>
  <c r="C24" i="10"/>
  <c r="C15" i="10"/>
  <c r="G56" i="2"/>
  <c r="G57" i="2"/>
  <c r="G58" i="2"/>
  <c r="N34" i="6" s="1"/>
  <c r="G59" i="2"/>
  <c r="G45" i="2"/>
  <c r="G46" i="2"/>
  <c r="G47" i="2"/>
  <c r="K34" i="6" s="1"/>
  <c r="G48" i="2"/>
  <c r="G35" i="2"/>
  <c r="G36" i="2"/>
  <c r="G37" i="2"/>
  <c r="G13" i="2"/>
  <c r="F13" i="2"/>
  <c r="G24" i="2"/>
  <c r="G23" i="2"/>
  <c r="J13" i="2"/>
  <c r="J35" i="2"/>
  <c r="J36" i="2"/>
  <c r="J37" i="2"/>
  <c r="J45" i="2"/>
  <c r="J46" i="2"/>
  <c r="J47" i="2"/>
  <c r="J48" i="2"/>
  <c r="J57" i="2"/>
  <c r="J67" i="2"/>
  <c r="J68" i="2"/>
  <c r="J69" i="2"/>
  <c r="J70" i="2"/>
  <c r="H23" i="1"/>
  <c r="AJ66" i="10"/>
  <c r="AJ65" i="10"/>
  <c r="AJ64" i="10"/>
  <c r="AJ63" i="10"/>
  <c r="AJ62" i="10"/>
  <c r="AJ61" i="10"/>
  <c r="AJ60" i="10"/>
  <c r="Z67" i="10"/>
  <c r="AA67" i="10"/>
  <c r="AB67" i="10"/>
  <c r="AD67" i="10"/>
  <c r="AE67" i="10"/>
  <c r="AF67" i="10"/>
  <c r="Z68" i="10"/>
  <c r="AA68" i="10"/>
  <c r="AB68" i="10"/>
  <c r="AC68" i="10"/>
  <c r="AD68" i="10"/>
  <c r="AE68" i="10"/>
  <c r="AF68" i="10"/>
  <c r="AG68" i="10"/>
  <c r="Z69" i="10"/>
  <c r="AA69" i="10"/>
  <c r="AB69" i="10"/>
  <c r="AD69" i="10"/>
  <c r="AE69" i="10"/>
  <c r="AF69" i="10"/>
  <c r="Z70" i="10"/>
  <c r="AA70" i="10"/>
  <c r="AB70" i="10"/>
  <c r="AC70" i="10"/>
  <c r="AD70" i="10"/>
  <c r="AE70" i="10"/>
  <c r="AF70" i="10"/>
  <c r="AG70" i="10"/>
  <c r="Y67" i="10"/>
  <c r="Y68" i="10"/>
  <c r="Y69" i="10"/>
  <c r="Y70" i="10"/>
  <c r="AJ68" i="10"/>
  <c r="AJ67" i="10"/>
  <c r="AJ69" i="10"/>
  <c r="AJ70" i="10"/>
  <c r="AF59" i="10"/>
  <c r="AE59" i="10"/>
  <c r="AD59" i="10"/>
  <c r="N56" i="6"/>
  <c r="AF57" i="10"/>
  <c r="AE57" i="10"/>
  <c r="AD57" i="10"/>
  <c r="AF48" i="10"/>
  <c r="AE48" i="10"/>
  <c r="AD48" i="10"/>
  <c r="K56" i="6"/>
  <c r="AF46" i="10"/>
  <c r="AE46" i="10"/>
  <c r="AD46" i="10"/>
  <c r="AF37" i="10"/>
  <c r="AE37" i="10"/>
  <c r="AD37" i="10"/>
  <c r="AF36" i="10"/>
  <c r="AE36" i="10"/>
  <c r="H58" i="6"/>
  <c r="AD36" i="10"/>
  <c r="H56" i="6" s="1"/>
  <c r="AF35" i="10"/>
  <c r="AE35" i="10"/>
  <c r="AD35" i="10"/>
  <c r="AF34" i="10"/>
  <c r="AE34" i="10"/>
  <c r="AD34" i="10"/>
  <c r="AF26" i="10"/>
  <c r="AE26" i="10"/>
  <c r="AD26" i="10"/>
  <c r="AF24" i="10"/>
  <c r="AE24" i="10"/>
  <c r="AD24" i="10"/>
  <c r="AF23" i="10"/>
  <c r="AE23" i="10"/>
  <c r="AD23" i="10"/>
  <c r="AF15" i="10"/>
  <c r="AE15" i="10"/>
  <c r="AD15" i="10"/>
  <c r="B56" i="6"/>
  <c r="AF13" i="10"/>
  <c r="AE13" i="10"/>
  <c r="AD13" i="10"/>
  <c r="AC59" i="10"/>
  <c r="AB59" i="10"/>
  <c r="AA59" i="10"/>
  <c r="Z59" i="10"/>
  <c r="Y59" i="10"/>
  <c r="AC57" i="10"/>
  <c r="AB57" i="10"/>
  <c r="AA57" i="10"/>
  <c r="Z57" i="10"/>
  <c r="Y57" i="10"/>
  <c r="AC48" i="10"/>
  <c r="AB48" i="10"/>
  <c r="AA48" i="10"/>
  <c r="Z48" i="10"/>
  <c r="Y48" i="10"/>
  <c r="K54" i="6"/>
  <c r="K52" i="6"/>
  <c r="AC46" i="10"/>
  <c r="AB46" i="10"/>
  <c r="AA46" i="10"/>
  <c r="Z46" i="10"/>
  <c r="Y46" i="10"/>
  <c r="AC37" i="10"/>
  <c r="AB37" i="10"/>
  <c r="AA37" i="10"/>
  <c r="Z37" i="10"/>
  <c r="Y37" i="10"/>
  <c r="AB36" i="10"/>
  <c r="H54" i="6" s="1"/>
  <c r="AA36" i="10"/>
  <c r="H52" i="6" s="1"/>
  <c r="Z36" i="10"/>
  <c r="Y36" i="10"/>
  <c r="AC35" i="10"/>
  <c r="AB35" i="10"/>
  <c r="AA35" i="10"/>
  <c r="Z35" i="10"/>
  <c r="Y35" i="10"/>
  <c r="AB34" i="10"/>
  <c r="AA34" i="10"/>
  <c r="Z34" i="10"/>
  <c r="Y34" i="10"/>
  <c r="AC26" i="10"/>
  <c r="AB26" i="10"/>
  <c r="AA26" i="10"/>
  <c r="Z26" i="10"/>
  <c r="Y26" i="10"/>
  <c r="AC24" i="10"/>
  <c r="AB24" i="10"/>
  <c r="AA24" i="10"/>
  <c r="Z24" i="10"/>
  <c r="Y24" i="10"/>
  <c r="AB23" i="10"/>
  <c r="AA23" i="10"/>
  <c r="AC15" i="10"/>
  <c r="AB15" i="10"/>
  <c r="AA15" i="10"/>
  <c r="Z15" i="10"/>
  <c r="Y15" i="10"/>
  <c r="B54" i="6"/>
  <c r="AC13" i="10"/>
  <c r="AB13" i="10"/>
  <c r="AA13" i="10"/>
  <c r="Z13" i="10"/>
  <c r="Y13" i="10"/>
  <c r="E54" i="6"/>
  <c r="K41" i="1"/>
  <c r="F56" i="2"/>
  <c r="B16" i="2"/>
  <c r="B17" i="2" s="1"/>
  <c r="B18" i="2" s="1"/>
  <c r="B19" i="2" s="1"/>
  <c r="B20" i="2" s="1"/>
  <c r="B21" i="2" s="1"/>
  <c r="B22" i="2" s="1"/>
  <c r="B27" i="2" s="1"/>
  <c r="B28" i="2" s="1"/>
  <c r="B29" i="2" s="1"/>
  <c r="B30" i="2" s="1"/>
  <c r="B31" i="2" s="1"/>
  <c r="B32" i="2" s="1"/>
  <c r="B33" i="2" s="1"/>
  <c r="B38" i="2" s="1"/>
  <c r="B39" i="2" s="1"/>
  <c r="B40" i="2" s="1"/>
  <c r="B41" i="2" s="1"/>
  <c r="B42" i="2" s="1"/>
  <c r="B43" i="2" s="1"/>
  <c r="B44" i="2" s="1"/>
  <c r="B49" i="2" s="1"/>
  <c r="B50" i="2" s="1"/>
  <c r="B51" i="2" s="1"/>
  <c r="B52" i="2" s="1"/>
  <c r="B53" i="2" s="1"/>
  <c r="B54" i="2" s="1"/>
  <c r="B55" i="2" s="1"/>
  <c r="B60" i="2" s="1"/>
  <c r="B61" i="2" s="1"/>
  <c r="B62" i="2" s="1"/>
  <c r="B63" i="2" s="1"/>
  <c r="B64" i="2" s="1"/>
  <c r="B65" i="2" s="1"/>
  <c r="B66" i="2" s="1"/>
  <c r="J46" i="10"/>
  <c r="F58" i="2"/>
  <c r="N32" i="6"/>
  <c r="D58" i="2"/>
  <c r="N30" i="6" s="1"/>
  <c r="H67" i="3"/>
  <c r="H68" i="3"/>
  <c r="H69" i="3"/>
  <c r="H70" i="3"/>
  <c r="H57" i="3"/>
  <c r="H59" i="3"/>
  <c r="H46" i="3"/>
  <c r="H47" i="3"/>
  <c r="H48" i="3"/>
  <c r="H37" i="3"/>
  <c r="H23" i="3"/>
  <c r="H24" i="3"/>
  <c r="H25" i="3"/>
  <c r="H26" i="3"/>
  <c r="H13" i="3"/>
  <c r="H15" i="3"/>
  <c r="E13" i="3"/>
  <c r="E15" i="3"/>
  <c r="E23" i="3"/>
  <c r="E24" i="3"/>
  <c r="E26" i="3"/>
  <c r="E67" i="3"/>
  <c r="E68" i="3"/>
  <c r="E69" i="3"/>
  <c r="E70" i="3"/>
  <c r="L46" i="10"/>
  <c r="E13" i="10"/>
  <c r="H13" i="2"/>
  <c r="E42" i="6"/>
  <c r="K25" i="3"/>
  <c r="M21" i="3"/>
  <c r="M20" i="3"/>
  <c r="M19" i="3"/>
  <c r="M18" i="3"/>
  <c r="M17" i="3"/>
  <c r="M16" i="3"/>
  <c r="B22" i="6"/>
  <c r="D13" i="2"/>
  <c r="C13" i="5"/>
  <c r="M24" i="10"/>
  <c r="N24" i="10"/>
  <c r="O24" i="10"/>
  <c r="P24" i="10"/>
  <c r="Q24" i="10"/>
  <c r="R24" i="10"/>
  <c r="M26" i="10"/>
  <c r="N26" i="10"/>
  <c r="O26" i="10"/>
  <c r="P26" i="10"/>
  <c r="Q26" i="10"/>
  <c r="R26" i="10"/>
  <c r="E11" i="11"/>
  <c r="E10" i="11"/>
  <c r="E9" i="11"/>
  <c r="E8" i="11"/>
  <c r="E7" i="11"/>
  <c r="E6" i="11"/>
  <c r="E5" i="11"/>
  <c r="E14" i="11"/>
  <c r="S67" i="10"/>
  <c r="T67" i="10"/>
  <c r="U67" i="10"/>
  <c r="V67" i="10"/>
  <c r="S68" i="10"/>
  <c r="T68" i="10"/>
  <c r="U68" i="10"/>
  <c r="V68" i="10"/>
  <c r="X68" i="10"/>
  <c r="S69" i="10"/>
  <c r="T69" i="10"/>
  <c r="U69" i="10"/>
  <c r="V69" i="10"/>
  <c r="S70" i="10"/>
  <c r="T70" i="10"/>
  <c r="U70" i="10"/>
  <c r="V70" i="10"/>
  <c r="X70" i="10"/>
  <c r="S13" i="10"/>
  <c r="T13" i="10"/>
  <c r="U13" i="10"/>
  <c r="V13" i="10"/>
  <c r="X13" i="10"/>
  <c r="S15" i="10"/>
  <c r="T15" i="10"/>
  <c r="U15" i="10"/>
  <c r="V15" i="10"/>
  <c r="X15" i="10"/>
  <c r="S24" i="10"/>
  <c r="T24" i="10"/>
  <c r="U24" i="10"/>
  <c r="V24" i="10"/>
  <c r="X24" i="10"/>
  <c r="E70" i="6"/>
  <c r="S26" i="10"/>
  <c r="T26" i="10"/>
  <c r="U26" i="10"/>
  <c r="V26" i="10"/>
  <c r="X26" i="10"/>
  <c r="S35" i="10"/>
  <c r="T35" i="10"/>
  <c r="U35" i="10"/>
  <c r="V35" i="10"/>
  <c r="X35" i="10"/>
  <c r="H74" i="6"/>
  <c r="V36" i="10"/>
  <c r="S37" i="10"/>
  <c r="T37" i="10"/>
  <c r="U37" i="10"/>
  <c r="V37" i="10"/>
  <c r="X37" i="10"/>
  <c r="S46" i="10"/>
  <c r="T46" i="10"/>
  <c r="U46" i="10"/>
  <c r="V46" i="10"/>
  <c r="X46" i="10"/>
  <c r="K68" i="6"/>
  <c r="S48" i="10"/>
  <c r="T48" i="10"/>
  <c r="U48" i="10"/>
  <c r="V48" i="10"/>
  <c r="X48" i="10"/>
  <c r="S57" i="10"/>
  <c r="T57" i="10"/>
  <c r="U57" i="10"/>
  <c r="V57" i="10"/>
  <c r="X57" i="10"/>
  <c r="S59" i="10"/>
  <c r="T59" i="10"/>
  <c r="U59" i="10"/>
  <c r="V59" i="10"/>
  <c r="X59" i="10"/>
  <c r="H70" i="6"/>
  <c r="B8" i="11"/>
  <c r="B9" i="11"/>
  <c r="B10" i="11"/>
  <c r="B11" i="11"/>
  <c r="R70" i="10"/>
  <c r="Q70" i="10"/>
  <c r="P70" i="10"/>
  <c r="O70" i="10"/>
  <c r="N70" i="10"/>
  <c r="M70" i="10"/>
  <c r="Q69" i="10"/>
  <c r="P69" i="10"/>
  <c r="O69" i="10"/>
  <c r="N69" i="10"/>
  <c r="M69" i="10"/>
  <c r="R68" i="10"/>
  <c r="Q68" i="10"/>
  <c r="P68" i="10"/>
  <c r="O68" i="10"/>
  <c r="N68" i="10"/>
  <c r="M68" i="10"/>
  <c r="Q67" i="10"/>
  <c r="P67" i="10"/>
  <c r="O67" i="10"/>
  <c r="N67" i="10"/>
  <c r="M67" i="10"/>
  <c r="R59" i="10"/>
  <c r="Q59" i="10"/>
  <c r="P59" i="10"/>
  <c r="O59" i="10"/>
  <c r="N59" i="10"/>
  <c r="M59" i="10"/>
  <c r="R57" i="10"/>
  <c r="Q57" i="10"/>
  <c r="P57" i="10"/>
  <c r="N57" i="10"/>
  <c r="M57" i="10"/>
  <c r="R48" i="10"/>
  <c r="Q48" i="10"/>
  <c r="P48" i="10"/>
  <c r="O48" i="10"/>
  <c r="N48" i="10"/>
  <c r="M48" i="10"/>
  <c r="R46" i="10"/>
  <c r="Q46" i="10"/>
  <c r="P46" i="10"/>
  <c r="O46" i="10"/>
  <c r="N46" i="10"/>
  <c r="M46" i="10"/>
  <c r="R37" i="10"/>
  <c r="Q37" i="10"/>
  <c r="P37" i="10"/>
  <c r="O37" i="10"/>
  <c r="N37" i="10"/>
  <c r="M37" i="10"/>
  <c r="R35" i="10"/>
  <c r="Q35" i="10"/>
  <c r="P35" i="10"/>
  <c r="O35" i="10"/>
  <c r="N35" i="10"/>
  <c r="M35" i="10"/>
  <c r="E60" i="6"/>
  <c r="R15" i="10"/>
  <c r="Q15" i="10"/>
  <c r="P15" i="10"/>
  <c r="O15" i="10"/>
  <c r="N15" i="10"/>
  <c r="M15" i="10"/>
  <c r="B60" i="6"/>
  <c r="B46" i="6"/>
  <c r="R13" i="10"/>
  <c r="Q13" i="10"/>
  <c r="P13" i="10"/>
  <c r="O13" i="10"/>
  <c r="N13" i="10"/>
  <c r="M13" i="10"/>
  <c r="L70" i="10"/>
  <c r="K70" i="10"/>
  <c r="J70" i="10"/>
  <c r="K69" i="10"/>
  <c r="J69" i="10"/>
  <c r="L68" i="10"/>
  <c r="K68" i="10"/>
  <c r="J68" i="10"/>
  <c r="K67" i="10"/>
  <c r="J67" i="10"/>
  <c r="L59" i="10"/>
  <c r="K59" i="10"/>
  <c r="J59" i="10"/>
  <c r="N66" i="6"/>
  <c r="L57" i="10"/>
  <c r="K57" i="10"/>
  <c r="J57" i="10"/>
  <c r="L48" i="10"/>
  <c r="K48" i="10"/>
  <c r="J48" i="10"/>
  <c r="K46" i="10"/>
  <c r="L37" i="10"/>
  <c r="K37" i="10"/>
  <c r="J37" i="10"/>
  <c r="H66" i="6"/>
  <c r="L35" i="10"/>
  <c r="K35" i="10"/>
  <c r="J35" i="10"/>
  <c r="L26" i="10"/>
  <c r="K26" i="10"/>
  <c r="J26" i="10"/>
  <c r="L24" i="10"/>
  <c r="K24" i="10"/>
  <c r="J24" i="10"/>
  <c r="L15" i="10"/>
  <c r="K15" i="10"/>
  <c r="J15" i="10"/>
  <c r="L13" i="10"/>
  <c r="K13" i="10"/>
  <c r="J13" i="10"/>
  <c r="H60" i="6"/>
  <c r="B7" i="11"/>
  <c r="C56" i="11"/>
  <c r="D56" i="11"/>
  <c r="H45" i="1"/>
  <c r="F45" i="3"/>
  <c r="D67" i="10"/>
  <c r="E67" i="10"/>
  <c r="F67" i="10"/>
  <c r="G67" i="10"/>
  <c r="H67" i="10"/>
  <c r="I67" i="10"/>
  <c r="D69" i="10"/>
  <c r="E69" i="10"/>
  <c r="F69" i="10"/>
  <c r="G69" i="10"/>
  <c r="H69" i="10"/>
  <c r="C58" i="11"/>
  <c r="D58" i="11"/>
  <c r="G58" i="1"/>
  <c r="B16" i="11"/>
  <c r="B17" i="11"/>
  <c r="B18" i="11"/>
  <c r="B19" i="11"/>
  <c r="B20" i="11"/>
  <c r="B21" i="11"/>
  <c r="B22" i="11"/>
  <c r="B27" i="11"/>
  <c r="B28" i="11"/>
  <c r="B29" i="11"/>
  <c r="B30" i="11"/>
  <c r="B31" i="11"/>
  <c r="B32" i="11"/>
  <c r="B33" i="11"/>
  <c r="B38" i="11"/>
  <c r="B39" i="11"/>
  <c r="B40" i="11"/>
  <c r="B41" i="11"/>
  <c r="B42" i="11"/>
  <c r="B43" i="11"/>
  <c r="B44" i="11"/>
  <c r="B49" i="11"/>
  <c r="B50" i="11"/>
  <c r="B51" i="11"/>
  <c r="B52" i="11"/>
  <c r="B53" i="11"/>
  <c r="B54" i="11"/>
  <c r="B55" i="11"/>
  <c r="B60" i="11"/>
  <c r="B61" i="11"/>
  <c r="B16" i="4"/>
  <c r="B17" i="4"/>
  <c r="B18" i="4"/>
  <c r="B19" i="4" s="1"/>
  <c r="B20" i="4" s="1"/>
  <c r="B21" i="4" s="1"/>
  <c r="B22" i="4" s="1"/>
  <c r="B27" i="4" s="1"/>
  <c r="B28" i="4" s="1"/>
  <c r="B29" i="4" s="1"/>
  <c r="B30" i="4" s="1"/>
  <c r="B31" i="4" s="1"/>
  <c r="B32" i="4" s="1"/>
  <c r="B33" i="4" s="1"/>
  <c r="B38" i="4" s="1"/>
  <c r="B39" i="4" s="1"/>
  <c r="B40" i="4" s="1"/>
  <c r="B41" i="4" s="1"/>
  <c r="B42" i="4" s="1"/>
  <c r="B43" i="4" s="1"/>
  <c r="B44" i="4" s="1"/>
  <c r="B49" i="4" s="1"/>
  <c r="B50" i="4" s="1"/>
  <c r="B51" i="4" s="1"/>
  <c r="B52" i="4" s="1"/>
  <c r="B53" i="4" s="1"/>
  <c r="B54" i="4" s="1"/>
  <c r="B55" i="4" s="1"/>
  <c r="B60" i="4" s="1"/>
  <c r="B61" i="4" s="1"/>
  <c r="B62" i="4" s="1"/>
  <c r="B63" i="4" s="1"/>
  <c r="B64" i="4" s="1"/>
  <c r="B65" i="4" s="1"/>
  <c r="B66" i="4" s="1"/>
  <c r="B16" i="5"/>
  <c r="B17" i="5" s="1"/>
  <c r="B18" i="5" s="1"/>
  <c r="B19" i="5" s="1"/>
  <c r="B20" i="5" s="1"/>
  <c r="B21" i="5" s="1"/>
  <c r="B22" i="5" s="1"/>
  <c r="B27" i="5" s="1"/>
  <c r="B28" i="5" s="1"/>
  <c r="B29" i="5" s="1"/>
  <c r="B30" i="5" s="1"/>
  <c r="B31" i="5" s="1"/>
  <c r="B32" i="5" s="1"/>
  <c r="B33" i="5" s="1"/>
  <c r="B38" i="5" s="1"/>
  <c r="B39" i="5" s="1"/>
  <c r="B40" i="5" s="1"/>
  <c r="B41" i="5" s="1"/>
  <c r="B42" i="5" s="1"/>
  <c r="B43" i="5" s="1"/>
  <c r="B44" i="5" s="1"/>
  <c r="B49" i="5" s="1"/>
  <c r="B50" i="5" s="1"/>
  <c r="B51" i="5" s="1"/>
  <c r="B52" i="5" s="1"/>
  <c r="B53" i="5" s="1"/>
  <c r="B54" i="5" s="1"/>
  <c r="B55" i="5" s="1"/>
  <c r="B60" i="5" s="1"/>
  <c r="B61" i="5" s="1"/>
  <c r="B62" i="5" s="1"/>
  <c r="B63" i="5" s="1"/>
  <c r="B64" i="5" s="1"/>
  <c r="B65" i="5" s="1"/>
  <c r="B66" i="5" s="1"/>
  <c r="B16" i="3"/>
  <c r="B17" i="3"/>
  <c r="B18" i="3" s="1"/>
  <c r="B19" i="3" s="1"/>
  <c r="B20" i="3" s="1"/>
  <c r="B21" i="3" s="1"/>
  <c r="B22" i="3" s="1"/>
  <c r="B27" i="3" s="1"/>
  <c r="B28" i="3" s="1"/>
  <c r="B29" i="3" s="1"/>
  <c r="B30" i="3" s="1"/>
  <c r="B31" i="3" s="1"/>
  <c r="B32" i="3" s="1"/>
  <c r="B33" i="3" s="1"/>
  <c r="B38" i="3" s="1"/>
  <c r="B39" i="3" s="1"/>
  <c r="B40" i="3" s="1"/>
  <c r="B41" i="3" s="1"/>
  <c r="B42" i="3" s="1"/>
  <c r="B43" i="3" s="1"/>
  <c r="B44" i="3" s="1"/>
  <c r="B49" i="3" s="1"/>
  <c r="B50" i="3" s="1"/>
  <c r="B51" i="3" s="1"/>
  <c r="B52" i="3" s="1"/>
  <c r="B53" i="3" s="1"/>
  <c r="B54" i="3" s="1"/>
  <c r="B55" i="3" s="1"/>
  <c r="D69" i="11"/>
  <c r="C69" i="3"/>
  <c r="D69" i="3"/>
  <c r="F69" i="2"/>
  <c r="C69" i="1"/>
  <c r="D69" i="1"/>
  <c r="E69" i="1"/>
  <c r="F69" i="1"/>
  <c r="G69" i="1"/>
  <c r="C69" i="11"/>
  <c r="F47" i="2"/>
  <c r="K32" i="6"/>
  <c r="G47" i="1"/>
  <c r="D47" i="11"/>
  <c r="C47" i="11"/>
  <c r="F36" i="2"/>
  <c r="G36" i="1"/>
  <c r="D36" i="11"/>
  <c r="C36" i="11"/>
  <c r="C25" i="1"/>
  <c r="D25" i="1"/>
  <c r="E25" i="1"/>
  <c r="F25" i="1"/>
  <c r="G25" i="1"/>
  <c r="D25" i="11"/>
  <c r="C25" i="11"/>
  <c r="C14" i="11"/>
  <c r="D14" i="11"/>
  <c r="E49" i="11"/>
  <c r="E50" i="11"/>
  <c r="E51" i="11"/>
  <c r="E52" i="11"/>
  <c r="E53" i="11"/>
  <c r="E54" i="11"/>
  <c r="E55" i="11"/>
  <c r="E60" i="11"/>
  <c r="E68" i="11"/>
  <c r="E21" i="11"/>
  <c r="E22" i="11"/>
  <c r="E16" i="11"/>
  <c r="E18" i="11"/>
  <c r="E19" i="11"/>
  <c r="E20" i="11"/>
  <c r="E27" i="11"/>
  <c r="E28" i="11"/>
  <c r="E29" i="11"/>
  <c r="E30" i="11"/>
  <c r="E31" i="11"/>
  <c r="E32" i="11"/>
  <c r="E33" i="11"/>
  <c r="E38" i="11"/>
  <c r="E39" i="11"/>
  <c r="E40" i="11"/>
  <c r="E41" i="11"/>
  <c r="E42" i="11"/>
  <c r="E43" i="11"/>
  <c r="E44" i="11"/>
  <c r="D12" i="11"/>
  <c r="D67" i="11"/>
  <c r="D23" i="11"/>
  <c r="D34" i="11"/>
  <c r="D45" i="11"/>
  <c r="C67" i="1"/>
  <c r="D67" i="1"/>
  <c r="E67" i="1"/>
  <c r="F67" i="1"/>
  <c r="G67" i="1"/>
  <c r="C67" i="3"/>
  <c r="D67" i="3"/>
  <c r="C45" i="3"/>
  <c r="D45" i="3"/>
  <c r="F67" i="2"/>
  <c r="F45" i="2"/>
  <c r="C12" i="11"/>
  <c r="C67" i="11"/>
  <c r="C23" i="11"/>
  <c r="C34" i="11"/>
  <c r="C45" i="11"/>
  <c r="K39" i="1"/>
  <c r="K40" i="1"/>
  <c r="K42" i="1"/>
  <c r="K43" i="1"/>
  <c r="K44" i="1"/>
  <c r="K28" i="1"/>
  <c r="K29" i="1"/>
  <c r="K30" i="1"/>
  <c r="K31" i="1"/>
  <c r="K32" i="1"/>
  <c r="K33" i="1"/>
  <c r="K16" i="1"/>
  <c r="K17" i="1"/>
  <c r="K18" i="1"/>
  <c r="K19" i="1"/>
  <c r="K20" i="1"/>
  <c r="K24" i="1" s="1"/>
  <c r="K21" i="1"/>
  <c r="K22" i="1"/>
  <c r="K70" i="1"/>
  <c r="M61" i="3"/>
  <c r="M60" i="3"/>
  <c r="M27" i="3"/>
  <c r="M28" i="3"/>
  <c r="M29" i="3"/>
  <c r="M30" i="3"/>
  <c r="M31" i="3"/>
  <c r="M39" i="3"/>
  <c r="M40" i="3"/>
  <c r="M41" i="3"/>
  <c r="M42" i="3"/>
  <c r="L61" i="2"/>
  <c r="L60" i="2"/>
  <c r="E17" i="11"/>
  <c r="D15" i="11"/>
  <c r="C15" i="11"/>
  <c r="D13" i="11"/>
  <c r="C13" i="11"/>
  <c r="D26" i="11"/>
  <c r="C26" i="11"/>
  <c r="D24" i="11"/>
  <c r="C24" i="11"/>
  <c r="D37" i="11"/>
  <c r="C37" i="11"/>
  <c r="D35" i="11"/>
  <c r="C35" i="11"/>
  <c r="M22" i="3"/>
  <c r="M32" i="3"/>
  <c r="M33" i="3"/>
  <c r="M43" i="3"/>
  <c r="M44" i="3"/>
  <c r="D57" i="1"/>
  <c r="E57" i="1"/>
  <c r="F57" i="1"/>
  <c r="G57" i="1"/>
  <c r="H57" i="1"/>
  <c r="I57" i="1"/>
  <c r="J57" i="1"/>
  <c r="C35" i="5"/>
  <c r="C37" i="5"/>
  <c r="D70" i="11"/>
  <c r="C70" i="11"/>
  <c r="D68" i="11"/>
  <c r="C68" i="11"/>
  <c r="D59" i="11"/>
  <c r="C59" i="11"/>
  <c r="D57" i="11"/>
  <c r="C57" i="11"/>
  <c r="D48" i="11"/>
  <c r="C48" i="11"/>
  <c r="D46" i="11"/>
  <c r="C46" i="11"/>
  <c r="G26" i="1"/>
  <c r="K44" i="6"/>
  <c r="K38" i="6"/>
  <c r="B38" i="6"/>
  <c r="I69" i="3"/>
  <c r="J69" i="3"/>
  <c r="K69" i="3"/>
  <c r="L69" i="3"/>
  <c r="I69" i="1"/>
  <c r="J69" i="1"/>
  <c r="I36" i="1"/>
  <c r="J36" i="1"/>
  <c r="J25" i="3"/>
  <c r="L25" i="3"/>
  <c r="E22" i="6" s="1"/>
  <c r="J47" i="3"/>
  <c r="K47" i="3"/>
  <c r="L47" i="3"/>
  <c r="K22" i="6" s="1"/>
  <c r="I67" i="3"/>
  <c r="J67" i="3"/>
  <c r="K67" i="3"/>
  <c r="L67" i="3"/>
  <c r="I23" i="3"/>
  <c r="J23" i="3"/>
  <c r="K23" i="3"/>
  <c r="L23" i="3"/>
  <c r="I45" i="3"/>
  <c r="J45" i="3"/>
  <c r="K45" i="3"/>
  <c r="L45" i="3"/>
  <c r="I45" i="1"/>
  <c r="J45" i="1"/>
  <c r="J23" i="1"/>
  <c r="I67" i="1"/>
  <c r="J67" i="1"/>
  <c r="I69" i="10"/>
  <c r="I70" i="10"/>
  <c r="H70" i="10"/>
  <c r="G70" i="10"/>
  <c r="F70" i="10"/>
  <c r="E70" i="10"/>
  <c r="D70" i="10"/>
  <c r="C70" i="10"/>
  <c r="I68" i="10"/>
  <c r="H68" i="10"/>
  <c r="G68" i="10"/>
  <c r="F68" i="10"/>
  <c r="E68" i="10"/>
  <c r="D68" i="10"/>
  <c r="C68" i="10"/>
  <c r="I59" i="10"/>
  <c r="H59" i="10"/>
  <c r="G59" i="10"/>
  <c r="F59" i="10"/>
  <c r="E59" i="10"/>
  <c r="D59" i="10"/>
  <c r="C59" i="10"/>
  <c r="I57" i="10"/>
  <c r="H57" i="10"/>
  <c r="G57" i="10"/>
  <c r="F57" i="10"/>
  <c r="E57" i="10"/>
  <c r="D57" i="10"/>
  <c r="C57" i="10"/>
  <c r="I48" i="10"/>
  <c r="H48" i="10"/>
  <c r="G48" i="10"/>
  <c r="F48" i="10"/>
  <c r="E48" i="10"/>
  <c r="I46" i="10"/>
  <c r="H46" i="10"/>
  <c r="G46" i="10"/>
  <c r="F46" i="10"/>
  <c r="E46" i="10"/>
  <c r="I37" i="10"/>
  <c r="H37" i="10"/>
  <c r="G37" i="10"/>
  <c r="F37" i="10"/>
  <c r="E37" i="10"/>
  <c r="I35" i="10"/>
  <c r="H35" i="10"/>
  <c r="G35" i="10"/>
  <c r="F35" i="10"/>
  <c r="E35" i="10"/>
  <c r="I26" i="10"/>
  <c r="H26" i="10"/>
  <c r="G26" i="10"/>
  <c r="F26" i="10"/>
  <c r="E26" i="10"/>
  <c r="I24" i="10"/>
  <c r="H24" i="10"/>
  <c r="G24" i="10"/>
  <c r="F24" i="10"/>
  <c r="E24" i="10"/>
  <c r="I15" i="10"/>
  <c r="H15" i="10"/>
  <c r="G15" i="10"/>
  <c r="F15" i="10"/>
  <c r="E15" i="10"/>
  <c r="D15" i="10"/>
  <c r="I13" i="10"/>
  <c r="H13" i="10"/>
  <c r="G13" i="10"/>
  <c r="F13" i="10"/>
  <c r="D13" i="10"/>
  <c r="C13" i="10"/>
  <c r="D56" i="2"/>
  <c r="D35" i="1"/>
  <c r="E35" i="1"/>
  <c r="F35" i="1"/>
  <c r="G35" i="1"/>
  <c r="H35" i="1"/>
  <c r="D26" i="1"/>
  <c r="I26" i="1"/>
  <c r="H25" i="1"/>
  <c r="F23" i="3"/>
  <c r="K24" i="3"/>
  <c r="G55" i="8"/>
  <c r="G56" i="8"/>
  <c r="G54" i="8"/>
  <c r="G48" i="1"/>
  <c r="G10" i="8"/>
  <c r="B16" i="1"/>
  <c r="B17" i="1" s="1"/>
  <c r="B18" i="1" s="1"/>
  <c r="B19" i="1" s="1"/>
  <c r="B20" i="1" s="1"/>
  <c r="B21" i="1" s="1"/>
  <c r="B22" i="1" s="1"/>
  <c r="B27" i="1" s="1"/>
  <c r="B28" i="1" s="1"/>
  <c r="B29" i="1" s="1"/>
  <c r="B30" i="1" s="1"/>
  <c r="B31" i="1" s="1"/>
  <c r="B32" i="1" s="1"/>
  <c r="B33" i="1" s="1"/>
  <c r="B38" i="1" s="1"/>
  <c r="B39" i="1" s="1"/>
  <c r="B40" i="1" s="1"/>
  <c r="B41" i="1" s="1"/>
  <c r="B42" i="1" s="1"/>
  <c r="B43" i="1" s="1"/>
  <c r="B44" i="1" s="1"/>
  <c r="B49" i="1" s="1"/>
  <c r="B50" i="1" s="1"/>
  <c r="B51" i="1" s="1"/>
  <c r="B52" i="1" s="1"/>
  <c r="B53" i="1" s="1"/>
  <c r="B54" i="1" s="1"/>
  <c r="B55" i="1" s="1"/>
  <c r="B55" i="8"/>
  <c r="F15" i="3"/>
  <c r="G33" i="8"/>
  <c r="G32" i="8"/>
  <c r="E13" i="1"/>
  <c r="F59" i="3"/>
  <c r="G59" i="3"/>
  <c r="I59" i="3"/>
  <c r="J59" i="3"/>
  <c r="K59" i="3"/>
  <c r="L59" i="3"/>
  <c r="C59" i="8"/>
  <c r="E23" i="2"/>
  <c r="H23" i="2"/>
  <c r="F37" i="3"/>
  <c r="I57" i="3"/>
  <c r="C37" i="8"/>
  <c r="C15" i="5"/>
  <c r="F68" i="2"/>
  <c r="F70" i="2"/>
  <c r="H45" i="2"/>
  <c r="H35" i="2"/>
  <c r="H37" i="2"/>
  <c r="C48" i="5"/>
  <c r="F47" i="3"/>
  <c r="K28" i="6" s="1"/>
  <c r="D12" i="8"/>
  <c r="F57" i="2"/>
  <c r="C13" i="1"/>
  <c r="C15" i="1"/>
  <c r="E67" i="2"/>
  <c r="H67" i="2"/>
  <c r="E68" i="2"/>
  <c r="H68" i="2"/>
  <c r="E69" i="2"/>
  <c r="H69" i="2"/>
  <c r="E70" i="2"/>
  <c r="H70" i="2"/>
  <c r="H67" i="1"/>
  <c r="D68" i="1"/>
  <c r="E68" i="1"/>
  <c r="F68" i="1"/>
  <c r="G68" i="1"/>
  <c r="H68" i="1"/>
  <c r="I68" i="1"/>
  <c r="J68" i="1"/>
  <c r="H69" i="1"/>
  <c r="D70" i="1"/>
  <c r="E70" i="1"/>
  <c r="F70" i="1"/>
  <c r="G70" i="1"/>
  <c r="H70" i="1"/>
  <c r="I70" i="1"/>
  <c r="J70" i="1"/>
  <c r="D59" i="1"/>
  <c r="E59" i="1"/>
  <c r="F59" i="1"/>
  <c r="G59" i="1"/>
  <c r="H59" i="1"/>
  <c r="I59" i="1"/>
  <c r="J59" i="1"/>
  <c r="G21" i="8"/>
  <c r="G22" i="8"/>
  <c r="G24" i="8"/>
  <c r="G43" i="8"/>
  <c r="G44" i="8"/>
  <c r="G11" i="8"/>
  <c r="G13" i="8"/>
  <c r="E56" i="2"/>
  <c r="H56" i="2"/>
  <c r="E57" i="2"/>
  <c r="H57" i="2"/>
  <c r="E58" i="2"/>
  <c r="H58" i="2"/>
  <c r="E59" i="2"/>
  <c r="F59" i="2"/>
  <c r="H59" i="2"/>
  <c r="E45" i="2"/>
  <c r="E46" i="2"/>
  <c r="F46" i="2"/>
  <c r="H46" i="2"/>
  <c r="E47" i="2"/>
  <c r="H47" i="2"/>
  <c r="E48" i="2"/>
  <c r="F48" i="2"/>
  <c r="H48" i="2"/>
  <c r="E35" i="2"/>
  <c r="F35" i="2"/>
  <c r="E36" i="2"/>
  <c r="E37" i="2"/>
  <c r="F37" i="2"/>
  <c r="E24" i="2"/>
  <c r="H24" i="2"/>
  <c r="E13" i="2"/>
  <c r="J46" i="1"/>
  <c r="D67" i="8"/>
  <c r="E67" i="8"/>
  <c r="F67" i="8"/>
  <c r="G67" i="8"/>
  <c r="D68" i="8"/>
  <c r="E68" i="8"/>
  <c r="F68" i="8"/>
  <c r="G68" i="8"/>
  <c r="D69" i="8"/>
  <c r="E69" i="8"/>
  <c r="F69" i="8"/>
  <c r="G69" i="8"/>
  <c r="G76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/>
  <c r="F58" i="8"/>
  <c r="G58" i="8"/>
  <c r="D59" i="8"/>
  <c r="E59" i="8"/>
  <c r="F59" i="8"/>
  <c r="G59" i="8"/>
  <c r="C58" i="8"/>
  <c r="C57" i="8"/>
  <c r="C56" i="8"/>
  <c r="D45" i="8"/>
  <c r="C73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F46" i="3"/>
  <c r="D35" i="2"/>
  <c r="D36" i="2"/>
  <c r="D37" i="2"/>
  <c r="D45" i="2"/>
  <c r="D46" i="2"/>
  <c r="D47" i="2"/>
  <c r="K30" i="6" s="1"/>
  <c r="D48" i="2"/>
  <c r="D15" i="3"/>
  <c r="G15" i="3"/>
  <c r="I15" i="3"/>
  <c r="J15" i="3"/>
  <c r="K15" i="3"/>
  <c r="L15" i="3"/>
  <c r="C15" i="3"/>
  <c r="F13" i="3"/>
  <c r="G23" i="3"/>
  <c r="F24" i="3"/>
  <c r="G24" i="3"/>
  <c r="I24" i="3"/>
  <c r="J24" i="3"/>
  <c r="L24" i="3"/>
  <c r="F25" i="3"/>
  <c r="F26" i="3"/>
  <c r="G26" i="3"/>
  <c r="J26" i="3"/>
  <c r="K26" i="3"/>
  <c r="L26" i="3"/>
  <c r="G13" i="3"/>
  <c r="I13" i="3"/>
  <c r="J13" i="3"/>
  <c r="K13" i="3"/>
  <c r="L13" i="3"/>
  <c r="D13" i="1"/>
  <c r="C59" i="1"/>
  <c r="C57" i="1"/>
  <c r="C35" i="1"/>
  <c r="C26" i="1"/>
  <c r="C24" i="1"/>
  <c r="D69" i="2"/>
  <c r="C26" i="5"/>
  <c r="C70" i="3"/>
  <c r="C68" i="3"/>
  <c r="C59" i="3"/>
  <c r="C57" i="3"/>
  <c r="C48" i="3"/>
  <c r="C46" i="3"/>
  <c r="D37" i="3"/>
  <c r="C37" i="3"/>
  <c r="C26" i="3"/>
  <c r="D48" i="1"/>
  <c r="E48" i="1"/>
  <c r="F48" i="1"/>
  <c r="H48" i="1"/>
  <c r="I48" i="1"/>
  <c r="J48" i="1"/>
  <c r="D46" i="1"/>
  <c r="E46" i="1"/>
  <c r="F46" i="1"/>
  <c r="G46" i="1"/>
  <c r="H46" i="1"/>
  <c r="I46" i="1"/>
  <c r="C48" i="1"/>
  <c r="E26" i="1"/>
  <c r="F26" i="1"/>
  <c r="J26" i="1"/>
  <c r="D24" i="1"/>
  <c r="E24" i="1"/>
  <c r="F24" i="1"/>
  <c r="G24" i="1"/>
  <c r="H24" i="1"/>
  <c r="I24" i="1"/>
  <c r="J24" i="1"/>
  <c r="D15" i="1"/>
  <c r="E15" i="1"/>
  <c r="F15" i="1"/>
  <c r="G15" i="1"/>
  <c r="H15" i="1"/>
  <c r="I15" i="1"/>
  <c r="J15" i="1"/>
  <c r="F13" i="1"/>
  <c r="G13" i="1"/>
  <c r="H13" i="1"/>
  <c r="I13" i="1"/>
  <c r="J13" i="1"/>
  <c r="D57" i="3"/>
  <c r="F57" i="3"/>
  <c r="G57" i="3"/>
  <c r="J57" i="3"/>
  <c r="K57" i="3"/>
  <c r="L57" i="3"/>
  <c r="D48" i="3"/>
  <c r="F48" i="3"/>
  <c r="G48" i="3"/>
  <c r="J48" i="3"/>
  <c r="K48" i="3"/>
  <c r="L48" i="3"/>
  <c r="G45" i="3"/>
  <c r="D46" i="3"/>
  <c r="G46" i="3"/>
  <c r="I46" i="3"/>
  <c r="J46" i="3"/>
  <c r="K46" i="3"/>
  <c r="L46" i="3"/>
  <c r="G37" i="3"/>
  <c r="I37" i="3"/>
  <c r="J37" i="3"/>
  <c r="K37" i="3"/>
  <c r="L37" i="3"/>
  <c r="C68" i="1"/>
  <c r="C70" i="1"/>
  <c r="C46" i="1"/>
  <c r="D68" i="2"/>
  <c r="D67" i="2"/>
  <c r="D70" i="2"/>
  <c r="D57" i="2"/>
  <c r="D59" i="2"/>
  <c r="C46" i="5"/>
  <c r="C24" i="5"/>
  <c r="L68" i="3"/>
  <c r="K68" i="3"/>
  <c r="J68" i="3"/>
  <c r="I68" i="3"/>
  <c r="G68" i="3"/>
  <c r="F68" i="3"/>
  <c r="D68" i="3"/>
  <c r="G67" i="3"/>
  <c r="F67" i="3"/>
  <c r="L70" i="3"/>
  <c r="K70" i="3"/>
  <c r="J70" i="3"/>
  <c r="I70" i="3"/>
  <c r="G70" i="3"/>
  <c r="F70" i="3"/>
  <c r="D70" i="3"/>
  <c r="G69" i="3"/>
  <c r="F69" i="3"/>
  <c r="C24" i="3"/>
  <c r="G74" i="8"/>
  <c r="D73" i="8"/>
  <c r="G34" i="8"/>
  <c r="G35" i="8"/>
  <c r="G12" i="8"/>
  <c r="C74" i="8"/>
  <c r="G75" i="8"/>
  <c r="G73" i="8"/>
  <c r="H30" i="6"/>
  <c r="M69" i="3"/>
  <c r="B16" i="10"/>
  <c r="B17" i="10"/>
  <c r="B18" i="10" s="1"/>
  <c r="B19" i="10" s="1"/>
  <c r="B20" i="10" s="1"/>
  <c r="B21" i="10" s="1"/>
  <c r="B22" i="10" s="1"/>
  <c r="B27" i="10" s="1"/>
  <c r="B28" i="10" s="1"/>
  <c r="B29" i="10" s="1"/>
  <c r="B30" i="10" s="1"/>
  <c r="B31" i="10" s="1"/>
  <c r="B32" i="10" s="1"/>
  <c r="B33" i="10" s="1"/>
  <c r="B38" i="10" s="1"/>
  <c r="B39" i="10" s="1"/>
  <c r="B40" i="10" s="1"/>
  <c r="B41" i="10" s="1"/>
  <c r="B42" i="10" s="1"/>
  <c r="B43" i="10" s="1"/>
  <c r="B44" i="10" s="1"/>
  <c r="B49" i="10" s="1"/>
  <c r="B50" i="10" s="1"/>
  <c r="B51" i="10" s="1"/>
  <c r="B52" i="10" s="1"/>
  <c r="B53" i="10" s="1"/>
  <c r="B54" i="10" s="1"/>
  <c r="B55" i="10" s="1"/>
  <c r="B60" i="10" s="1"/>
  <c r="B61" i="10" s="1"/>
  <c r="B62" i="10" s="1"/>
  <c r="B63" i="10" s="1"/>
  <c r="B64" i="10" s="1"/>
  <c r="B65" i="10" s="1"/>
  <c r="B66" i="10" s="1"/>
  <c r="L68" i="2"/>
  <c r="L70" i="2"/>
  <c r="M67" i="3"/>
  <c r="K67" i="1"/>
  <c r="K69" i="1"/>
  <c r="E69" i="11"/>
  <c r="E70" i="11"/>
  <c r="E67" i="11"/>
  <c r="K68" i="1"/>
  <c r="L69" i="2"/>
  <c r="L67" i="2"/>
  <c r="M70" i="3"/>
  <c r="N40" i="6"/>
  <c r="E59" i="11"/>
  <c r="E46" i="11"/>
  <c r="E48" i="11"/>
  <c r="E45" i="11"/>
  <c r="E36" i="11"/>
  <c r="E35" i="11"/>
  <c r="E34" i="11"/>
  <c r="E26" i="11"/>
  <c r="E12" i="11"/>
  <c r="E47" i="11"/>
  <c r="E37" i="11"/>
  <c r="E24" i="11"/>
  <c r="E25" i="11"/>
  <c r="E23" i="11"/>
  <c r="E15" i="11"/>
  <c r="D74" i="11"/>
  <c r="E13" i="11"/>
  <c r="D73" i="11"/>
  <c r="C73" i="11"/>
  <c r="C74" i="11"/>
  <c r="E56" i="11"/>
  <c r="E58" i="11"/>
  <c r="E57" i="11"/>
  <c r="M68" i="3"/>
  <c r="F74" i="11"/>
  <c r="B16" i="7"/>
  <c r="F76" i="11"/>
  <c r="F75" i="11"/>
  <c r="F73" i="11"/>
  <c r="F24" i="2"/>
  <c r="F23" i="2"/>
  <c r="K26" i="6" l="1"/>
  <c r="AJ57" i="10"/>
  <c r="K50" i="6"/>
  <c r="AJ48" i="10"/>
  <c r="AJ46" i="10"/>
  <c r="AJ45" i="10"/>
  <c r="N64" i="6"/>
  <c r="N50" i="6"/>
  <c r="K56" i="1"/>
  <c r="K58" i="1"/>
  <c r="N4" i="6" s="1"/>
  <c r="K59" i="1"/>
  <c r="K57" i="1"/>
  <c r="M47" i="3"/>
  <c r="K6" i="6" s="1"/>
  <c r="L59" i="2"/>
  <c r="F74" i="5"/>
  <c r="B12" i="7" s="1"/>
  <c r="L46" i="2"/>
  <c r="N36" i="6"/>
  <c r="C73" i="2"/>
  <c r="H73" i="2"/>
  <c r="K46" i="1"/>
  <c r="K48" i="1"/>
  <c r="K47" i="1"/>
  <c r="K4" i="6" s="1"/>
  <c r="H36" i="6"/>
  <c r="O74" i="10"/>
  <c r="O73" i="10"/>
  <c r="B64" i="7" s="1"/>
  <c r="H64" i="6"/>
  <c r="E64" i="6"/>
  <c r="H73" i="10"/>
  <c r="B44" i="7" s="1"/>
  <c r="AJ37" i="10"/>
  <c r="AJ34" i="10"/>
  <c r="AJ36" i="10"/>
  <c r="H14" i="6" s="1"/>
  <c r="AJ25" i="10"/>
  <c r="E14" i="6" s="1"/>
  <c r="AJ26" i="10"/>
  <c r="K74" i="10"/>
  <c r="B64" i="6"/>
  <c r="B74" i="6"/>
  <c r="AJ14" i="10"/>
  <c r="B14" i="6" s="1"/>
  <c r="J74" i="10"/>
  <c r="G48" i="4"/>
  <c r="E73" i="3"/>
  <c r="B24" i="7" s="1"/>
  <c r="M34" i="3"/>
  <c r="K35" i="1"/>
  <c r="K36" i="1"/>
  <c r="H4" i="6" s="1"/>
  <c r="M23" i="3"/>
  <c r="E24" i="6"/>
  <c r="C74" i="1"/>
  <c r="K23" i="1"/>
  <c r="K25" i="1"/>
  <c r="E4" i="6" s="1"/>
  <c r="K15" i="1"/>
  <c r="C73" i="1"/>
  <c r="G35" i="4"/>
  <c r="G34" i="4"/>
  <c r="G23" i="4"/>
  <c r="L34" i="2"/>
  <c r="L35" i="2"/>
  <c r="G74" i="2"/>
  <c r="B38" i="7" s="1"/>
  <c r="L24" i="2"/>
  <c r="L25" i="2"/>
  <c r="E10" i="6" s="1"/>
  <c r="N24" i="6"/>
  <c r="N28" i="6"/>
  <c r="D73" i="1"/>
  <c r="K45" i="1"/>
  <c r="K24" i="6"/>
  <c r="H28" i="6"/>
  <c r="K34" i="1"/>
  <c r="K37" i="1"/>
  <c r="D74" i="1"/>
  <c r="B73" i="1"/>
  <c r="B74" i="1"/>
  <c r="K26" i="1"/>
  <c r="K14" i="1"/>
  <c r="K12" i="1"/>
  <c r="M59" i="3"/>
  <c r="M48" i="3"/>
  <c r="M46" i="3"/>
  <c r="M36" i="3"/>
  <c r="H6" i="6" s="1"/>
  <c r="M35" i="3"/>
  <c r="M24" i="3"/>
  <c r="E74" i="3"/>
  <c r="M56" i="3"/>
  <c r="M57" i="3"/>
  <c r="M58" i="3"/>
  <c r="N6" i="6" s="1"/>
  <c r="G74" i="3"/>
  <c r="M45" i="3"/>
  <c r="H20" i="6"/>
  <c r="M37" i="3"/>
  <c r="D73" i="3"/>
  <c r="M26" i="3"/>
  <c r="D74" i="3"/>
  <c r="M25" i="3"/>
  <c r="E6" i="6" s="1"/>
  <c r="F73" i="3"/>
  <c r="M13" i="3"/>
  <c r="G73" i="3"/>
  <c r="G46" i="4"/>
  <c r="G36" i="4"/>
  <c r="H8" i="6" s="1"/>
  <c r="G37" i="4"/>
  <c r="E20" i="6"/>
  <c r="G24" i="4"/>
  <c r="G26" i="4"/>
  <c r="G25" i="4"/>
  <c r="E8" i="6" s="1"/>
  <c r="G12" i="4"/>
  <c r="G14" i="4"/>
  <c r="B8" i="6" s="1"/>
  <c r="L57" i="2"/>
  <c r="L58" i="2"/>
  <c r="N10" i="6" s="1"/>
  <c r="L56" i="2"/>
  <c r="D74" i="2"/>
  <c r="B32" i="7" s="1"/>
  <c r="K20" i="6"/>
  <c r="I74" i="2"/>
  <c r="F73" i="2"/>
  <c r="K36" i="6"/>
  <c r="L47" i="2"/>
  <c r="K10" i="6" s="1"/>
  <c r="D73" i="2"/>
  <c r="L48" i="2"/>
  <c r="F74" i="2"/>
  <c r="B34" i="7" s="1"/>
  <c r="H74" i="2"/>
  <c r="L45" i="2"/>
  <c r="J74" i="2"/>
  <c r="G73" i="2"/>
  <c r="E74" i="2"/>
  <c r="K73" i="2"/>
  <c r="L37" i="2"/>
  <c r="H26" i="6"/>
  <c r="I73" i="2"/>
  <c r="L36" i="2"/>
  <c r="H10" i="6" s="1"/>
  <c r="H34" i="6"/>
  <c r="H32" i="6"/>
  <c r="J73" i="2"/>
  <c r="K74" i="2"/>
  <c r="B52" i="7" s="1"/>
  <c r="L23" i="2"/>
  <c r="E73" i="2"/>
  <c r="L26" i="2"/>
  <c r="E36" i="6"/>
  <c r="L14" i="2"/>
  <c r="L13" i="2"/>
  <c r="E28" i="6"/>
  <c r="B74" i="5"/>
  <c r="B73" i="5"/>
  <c r="F75" i="5"/>
  <c r="B28" i="6"/>
  <c r="F73" i="5"/>
  <c r="F76" i="5"/>
  <c r="L12" i="2"/>
  <c r="B50" i="6"/>
  <c r="L15" i="2"/>
  <c r="G13" i="4"/>
  <c r="C74" i="4"/>
  <c r="G15" i="4"/>
  <c r="B73" i="4"/>
  <c r="M15" i="3"/>
  <c r="M12" i="3"/>
  <c r="F74" i="3"/>
  <c r="B24" i="6"/>
  <c r="K13" i="1"/>
  <c r="AJ13" i="10"/>
  <c r="AJ15" i="10"/>
  <c r="B26" i="6"/>
  <c r="R74" i="10"/>
  <c r="B36" i="6"/>
  <c r="AJ12" i="10"/>
  <c r="B20" i="6"/>
  <c r="N26" i="6"/>
  <c r="N20" i="6"/>
  <c r="F74" i="10"/>
  <c r="H74" i="10"/>
  <c r="P73" i="10"/>
  <c r="B72" i="7" s="1"/>
  <c r="AJ47" i="10"/>
  <c r="K14" i="6" s="1"/>
  <c r="V74" i="10"/>
  <c r="T74" i="10"/>
  <c r="F73" i="10"/>
  <c r="B40" i="7" s="1"/>
  <c r="N73" i="10"/>
  <c r="B50" i="7" s="1"/>
  <c r="V73" i="10"/>
  <c r="B70" i="7" s="1"/>
  <c r="AJ35" i="10"/>
  <c r="S73" i="10"/>
  <c r="B60" i="7" s="1"/>
  <c r="H38" i="6"/>
  <c r="T73" i="10"/>
  <c r="B62" i="7" s="1"/>
  <c r="G74" i="10"/>
  <c r="W73" i="10"/>
  <c r="B74" i="7" s="1"/>
  <c r="I73" i="10"/>
  <c r="B76" i="7" s="1"/>
  <c r="D74" i="10"/>
  <c r="K73" i="10"/>
  <c r="B68" i="7" s="1"/>
  <c r="AJ23" i="10"/>
  <c r="R73" i="10"/>
  <c r="B58" i="7" s="1"/>
  <c r="AJ24" i="10"/>
  <c r="E26" i="6"/>
  <c r="M74" i="10"/>
  <c r="M73" i="10"/>
  <c r="Q73" i="10"/>
  <c r="B56" i="7" s="1"/>
  <c r="N74" i="10"/>
  <c r="J73" i="10"/>
  <c r="B48" i="7" s="1"/>
  <c r="E73" i="10"/>
  <c r="E74" i="10"/>
  <c r="U73" i="10"/>
  <c r="B46" i="7" s="1"/>
  <c r="I74" i="10"/>
  <c r="Q74" i="10"/>
  <c r="G73" i="10"/>
  <c r="B42" i="7" s="1"/>
  <c r="L73" i="10"/>
  <c r="B66" i="7" s="1"/>
  <c r="L74" i="10"/>
  <c r="P74" i="10"/>
  <c r="S74" i="10"/>
  <c r="C73" i="10"/>
  <c r="C74" i="10"/>
  <c r="D73" i="10"/>
  <c r="U74" i="10"/>
  <c r="W74" i="10"/>
  <c r="N74" i="6"/>
  <c r="AJ56" i="10"/>
  <c r="C73" i="4"/>
  <c r="B74" i="4"/>
  <c r="G56" i="4"/>
  <c r="G59" i="4"/>
  <c r="G58" i="4"/>
  <c r="G57" i="4"/>
  <c r="G45" i="4"/>
  <c r="F81" i="10" l="1"/>
  <c r="F79" i="10"/>
  <c r="F80" i="10"/>
  <c r="B30" i="7"/>
  <c r="B26" i="7"/>
  <c r="H73" i="1"/>
  <c r="G76" i="4"/>
  <c r="E16" i="6"/>
  <c r="K76" i="6"/>
  <c r="B4" i="6"/>
  <c r="H75" i="1"/>
  <c r="H74" i="1"/>
  <c r="B4" i="7" s="1"/>
  <c r="H76" i="1"/>
  <c r="F80" i="3"/>
  <c r="F78" i="3"/>
  <c r="H16" i="6"/>
  <c r="B28" i="7"/>
  <c r="B54" i="7"/>
  <c r="M73" i="2"/>
  <c r="B36" i="7"/>
  <c r="M75" i="2"/>
  <c r="K16" i="6"/>
  <c r="H76" i="6"/>
  <c r="M74" i="2"/>
  <c r="B10" i="7" s="1"/>
  <c r="E76" i="6"/>
  <c r="B10" i="6"/>
  <c r="B73" i="2"/>
  <c r="B74" i="2"/>
  <c r="M76" i="2"/>
  <c r="F77" i="3"/>
  <c r="B6" i="7" s="1"/>
  <c r="F79" i="3"/>
  <c r="B76" i="6"/>
  <c r="B22" i="7"/>
  <c r="N76" i="6"/>
  <c r="F78" i="10"/>
  <c r="B14" i="7" s="1"/>
  <c r="G74" i="4"/>
  <c r="B8" i="7" s="1"/>
  <c r="G73" i="4"/>
  <c r="G75" i="4"/>
  <c r="N8" i="6"/>
  <c r="N16" i="6" s="1"/>
  <c r="B16" i="6" l="1"/>
  <c r="Q18" i="6"/>
  <c r="B78" i="7"/>
  <c r="B18" i="7"/>
</calcChain>
</file>

<file path=xl/sharedStrings.xml><?xml version="1.0" encoding="utf-8"?>
<sst xmlns="http://schemas.openxmlformats.org/spreadsheetml/2006/main" count="969" uniqueCount="120">
  <si>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</si>
  <si>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</si>
  <si>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</si>
  <si>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</si>
  <si>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</si>
  <si>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</si>
  <si>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</si>
  <si>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</si>
  <si>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</si>
  <si>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</si>
  <si>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</si>
  <si>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North Williamsburg</t>
  </si>
  <si>
    <t>Greenpoint</t>
  </si>
  <si>
    <t>Atlantic Ave</t>
  </si>
  <si>
    <t>East 34th Street</t>
  </si>
  <si>
    <t>Paulus Hook</t>
  </si>
  <si>
    <t>Hoboken</t>
  </si>
  <si>
    <t>Liberty Harbor</t>
  </si>
  <si>
    <t>Port Liberte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</si>
  <si>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</si>
  <si>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</si>
  <si>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</si>
  <si>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</si>
  <si>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</si>
  <si>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</si>
  <si>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</si>
  <si>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</si>
  <si>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</si>
  <si>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</si>
  <si>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</si>
  <si>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</si>
  <si>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Governors Island</t>
  </si>
  <si>
    <t>Week 6</t>
  </si>
  <si>
    <t>Liberty Landing Ferry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</si>
  <si>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</si>
  <si>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</si>
  <si>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</si>
  <si>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</si>
  <si>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</si>
  <si>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</si>
  <si>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</si>
  <si>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</si>
  <si>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</si>
  <si>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</si>
  <si>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</si>
  <si>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</si>
  <si>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</si>
  <si>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</si>
  <si>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</si>
  <si>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</si>
  <si>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</si>
  <si>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</si>
  <si>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</si>
  <si>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</si>
  <si>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</si>
  <si>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</si>
  <si>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</si>
  <si>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</si>
  <si>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</si>
  <si>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</si>
  <si>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</si>
  <si>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</si>
  <si>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</si>
  <si>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DUMBO</t>
  </si>
  <si>
    <t>South Williamsburg</t>
  </si>
  <si>
    <t>Long Island City</t>
  </si>
  <si>
    <t>Slip 5</t>
  </si>
  <si>
    <t>New York Water Tours</t>
  </si>
  <si>
    <t>BMB Slip 5</t>
  </si>
  <si>
    <t>BMB</t>
  </si>
  <si>
    <t>East River Ferry Service</t>
  </si>
  <si>
    <t>Rockaway</t>
  </si>
  <si>
    <t>Sunset Park</t>
  </si>
  <si>
    <t>NYC Ferry</t>
  </si>
  <si>
    <t>NYC Ferry Monthly Totals</t>
  </si>
  <si>
    <t>Water Tours Monthly Totals</t>
  </si>
  <si>
    <t>South Brooklyn</t>
  </si>
  <si>
    <t>Bayridge</t>
  </si>
  <si>
    <t>Red Hook</t>
  </si>
  <si>
    <t>Pier 6</t>
  </si>
  <si>
    <t>Astoria</t>
  </si>
  <si>
    <t>Roosevelt Island</t>
  </si>
  <si>
    <t>World Financial Center/ BPT</t>
  </si>
  <si>
    <t>World Financial Center/BPT</t>
  </si>
  <si>
    <t>Harborside</t>
  </si>
  <si>
    <t xml:space="preserve">Lower East Side </t>
  </si>
  <si>
    <t>Stuyvesant Cove</t>
  </si>
  <si>
    <t>Corlears Hook</t>
  </si>
  <si>
    <t>East 90th Street</t>
  </si>
  <si>
    <t>Soundview</t>
  </si>
  <si>
    <t>Port Liberte/   BMB Slip 5</t>
  </si>
  <si>
    <t>E 34 St</t>
  </si>
  <si>
    <t>Hunter's Point South</t>
  </si>
  <si>
    <t>Lincoln Harbor - HoboN (WE)</t>
  </si>
  <si>
    <t>DUMBO / Fulton Landing</t>
  </si>
  <si>
    <t>Pier 16 / South Street Seaport</t>
  </si>
  <si>
    <t>Pier 83</t>
  </si>
  <si>
    <t>NYU / Langone Shuttle</t>
  </si>
  <si>
    <t>Redhook / Ikea Shuttle</t>
  </si>
  <si>
    <t>Pier 16 South Street Seaport</t>
  </si>
  <si>
    <t>All Day Access Pass (ADAP)</t>
  </si>
  <si>
    <t>NYU / 34th Street Shuttle</t>
  </si>
  <si>
    <t>Hunters Point South</t>
  </si>
  <si>
    <t>Atlantic Ave Pier 6</t>
  </si>
  <si>
    <t>Brooklyn Bridge Park Atlantic Avenue Pier 6</t>
  </si>
  <si>
    <t>Bay Ridge</t>
  </si>
  <si>
    <t>BAT</t>
  </si>
  <si>
    <t>Bay Ridge Brooklyn Army Terminal</t>
  </si>
  <si>
    <t>Red Hook IKEA</t>
  </si>
  <si>
    <t>Red Hook Ikea</t>
  </si>
  <si>
    <t>Bayridge Brooklyn Army Terminal</t>
  </si>
  <si>
    <t>World Financial Center / BPT</t>
  </si>
  <si>
    <t>Governors Island Shuttle</t>
  </si>
  <si>
    <t>Brooklyn Navy Yard</t>
  </si>
  <si>
    <t>6/1/19--6/2/19</t>
  </si>
  <si>
    <t>6/3/19--6/9/19</t>
  </si>
  <si>
    <t>6/10/19--6/16/19</t>
  </si>
  <si>
    <t>6/17/19--6/23/19</t>
  </si>
  <si>
    <t>6/24/19--6/30/19</t>
  </si>
  <si>
    <t>June Monthly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</si>
</sst>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mm/dd/yy;@"/>
    <numFmt numFmtId="165" formatCode="_(* #,##0_);_(* \(#,##0\);_(* &quot;&quot;_);_(@_)"/>
  </numFmts>
  <fonts count="29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fornian FB"/>
      <family val="1"/>
    </font>
    <font>
      <sz val="11"/>
      <color theme="1"/>
      <name val="Century Gothic"/>
      <family val="2"/>
    </font>
    <font>
      <sz val="10"/>
      <color rgb="FF000000"/>
      <name val="Century Gothic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1" fillId="0" borderId="0"/>
    <xf numFmtId="0" fontId="24" fillId="0" borderId="0"/>
  </cellStyleXfs>
  <cellXfs count="634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/>
    <xf numFmtId="3" fontId="19" fillId="0" borderId="39" xfId="0" applyNumberFormat="1" applyFont="1" applyBorder="1" applyAlignment="1">
      <alignment horizontal="right"/>
    </xf>
    <xf numFmtId="3" fontId="19" fillId="0" borderId="40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2" xfId="0" applyNumberFormat="1" applyFont="1" applyFill="1" applyBorder="1" applyAlignment="1">
      <alignment horizontal="right"/>
    </xf>
    <xf numFmtId="3" fontId="19" fillId="4" borderId="27" xfId="0" applyNumberFormat="1" applyFont="1" applyFill="1" applyBorder="1" applyAlignment="1">
      <alignment horizontal="right"/>
    </xf>
    <xf numFmtId="3" fontId="19" fillId="4" borderId="26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35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3" xfId="0" applyNumberFormat="1" applyFont="1" applyFill="1" applyBorder="1" applyAlignment="1">
      <alignment horizontal="right"/>
    </xf>
    <xf numFmtId="3" fontId="21" fillId="4" borderId="35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2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27" xfId="0" applyNumberFormat="1" applyFont="1" applyBorder="1" applyAlignment="1">
      <alignment horizontal="right"/>
    </xf>
    <xf numFmtId="3" fontId="19" fillId="0" borderId="26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60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19" xfId="0" applyNumberFormat="1" applyFont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39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7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0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1" xfId="0" applyNumberFormat="1" applyFont="1" applyFill="1" applyBorder="1" applyAlignment="1">
      <alignment horizontal="right"/>
    </xf>
    <xf numFmtId="3" fontId="9" fillId="4" borderId="43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2" xfId="0" applyNumberFormat="1" applyFont="1" applyFill="1" applyBorder="1"/>
    <xf numFmtId="3" fontId="9" fillId="0" borderId="23" xfId="0" applyNumberFormat="1" applyFont="1" applyFill="1" applyBorder="1"/>
    <xf numFmtId="3" fontId="9" fillId="0" borderId="55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3" fontId="13" fillId="0" borderId="60" xfId="0" applyNumberFormat="1" applyFont="1" applyFill="1" applyBorder="1" applyAlignment="1">
      <alignment horizontal="center" vertical="center" wrapText="1"/>
    </xf>
    <xf numFmtId="0" fontId="21" fillId="5" borderId="60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30" xfId="0" applyNumberFormat="1" applyFont="1" applyFill="1" applyBorder="1" applyAlignment="1">
      <alignment horizontal="right"/>
    </xf>
    <xf numFmtId="3" fontId="19" fillId="5" borderId="29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5" borderId="42" xfId="0" applyNumberFormat="1" applyFont="1" applyFill="1" applyBorder="1" applyAlignment="1">
      <alignment horizontal="right"/>
    </xf>
    <xf numFmtId="3" fontId="19" fillId="5" borderId="27" xfId="0" applyNumberFormat="1" applyFont="1" applyFill="1" applyBorder="1" applyAlignment="1">
      <alignment horizontal="right"/>
    </xf>
    <xf numFmtId="3" fontId="19" fillId="5" borderId="26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0" borderId="0" xfId="0" applyNumberFormat="1" applyFont="1"/>
    <xf numFmtId="3" fontId="13" fillId="4" borderId="60" xfId="0" applyNumberFormat="1" applyFont="1" applyFill="1" applyBorder="1" applyAlignment="1">
      <alignment horizontal="center" vertical="center" wrapText="1"/>
    </xf>
    <xf numFmtId="3" fontId="9" fillId="5" borderId="42" xfId="0" applyNumberFormat="1" applyFont="1" applyFill="1" applyBorder="1" applyAlignment="1">
      <alignment horizontal="right"/>
    </xf>
    <xf numFmtId="3" fontId="9" fillId="5" borderId="41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164" fontId="19" fillId="0" borderId="63" xfId="0" applyNumberFormat="1" applyFont="1" applyBorder="1" applyAlignment="1">
      <alignment horizontal="right"/>
    </xf>
    <xf numFmtId="164" fontId="8" fillId="0" borderId="62" xfId="0" applyNumberFormat="1" applyFont="1" applyFill="1" applyBorder="1" applyAlignment="1">
      <alignment horizontal="right"/>
    </xf>
    <xf numFmtId="164" fontId="8" fillId="0" borderId="63" xfId="0" applyNumberFormat="1" applyFont="1" applyFill="1" applyBorder="1" applyAlignment="1">
      <alignment horizontal="right"/>
    </xf>
    <xf numFmtId="164" fontId="6" fillId="0" borderId="62" xfId="0" applyNumberFormat="1" applyFont="1" applyFill="1" applyBorder="1" applyAlignment="1">
      <alignment horizontal="right"/>
    </xf>
    <xf numFmtId="164" fontId="19" fillId="0" borderId="63" xfId="0" applyNumberFormat="1" applyFont="1" applyFill="1" applyBorder="1" applyAlignment="1">
      <alignment horizontal="right"/>
    </xf>
    <xf numFmtId="164" fontId="19" fillId="0" borderId="38" xfId="0" applyNumberFormat="1" applyFont="1" applyFill="1" applyBorder="1" applyAlignment="1">
      <alignment horizontal="right"/>
    </xf>
    <xf numFmtId="164" fontId="19" fillId="0" borderId="62" xfId="0" applyNumberFormat="1" applyFont="1" applyFill="1" applyBorder="1" applyAlignment="1">
      <alignment horizontal="right"/>
    </xf>
    <xf numFmtId="164" fontId="19" fillId="0" borderId="62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11" xfId="0" applyNumberFormat="1" applyFont="1" applyBorder="1" applyAlignment="1">
      <alignment horizontal="right"/>
    </xf>
    <xf numFmtId="3" fontId="19" fillId="0" borderId="51" xfId="0" applyNumberFormat="1" applyFont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5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164" fontId="6" fillId="0" borderId="63" xfId="0" applyNumberFormat="1" applyFont="1" applyFill="1" applyBorder="1" applyAlignment="1">
      <alignment horizontal="right"/>
    </xf>
    <xf numFmtId="3" fontId="9" fillId="0" borderId="64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164" fontId="1" fillId="0" borderId="62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9" fillId="0" borderId="60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3" fontId="19" fillId="0" borderId="44" xfId="0" applyNumberFormat="1" applyFont="1" applyBorder="1" applyAlignment="1">
      <alignment horizontal="right"/>
    </xf>
    <xf numFmtId="164" fontId="1" fillId="0" borderId="63" xfId="0" applyNumberFormat="1" applyFont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68" xfId="0" applyNumberFormat="1" applyFont="1" applyFill="1" applyBorder="1" applyAlignment="1">
      <alignment horizontal="right"/>
    </xf>
    <xf numFmtId="3" fontId="21" fillId="5" borderId="69" xfId="0" applyNumberFormat="1" applyFont="1" applyFill="1" applyBorder="1" applyAlignment="1">
      <alignment horizontal="right"/>
    </xf>
    <xf numFmtId="3" fontId="21" fillId="4" borderId="68" xfId="0" applyNumberFormat="1" applyFont="1" applyFill="1" applyBorder="1" applyAlignment="1">
      <alignment horizontal="right"/>
    </xf>
    <xf numFmtId="3" fontId="21" fillId="4" borderId="69" xfId="0" applyNumberFormat="1" applyFont="1" applyFill="1" applyBorder="1" applyAlignment="1">
      <alignment horizontal="right"/>
    </xf>
    <xf numFmtId="3" fontId="19" fillId="0" borderId="68" xfId="0" applyNumberFormat="1" applyFont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3" fontId="19" fillId="5" borderId="68" xfId="0" applyNumberFormat="1" applyFont="1" applyFill="1" applyBorder="1" applyAlignment="1">
      <alignment horizontal="right"/>
    </xf>
    <xf numFmtId="3" fontId="19" fillId="5" borderId="69" xfId="0" applyNumberFormat="1" applyFont="1" applyFill="1" applyBorder="1" applyAlignment="1">
      <alignment horizontal="right"/>
    </xf>
    <xf numFmtId="3" fontId="19" fillId="4" borderId="68" xfId="0" applyNumberFormat="1" applyFont="1" applyFill="1" applyBorder="1" applyAlignment="1">
      <alignment horizontal="right"/>
    </xf>
    <xf numFmtId="3" fontId="19" fillId="4" borderId="69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0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0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4" xfId="0" applyNumberFormat="1" applyFont="1" applyFill="1" applyBorder="1" applyAlignment="1">
      <alignment horizontal="right"/>
    </xf>
    <xf numFmtId="3" fontId="9" fillId="0" borderId="63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9" fillId="0" borderId="55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164" fontId="21" fillId="4" borderId="21" xfId="0" applyNumberFormat="1" applyFont="1" applyFill="1" applyBorder="1" applyAlignment="1">
      <alignment horizontal="center" vertical="center" wrapText="1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3" fontId="1" fillId="0" borderId="19" xfId="0" applyNumberFormat="1" applyFont="1" applyBorder="1" applyAlignment="1">
      <alignment horizontal="center" vertical="center"/>
    </xf>
    <xf numFmtId="164" fontId="1" fillId="0" borderId="63" xfId="0" applyNumberFormat="1" applyFont="1" applyFill="1" applyBorder="1" applyAlignment="1">
      <alignment horizontal="right"/>
    </xf>
    <xf numFmtId="3" fontId="1" fillId="0" borderId="46" xfId="0" applyNumberFormat="1" applyFont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3" fontId="1" fillId="0" borderId="48" xfId="0" applyNumberFormat="1" applyFont="1" applyBorder="1" applyAlignment="1">
      <alignment horizontal="right"/>
    </xf>
    <xf numFmtId="3" fontId="1" fillId="5" borderId="47" xfId="0" applyNumberFormat="1" applyFont="1" applyFill="1" applyBorder="1" applyAlignment="1">
      <alignment horizontal="right"/>
    </xf>
    <xf numFmtId="3" fontId="1" fillId="5" borderId="48" xfId="0" applyNumberFormat="1" applyFont="1" applyFill="1" applyBorder="1" applyAlignment="1">
      <alignment horizontal="right"/>
    </xf>
    <xf numFmtId="3" fontId="1" fillId="4" borderId="47" xfId="0" applyNumberFormat="1" applyFont="1" applyFill="1" applyBorder="1" applyAlignment="1">
      <alignment horizontal="right"/>
    </xf>
    <xf numFmtId="3" fontId="1" fillId="4" borderId="48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0" fontId="25" fillId="0" borderId="0" xfId="0" applyFont="1" applyFill="1" applyAlignment="1">
      <alignment horizontal="right"/>
    </xf>
    <xf numFmtId="41" fontId="19" fillId="0" borderId="21" xfId="0" applyNumberFormat="1" applyFont="1" applyFill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3" fontId="12" fillId="0" borderId="39" xfId="0" applyNumberFormat="1" applyFont="1" applyBorder="1" applyAlignment="1">
      <alignment horizontal="right"/>
    </xf>
    <xf numFmtId="3" fontId="12" fillId="0" borderId="65" xfId="0" applyNumberFormat="1" applyFont="1" applyBorder="1" applyAlignment="1">
      <alignment horizontal="right"/>
    </xf>
    <xf numFmtId="3" fontId="12" fillId="0" borderId="41" xfId="0" applyNumberFormat="1" applyFont="1" applyBorder="1" applyAlignment="1">
      <alignment horizontal="right"/>
    </xf>
    <xf numFmtId="3" fontId="12" fillId="5" borderId="42" xfId="0" applyNumberFormat="1" applyFont="1" applyFill="1" applyBorder="1" applyAlignment="1">
      <alignment horizontal="right"/>
    </xf>
    <xf numFmtId="3" fontId="12" fillId="5" borderId="43" xfId="0" applyNumberFormat="1" applyFont="1" applyFill="1" applyBorder="1" applyAlignment="1">
      <alignment horizontal="right"/>
    </xf>
    <xf numFmtId="3" fontId="12" fillId="4" borderId="42" xfId="0" applyNumberFormat="1" applyFont="1" applyFill="1" applyBorder="1" applyAlignment="1">
      <alignment horizontal="right"/>
    </xf>
    <xf numFmtId="3" fontId="12" fillId="4" borderId="43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3" fontId="12" fillId="4" borderId="35" xfId="0" applyNumberFormat="1" applyFont="1" applyFill="1" applyBorder="1" applyAlignment="1">
      <alignment horizontal="right"/>
    </xf>
    <xf numFmtId="3" fontId="12" fillId="0" borderId="17" xfId="0" applyNumberFormat="1" applyFont="1" applyBorder="1" applyAlignment="1">
      <alignment horizontal="right"/>
    </xf>
    <xf numFmtId="3" fontId="12" fillId="0" borderId="36" xfId="0" applyNumberFormat="1" applyFont="1" applyBorder="1" applyAlignment="1">
      <alignment horizontal="right"/>
    </xf>
    <xf numFmtId="3" fontId="12" fillId="0" borderId="66" xfId="0" applyNumberFormat="1" applyFont="1" applyBorder="1" applyAlignment="1">
      <alignment horizontal="right"/>
    </xf>
    <xf numFmtId="41" fontId="19" fillId="0" borderId="28" xfId="0" applyNumberFormat="1" applyFont="1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21" fillId="4" borderId="48" xfId="0" applyNumberFormat="1" applyFont="1" applyFill="1" applyBorder="1" applyAlignment="1">
      <alignment horizontal="right"/>
    </xf>
    <xf numFmtId="3" fontId="1" fillId="0" borderId="51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29" xfId="0" applyNumberFormat="1" applyFont="1" applyBorder="1" applyAlignment="1">
      <alignment horizontal="right"/>
    </xf>
    <xf numFmtId="3" fontId="1" fillId="5" borderId="26" xfId="0" applyNumberFormat="1" applyFont="1" applyFill="1" applyBorder="1" applyAlignment="1">
      <alignment horizontal="right"/>
    </xf>
    <xf numFmtId="3" fontId="1" fillId="5" borderId="29" xfId="0" applyNumberFormat="1" applyFont="1" applyFill="1" applyBorder="1" applyAlignment="1">
      <alignment horizontal="right"/>
    </xf>
    <xf numFmtId="3" fontId="1" fillId="5" borderId="14" xfId="0" applyNumberFormat="1" applyFont="1" applyFill="1" applyBorder="1" applyAlignment="1">
      <alignment horizontal="right"/>
    </xf>
    <xf numFmtId="3" fontId="1" fillId="4" borderId="26" xfId="0" applyNumberFormat="1" applyFont="1" applyFill="1" applyBorder="1" applyAlignment="1">
      <alignment horizontal="right"/>
    </xf>
    <xf numFmtId="3" fontId="1" fillId="4" borderId="29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center" vertical="center"/>
    </xf>
    <xf numFmtId="3" fontId="21" fillId="4" borderId="22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right"/>
    </xf>
    <xf numFmtId="3" fontId="21" fillId="5" borderId="21" xfId="0" applyNumberFormat="1" applyFont="1" applyFill="1" applyBorder="1" applyAlignment="1">
      <alignment horizontal="right"/>
    </xf>
    <xf numFmtId="3" fontId="21" fillId="4" borderId="21" xfId="0" applyNumberFormat="1" applyFont="1" applyFill="1" applyBorder="1" applyAlignment="1">
      <alignment horizontal="right"/>
    </xf>
    <xf numFmtId="3" fontId="21" fillId="5" borderId="31" xfId="0" applyNumberFormat="1" applyFont="1" applyFill="1" applyBorder="1" applyAlignment="1">
      <alignment horizontal="right"/>
    </xf>
    <xf numFmtId="3" fontId="21" fillId="5" borderId="33" xfId="0" applyNumberFormat="1" applyFont="1" applyFill="1" applyBorder="1" applyAlignment="1">
      <alignment horizontal="right"/>
    </xf>
    <xf numFmtId="3" fontId="21" fillId="4" borderId="31" xfId="0" applyNumberFormat="1" applyFont="1" applyFill="1" applyBorder="1" applyAlignment="1">
      <alignment horizontal="right"/>
    </xf>
    <xf numFmtId="3" fontId="21" fillId="4" borderId="33" xfId="0" applyNumberFormat="1" applyFont="1" applyFill="1" applyBorder="1" applyAlignment="1">
      <alignment horizontal="right"/>
    </xf>
    <xf numFmtId="3" fontId="1" fillId="5" borderId="21" xfId="0" applyNumberFormat="1" applyFont="1" applyFill="1" applyBorder="1" applyAlignment="1">
      <alignment horizontal="right"/>
    </xf>
    <xf numFmtId="3" fontId="1" fillId="4" borderId="21" xfId="0" applyNumberFormat="1" applyFont="1" applyFill="1" applyBorder="1" applyAlignment="1">
      <alignment horizontal="right"/>
    </xf>
    <xf numFmtId="3" fontId="1" fillId="0" borderId="22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1" fillId="0" borderId="28" xfId="0" applyNumberFormat="1" applyFont="1" applyFill="1" applyBorder="1" applyAlignment="1">
      <alignment horizontal="right"/>
    </xf>
    <xf numFmtId="3" fontId="1" fillId="5" borderId="27" xfId="0" applyNumberFormat="1" applyFont="1" applyFill="1" applyBorder="1" applyAlignment="1">
      <alignment horizontal="right"/>
    </xf>
    <xf numFmtId="3" fontId="1" fillId="5" borderId="30" xfId="0" applyNumberFormat="1" applyFont="1" applyFill="1" applyBorder="1" applyAlignment="1">
      <alignment horizontal="right"/>
    </xf>
    <xf numFmtId="3" fontId="1" fillId="4" borderId="27" xfId="0" applyNumberFormat="1" applyFont="1" applyFill="1" applyBorder="1" applyAlignment="1">
      <alignment horizontal="right"/>
    </xf>
    <xf numFmtId="3" fontId="1" fillId="4" borderId="30" xfId="0" applyNumberFormat="1" applyFont="1" applyFill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3" fontId="21" fillId="5" borderId="41" xfId="0" applyNumberFormat="1" applyFont="1" applyFill="1" applyBorder="1" applyAlignment="1">
      <alignment horizontal="right"/>
    </xf>
    <xf numFmtId="3" fontId="21" fillId="5" borderId="28" xfId="0" applyNumberFormat="1" applyFont="1" applyFill="1" applyBorder="1" applyAlignment="1">
      <alignment horizontal="right"/>
    </xf>
    <xf numFmtId="3" fontId="21" fillId="4" borderId="41" xfId="0" applyNumberFormat="1" applyFont="1" applyFill="1" applyBorder="1" applyAlignment="1">
      <alignment horizontal="right"/>
    </xf>
    <xf numFmtId="3" fontId="21" fillId="4" borderId="28" xfId="0" applyNumberFormat="1" applyFont="1" applyFill="1" applyBorder="1" applyAlignment="1">
      <alignment horizontal="right"/>
    </xf>
    <xf numFmtId="3" fontId="1" fillId="0" borderId="41" xfId="0" applyNumberFormat="1" applyFont="1" applyFill="1" applyBorder="1" applyAlignment="1">
      <alignment horizontal="right"/>
    </xf>
    <xf numFmtId="3" fontId="1" fillId="0" borderId="39" xfId="0" applyNumberFormat="1" applyFont="1" applyBorder="1" applyAlignment="1">
      <alignment horizontal="right"/>
    </xf>
    <xf numFmtId="3" fontId="1" fillId="5" borderId="41" xfId="0" applyNumberFormat="1" applyFont="1" applyFill="1" applyBorder="1" applyAlignment="1">
      <alignment horizontal="right"/>
    </xf>
    <xf numFmtId="3" fontId="1" fillId="4" borderId="41" xfId="0" applyNumberFormat="1" applyFont="1" applyFill="1" applyBorder="1" applyAlignment="1">
      <alignment horizontal="right"/>
    </xf>
    <xf numFmtId="164" fontId="1" fillId="0" borderId="16" xfId="0" applyNumberFormat="1" applyFont="1" applyFill="1" applyBorder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0" fontId="15" fillId="0" borderId="0" xfId="0" applyFont="1" applyBorder="1"/>
    <xf numFmtId="3" fontId="15" fillId="0" borderId="0" xfId="0" applyNumberFormat="1" applyFont="1" applyBorder="1"/>
    <xf numFmtId="0" fontId="0" fillId="0" borderId="0" xfId="0" applyBorder="1"/>
    <xf numFmtId="3" fontId="19" fillId="0" borderId="32" xfId="0" applyNumberFormat="1" applyFont="1" applyBorder="1" applyAlignment="1">
      <alignment horizontal="right"/>
    </xf>
    <xf numFmtId="41" fontId="19" fillId="0" borderId="28" xfId="0" applyNumberFormat="1" applyFont="1" applyFill="1" applyBorder="1" applyAlignment="1">
      <alignment horizontal="right"/>
    </xf>
    <xf numFmtId="164" fontId="1" fillId="0" borderId="46" xfId="0" applyNumberFormat="1" applyFont="1" applyFill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3" fontId="20" fillId="4" borderId="36" xfId="0" applyNumberFormat="1" applyFont="1" applyFill="1" applyBorder="1" applyAlignment="1">
      <alignment horizontal="center" vertical="center"/>
    </xf>
    <xf numFmtId="3" fontId="19" fillId="0" borderId="71" xfId="0" applyNumberFormat="1" applyFont="1" applyBorder="1" applyAlignment="1">
      <alignment horizontal="right"/>
    </xf>
    <xf numFmtId="0" fontId="19" fillId="0" borderId="21" xfId="0" applyFont="1" applyFill="1" applyBorder="1" applyAlignment="1">
      <alignment horizontal="right"/>
    </xf>
    <xf numFmtId="164" fontId="19" fillId="0" borderId="45" xfId="0" applyNumberFormat="1" applyFont="1" applyBorder="1" applyAlignment="1">
      <alignment horizontal="right"/>
    </xf>
    <xf numFmtId="164" fontId="19" fillId="0" borderId="1" xfId="0" applyNumberFormat="1" applyFont="1" applyBorder="1" applyAlignment="1">
      <alignment horizontal="right"/>
    </xf>
    <xf numFmtId="164" fontId="19" fillId="0" borderId="46" xfId="0" applyNumberFormat="1" applyFont="1" applyBorder="1" applyAlignment="1">
      <alignment horizontal="right"/>
    </xf>
    <xf numFmtId="164" fontId="19" fillId="0" borderId="10" xfId="0" applyNumberFormat="1" applyFont="1" applyBorder="1" applyAlignment="1">
      <alignment horizontal="right"/>
    </xf>
    <xf numFmtId="164" fontId="1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 applyAlignment="1">
      <alignment horizontal="right"/>
    </xf>
    <xf numFmtId="164" fontId="6" fillId="0" borderId="46" xfId="0" applyNumberFormat="1" applyFont="1" applyFill="1" applyBorder="1" applyAlignment="1">
      <alignment horizontal="right"/>
    </xf>
    <xf numFmtId="164" fontId="19" fillId="0" borderId="46" xfId="0" applyNumberFormat="1" applyFont="1" applyFill="1" applyBorder="1" applyAlignment="1">
      <alignment horizontal="right"/>
    </xf>
    <xf numFmtId="3" fontId="19" fillId="6" borderId="21" xfId="0" applyNumberFormat="1" applyFont="1" applyFill="1" applyBorder="1" applyAlignment="1">
      <alignment horizontal="right"/>
    </xf>
    <xf numFmtId="0" fontId="19" fillId="0" borderId="21" xfId="0" applyFont="1" applyBorder="1" applyAlignment="1">
      <alignment horizontal="right"/>
    </xf>
    <xf numFmtId="3" fontId="1" fillId="6" borderId="21" xfId="0" applyNumberFormat="1" applyFont="1" applyFill="1" applyBorder="1" applyAlignment="1">
      <alignment horizontal="right"/>
    </xf>
    <xf numFmtId="3" fontId="19" fillId="5" borderId="21" xfId="0" applyNumberFormat="1" applyFont="1" applyFill="1" applyBorder="1" applyAlignment="1">
      <alignment horizontal="right"/>
    </xf>
    <xf numFmtId="3" fontId="19" fillId="4" borderId="21" xfId="0" applyNumberFormat="1" applyFont="1" applyFill="1" applyBorder="1" applyAlignment="1">
      <alignment horizontal="right"/>
    </xf>
    <xf numFmtId="3" fontId="19" fillId="6" borderId="26" xfId="0" applyNumberFormat="1" applyFont="1" applyFill="1" applyBorder="1" applyAlignment="1">
      <alignment horizontal="right"/>
    </xf>
    <xf numFmtId="3" fontId="19" fillId="5" borderId="41" xfId="0" applyNumberFormat="1" applyFont="1" applyFill="1" applyBorder="1" applyAlignment="1">
      <alignment horizontal="right"/>
    </xf>
    <xf numFmtId="3" fontId="19" fillId="5" borderId="28" xfId="0" applyNumberFormat="1" applyFont="1" applyFill="1" applyBorder="1" applyAlignment="1">
      <alignment horizontal="right"/>
    </xf>
    <xf numFmtId="3" fontId="19" fillId="4" borderId="41" xfId="0" applyNumberFormat="1" applyFont="1" applyFill="1" applyBorder="1" applyAlignment="1">
      <alignment horizontal="right"/>
    </xf>
    <xf numFmtId="3" fontId="19" fillId="4" borderId="28" xfId="0" applyNumberFormat="1" applyFont="1" applyFill="1" applyBorder="1" applyAlignment="1">
      <alignment horizontal="right"/>
    </xf>
    <xf numFmtId="3" fontId="19" fillId="6" borderId="28" xfId="0" applyNumberFormat="1" applyFont="1" applyFill="1" applyBorder="1" applyAlignment="1">
      <alignment horizontal="right"/>
    </xf>
    <xf numFmtId="3" fontId="1" fillId="4" borderId="43" xfId="0" applyNumberFormat="1" applyFont="1" applyFill="1" applyBorder="1" applyAlignment="1"/>
    <xf numFmtId="38" fontId="12" fillId="0" borderId="41" xfId="0" applyNumberFormat="1" applyFont="1" applyFill="1" applyBorder="1" applyAlignment="1">
      <alignment wrapText="1"/>
    </xf>
    <xf numFmtId="3" fontId="21" fillId="5" borderId="22" xfId="0" applyNumberFormat="1" applyFont="1" applyFill="1" applyBorder="1" applyAlignment="1">
      <alignment horizontal="right"/>
    </xf>
    <xf numFmtId="3" fontId="21" fillId="4" borderId="22" xfId="0" applyNumberFormat="1" applyFont="1" applyFill="1" applyBorder="1" applyAlignment="1">
      <alignment horizontal="right"/>
    </xf>
    <xf numFmtId="3" fontId="21" fillId="4" borderId="74" xfId="0" applyNumberFormat="1" applyFont="1" applyFill="1" applyBorder="1" applyAlignment="1">
      <alignment horizontal="right"/>
    </xf>
    <xf numFmtId="3" fontId="21" fillId="5" borderId="17" xfId="0" applyNumberFormat="1" applyFont="1" applyFill="1" applyBorder="1" applyAlignment="1">
      <alignment horizontal="right"/>
    </xf>
    <xf numFmtId="3" fontId="21" fillId="4" borderId="17" xfId="0" applyNumberFormat="1" applyFont="1" applyFill="1" applyBorder="1" applyAlignment="1">
      <alignment horizontal="right"/>
    </xf>
    <xf numFmtId="3" fontId="21" fillId="5" borderId="46" xfId="0" applyNumberFormat="1" applyFont="1" applyFill="1" applyBorder="1" applyAlignment="1">
      <alignment horizontal="right"/>
    </xf>
    <xf numFmtId="3" fontId="21" fillId="4" borderId="46" xfId="0" applyNumberFormat="1" applyFont="1" applyFill="1" applyBorder="1" applyAlignment="1">
      <alignment horizontal="right"/>
    </xf>
    <xf numFmtId="3" fontId="1" fillId="0" borderId="17" xfId="0" applyNumberFormat="1" applyFont="1" applyBorder="1" applyAlignment="1">
      <alignment horizontal="right"/>
    </xf>
    <xf numFmtId="3" fontId="1" fillId="0" borderId="16" xfId="0" applyNumberFormat="1" applyFont="1" applyBorder="1" applyAlignment="1">
      <alignment horizontal="right"/>
    </xf>
    <xf numFmtId="3" fontId="12" fillId="0" borderId="21" xfId="0" applyNumberFormat="1" applyFont="1" applyBorder="1" applyAlignment="1">
      <alignment horizontal="right"/>
    </xf>
    <xf numFmtId="3" fontId="12" fillId="0" borderId="28" xfId="0" applyNumberFormat="1" applyFont="1" applyBorder="1" applyAlignment="1">
      <alignment horizontal="right"/>
    </xf>
    <xf numFmtId="41" fontId="19" fillId="0" borderId="41" xfId="0" applyNumberFormat="1" applyFont="1" applyBorder="1" applyAlignment="1">
      <alignment horizontal="right"/>
    </xf>
    <xf numFmtId="3" fontId="19" fillId="0" borderId="22" xfId="0" applyNumberFormat="1" applyFont="1" applyFill="1" applyBorder="1" applyAlignment="1">
      <alignment horizontal="right"/>
    </xf>
    <xf numFmtId="3" fontId="19" fillId="5" borderId="46" xfId="0" applyNumberFormat="1" applyFont="1" applyFill="1" applyBorder="1" applyAlignment="1">
      <alignment horizontal="right"/>
    </xf>
    <xf numFmtId="3" fontId="19" fillId="4" borderId="46" xfId="0" applyNumberFormat="1" applyFont="1" applyFill="1" applyBorder="1" applyAlignment="1">
      <alignment horizontal="right"/>
    </xf>
    <xf numFmtId="41" fontId="19" fillId="0" borderId="41" xfId="0" applyNumberFormat="1" applyFont="1" applyFill="1" applyBorder="1" applyAlignment="1">
      <alignment horizontal="right"/>
    </xf>
    <xf numFmtId="3" fontId="19" fillId="5" borderId="32" xfId="0" applyNumberFormat="1" applyFont="1" applyFill="1" applyBorder="1" applyAlignment="1">
      <alignment horizontal="right"/>
    </xf>
    <xf numFmtId="3" fontId="19" fillId="4" borderId="32" xfId="0" applyNumberFormat="1" applyFont="1" applyFill="1" applyBorder="1" applyAlignment="1">
      <alignment horizontal="right"/>
    </xf>
    <xf numFmtId="3" fontId="19" fillId="5" borderId="36" xfId="0" applyNumberFormat="1" applyFont="1" applyFill="1" applyBorder="1" applyAlignment="1">
      <alignment horizontal="right"/>
    </xf>
    <xf numFmtId="3" fontId="19" fillId="4" borderId="36" xfId="0" applyNumberFormat="1" applyFont="1" applyFill="1" applyBorder="1" applyAlignment="1">
      <alignment horizontal="right"/>
    </xf>
    <xf numFmtId="3" fontId="19" fillId="0" borderId="36" xfId="0" applyNumberFormat="1" applyFont="1" applyFill="1" applyBorder="1" applyAlignment="1">
      <alignment horizontal="right"/>
    </xf>
    <xf numFmtId="41" fontId="19" fillId="0" borderId="36" xfId="0" applyNumberFormat="1" applyFont="1" applyBorder="1" applyAlignment="1">
      <alignment horizontal="right"/>
    </xf>
    <xf numFmtId="164" fontId="19" fillId="0" borderId="16" xfId="0" applyNumberFormat="1" applyFont="1" applyBorder="1" applyAlignment="1">
      <alignment horizontal="right"/>
    </xf>
    <xf numFmtId="3" fontId="1" fillId="0" borderId="20" xfId="0" applyNumberFormat="1" applyFont="1" applyBorder="1" applyAlignment="1">
      <alignment horizontal="right"/>
    </xf>
    <xf numFmtId="3" fontId="1" fillId="0" borderId="11" xfId="0" applyNumberFormat="1" applyFont="1" applyBorder="1" applyAlignment="1">
      <alignment horizontal="right"/>
    </xf>
    <xf numFmtId="3" fontId="21" fillId="5" borderId="36" xfId="0" applyNumberFormat="1" applyFont="1" applyFill="1" applyBorder="1" applyAlignment="1">
      <alignment horizontal="right"/>
    </xf>
    <xf numFmtId="3" fontId="21" fillId="4" borderId="36" xfId="0" applyNumberFormat="1" applyFont="1" applyFill="1" applyBorder="1" applyAlignment="1">
      <alignment horizontal="right"/>
    </xf>
    <xf numFmtId="3" fontId="1" fillId="0" borderId="36" xfId="0" applyNumberFormat="1" applyFont="1" applyFill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1" fillId="0" borderId="46" xfId="0" applyNumberFormat="1" applyFont="1" applyBorder="1" applyAlignment="1">
      <alignment horizontal="right"/>
    </xf>
    <xf numFmtId="164" fontId="1" fillId="0" borderId="10" xfId="0" applyNumberFormat="1" applyFont="1" applyBorder="1" applyAlignment="1">
      <alignment horizontal="right"/>
    </xf>
    <xf numFmtId="164" fontId="1" fillId="0" borderId="45" xfId="0" applyNumberFormat="1" applyFont="1" applyBorder="1" applyAlignment="1">
      <alignment horizontal="right"/>
    </xf>
    <xf numFmtId="0" fontId="1" fillId="0" borderId="41" xfId="0" applyNumberFormat="1" applyFont="1" applyBorder="1" applyAlignment="1">
      <alignment horizontal="right"/>
    </xf>
    <xf numFmtId="0" fontId="27" fillId="0" borderId="41" xfId="0" applyNumberFormat="1" applyFont="1" applyFill="1" applyBorder="1" applyAlignment="1">
      <alignment vertical="top" wrapText="1" readingOrder="1"/>
    </xf>
    <xf numFmtId="0" fontId="27" fillId="0" borderId="21" xfId="0" applyNumberFormat="1" applyFont="1" applyFill="1" applyBorder="1" applyAlignment="1">
      <alignment vertical="top" wrapText="1" readingOrder="1"/>
    </xf>
    <xf numFmtId="3" fontId="1" fillId="0" borderId="41" xfId="0" applyNumberFormat="1" applyFont="1" applyBorder="1" applyAlignment="1"/>
    <xf numFmtId="3" fontId="1" fillId="5" borderId="41" xfId="0" applyNumberFormat="1" applyFont="1" applyFill="1" applyBorder="1" applyAlignment="1"/>
    <xf numFmtId="3" fontId="1" fillId="4" borderId="41" xfId="0" applyNumberFormat="1" applyFont="1" applyFill="1" applyBorder="1" applyAlignment="1"/>
    <xf numFmtId="3" fontId="1" fillId="0" borderId="22" xfId="0" applyNumberFormat="1" applyFont="1" applyBorder="1" applyAlignment="1"/>
    <xf numFmtId="3" fontId="1" fillId="5" borderId="22" xfId="0" applyNumberFormat="1" applyFont="1" applyFill="1" applyBorder="1" applyAlignment="1"/>
    <xf numFmtId="3" fontId="1" fillId="4" borderId="22" xfId="0" applyNumberFormat="1" applyFont="1" applyFill="1" applyBorder="1" applyAlignment="1"/>
    <xf numFmtId="38" fontId="12" fillId="0" borderId="22" xfId="0" applyNumberFormat="1" applyFont="1" applyFill="1" applyBorder="1" applyAlignment="1">
      <alignment wrapText="1"/>
    </xf>
    <xf numFmtId="3" fontId="1" fillId="4" borderId="74" xfId="0" applyNumberFormat="1" applyFont="1" applyFill="1" applyBorder="1" applyAlignment="1"/>
    <xf numFmtId="3" fontId="1" fillId="0" borderId="17" xfId="0" applyNumberFormat="1" applyFont="1" applyBorder="1" applyAlignment="1"/>
    <xf numFmtId="3" fontId="1" fillId="5" borderId="17" xfId="0" applyNumberFormat="1" applyFont="1" applyFill="1" applyBorder="1" applyAlignment="1"/>
    <xf numFmtId="3" fontId="1" fillId="4" borderId="17" xfId="0" applyNumberFormat="1" applyFont="1" applyFill="1" applyBorder="1" applyAlignment="1"/>
    <xf numFmtId="3" fontId="1" fillId="4" borderId="35" xfId="0" applyNumberFormat="1" applyFont="1" applyFill="1" applyBorder="1" applyAlignment="1"/>
    <xf numFmtId="3" fontId="19" fillId="5" borderId="39" xfId="0" applyNumberFormat="1" applyFont="1" applyFill="1" applyBorder="1" applyAlignment="1">
      <alignment horizontal="right"/>
    </xf>
    <xf numFmtId="165" fontId="1" fillId="0" borderId="36" xfId="0" applyNumberFormat="1" applyFont="1" applyBorder="1" applyAlignment="1">
      <alignment horizontal="right"/>
    </xf>
    <xf numFmtId="0" fontId="0" fillId="0" borderId="73" xfId="0" applyBorder="1"/>
    <xf numFmtId="3" fontId="19" fillId="0" borderId="17" xfId="0" applyNumberFormat="1" applyFont="1" applyBorder="1" applyAlignment="1">
      <alignment horizontal="right"/>
    </xf>
    <xf numFmtId="164" fontId="6" fillId="0" borderId="25" xfId="0" applyNumberFormat="1" applyFont="1" applyFill="1" applyBorder="1" applyAlignment="1">
      <alignment horizontal="right"/>
    </xf>
    <xf numFmtId="3" fontId="19" fillId="0" borderId="66" xfId="0" applyNumberFormat="1" applyFont="1" applyBorder="1" applyAlignment="1">
      <alignment horizontal="right"/>
    </xf>
    <xf numFmtId="3" fontId="19" fillId="4" borderId="75" xfId="0" applyNumberFormat="1" applyFont="1" applyFill="1" applyBorder="1" applyAlignment="1">
      <alignment horizontal="right"/>
    </xf>
    <xf numFmtId="3" fontId="19" fillId="0" borderId="35" xfId="0" applyNumberFormat="1" applyFont="1" applyBorder="1" applyAlignment="1">
      <alignment horizontal="right"/>
    </xf>
    <xf numFmtId="3" fontId="19" fillId="6" borderId="34" xfId="0" applyNumberFormat="1" applyFont="1" applyFill="1" applyBorder="1" applyAlignment="1">
      <alignment horizontal="right"/>
    </xf>
    <xf numFmtId="3" fontId="19" fillId="6" borderId="22" xfId="0" applyNumberFormat="1" applyFont="1" applyFill="1" applyBorder="1" applyAlignment="1">
      <alignment horizontal="right"/>
    </xf>
    <xf numFmtId="3" fontId="19" fillId="0" borderId="74" xfId="0" applyNumberFormat="1" applyFont="1" applyBorder="1" applyAlignment="1">
      <alignment horizontal="right"/>
    </xf>
    <xf numFmtId="3" fontId="19" fillId="4" borderId="71" xfId="0" applyNumberFormat="1" applyFont="1" applyFill="1" applyBorder="1" applyAlignment="1">
      <alignment horizontal="right"/>
    </xf>
    <xf numFmtId="3" fontId="19" fillId="5" borderId="10" xfId="0" applyNumberFormat="1" applyFont="1" applyFill="1" applyBorder="1" applyAlignment="1">
      <alignment horizontal="right"/>
    </xf>
    <xf numFmtId="3" fontId="19" fillId="5" borderId="48" xfId="0" applyNumberFormat="1" applyFont="1" applyFill="1" applyBorder="1" applyAlignment="1">
      <alignment horizontal="right"/>
    </xf>
    <xf numFmtId="3" fontId="19" fillId="4" borderId="47" xfId="0" applyNumberFormat="1" applyFont="1" applyFill="1" applyBorder="1" applyAlignment="1">
      <alignment horizontal="right"/>
    </xf>
    <xf numFmtId="3" fontId="19" fillId="4" borderId="60" xfId="0" applyNumberFormat="1" applyFont="1" applyFill="1" applyBorder="1" applyAlignment="1">
      <alignment horizontal="right"/>
    </xf>
    <xf numFmtId="3" fontId="19" fillId="5" borderId="51" xfId="0" applyNumberFormat="1" applyFont="1" applyFill="1" applyBorder="1" applyAlignment="1">
      <alignment horizontal="right"/>
    </xf>
    <xf numFmtId="3" fontId="19" fillId="4" borderId="51" xfId="0" applyNumberFormat="1" applyFont="1" applyFill="1" applyBorder="1" applyAlignment="1">
      <alignment horizontal="right"/>
    </xf>
    <xf numFmtId="3" fontId="19" fillId="0" borderId="51" xfId="0" applyNumberFormat="1" applyFont="1" applyFill="1" applyBorder="1" applyAlignment="1">
      <alignment horizontal="right"/>
    </xf>
    <xf numFmtId="3" fontId="19" fillId="6" borderId="51" xfId="0" applyNumberFormat="1" applyFont="1" applyFill="1" applyBorder="1" applyAlignment="1">
      <alignment horizontal="right"/>
    </xf>
    <xf numFmtId="3" fontId="1" fillId="0" borderId="27" xfId="0" applyNumberFormat="1" applyFont="1" applyBorder="1" applyAlignment="1">
      <alignment horizontal="right"/>
    </xf>
    <xf numFmtId="3" fontId="19" fillId="5" borderId="40" xfId="0" applyNumberFormat="1" applyFont="1" applyFill="1" applyBorder="1" applyAlignment="1">
      <alignment horizontal="right"/>
    </xf>
    <xf numFmtId="3" fontId="19" fillId="6" borderId="74" xfId="0" applyNumberFormat="1" applyFont="1" applyFill="1" applyBorder="1" applyAlignment="1">
      <alignment horizontal="right"/>
    </xf>
    <xf numFmtId="3" fontId="19" fillId="5" borderId="11" xfId="0" applyNumberFormat="1" applyFont="1" applyFill="1" applyBorder="1" applyAlignment="1">
      <alignment horizontal="right"/>
    </xf>
    <xf numFmtId="165" fontId="0" fillId="0" borderId="0" xfId="0" applyNumberFormat="1"/>
    <xf numFmtId="3" fontId="1" fillId="5" borderId="12" xfId="0" applyNumberFormat="1" applyFont="1" applyFill="1" applyBorder="1" applyAlignment="1"/>
    <xf numFmtId="3" fontId="1" fillId="5" borderId="5" xfId="0" applyNumberFormat="1" applyFont="1" applyFill="1" applyBorder="1" applyAlignment="1"/>
    <xf numFmtId="3" fontId="1" fillId="4" borderId="42" xfId="0" applyNumberFormat="1" applyFont="1" applyFill="1" applyBorder="1" applyAlignment="1"/>
    <xf numFmtId="3" fontId="1" fillId="4" borderId="28" xfId="0" applyNumberFormat="1" applyFont="1" applyFill="1" applyBorder="1" applyAlignment="1"/>
    <xf numFmtId="38" fontId="12" fillId="0" borderId="28" xfId="0" applyNumberFormat="1" applyFont="1" applyFill="1" applyBorder="1" applyAlignment="1">
      <alignment wrapText="1"/>
    </xf>
    <xf numFmtId="3" fontId="1" fillId="5" borderId="28" xfId="0" applyNumberFormat="1" applyFont="1" applyFill="1" applyBorder="1" applyAlignment="1"/>
    <xf numFmtId="3" fontId="1" fillId="0" borderId="28" xfId="0" applyNumberFormat="1" applyFont="1" applyBorder="1" applyAlignment="1"/>
    <xf numFmtId="3" fontId="1" fillId="4" borderId="30" xfId="0" applyNumberFormat="1" applyFont="1" applyFill="1" applyBorder="1" applyAlignment="1"/>
    <xf numFmtId="3" fontId="1" fillId="4" borderId="34" xfId="0" applyNumberFormat="1" applyFont="1" applyFill="1" applyBorder="1" applyAlignment="1"/>
    <xf numFmtId="164" fontId="19" fillId="0" borderId="35" xfId="0" applyNumberFormat="1" applyFont="1" applyFill="1" applyBorder="1" applyAlignment="1">
      <alignment horizontal="right"/>
    </xf>
    <xf numFmtId="3" fontId="19" fillId="0" borderId="28" xfId="0" applyNumberFormat="1" applyFont="1" applyFill="1" applyBorder="1" applyAlignment="1">
      <alignment horizontal="right"/>
    </xf>
    <xf numFmtId="3" fontId="19" fillId="5" borderId="17" xfId="0" applyNumberFormat="1" applyFont="1" applyFill="1" applyBorder="1" applyAlignment="1">
      <alignment horizontal="right"/>
    </xf>
    <xf numFmtId="3" fontId="19" fillId="4" borderId="17" xfId="0" applyNumberFormat="1" applyFont="1" applyFill="1" applyBorder="1" applyAlignment="1">
      <alignment horizontal="right"/>
    </xf>
    <xf numFmtId="41" fontId="19" fillId="0" borderId="17" xfId="0" applyNumberFormat="1" applyFont="1" applyFill="1" applyBorder="1" applyAlignment="1">
      <alignment horizontal="right"/>
    </xf>
    <xf numFmtId="41" fontId="19" fillId="0" borderId="17" xfId="0" applyNumberFormat="1" applyFont="1" applyBorder="1" applyAlignment="1">
      <alignment horizontal="right"/>
    </xf>
    <xf numFmtId="3" fontId="19" fillId="0" borderId="13" xfId="0" applyNumberFormat="1" applyFont="1" applyBorder="1" applyAlignment="1">
      <alignment horizontal="right"/>
    </xf>
    <xf numFmtId="3" fontId="19" fillId="0" borderId="38" xfId="0" applyNumberFormat="1" applyFont="1" applyBorder="1" applyAlignment="1">
      <alignment horizontal="right"/>
    </xf>
    <xf numFmtId="164" fontId="1" fillId="0" borderId="16" xfId="0" applyNumberFormat="1" applyFont="1" applyBorder="1" applyAlignment="1">
      <alignment horizontal="right"/>
    </xf>
    <xf numFmtId="164" fontId="1" fillId="0" borderId="17" xfId="0" applyNumberFormat="1" applyFont="1" applyBorder="1" applyAlignment="1">
      <alignment horizontal="right"/>
    </xf>
    <xf numFmtId="3" fontId="1" fillId="0" borderId="68" xfId="0" applyNumberFormat="1" applyFont="1" applyBorder="1" applyAlignment="1">
      <alignment horizontal="right"/>
    </xf>
    <xf numFmtId="0" fontId="1" fillId="0" borderId="36" xfId="0" applyFont="1" applyBorder="1" applyAlignment="1">
      <alignment horizontal="right"/>
    </xf>
    <xf numFmtId="3" fontId="1" fillId="0" borderId="61" xfId="0" applyNumberFormat="1" applyFont="1" applyBorder="1" applyAlignment="1">
      <alignment horizontal="right"/>
    </xf>
    <xf numFmtId="3" fontId="1" fillId="0" borderId="76" xfId="0" applyNumberFormat="1" applyFont="1" applyBorder="1" applyAlignment="1">
      <alignment horizontal="right"/>
    </xf>
    <xf numFmtId="3" fontId="1" fillId="0" borderId="62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41" xfId="0" applyFont="1" applyFill="1" applyBorder="1" applyAlignment="1">
      <alignment horizontal="right"/>
    </xf>
    <xf numFmtId="0" fontId="1" fillId="0" borderId="52" xfId="0" applyFont="1" applyFill="1" applyBorder="1" applyAlignment="1">
      <alignment horizontal="right"/>
    </xf>
    <xf numFmtId="3" fontId="19" fillId="6" borderId="68" xfId="0" applyNumberFormat="1" applyFont="1" applyFill="1" applyBorder="1" applyAlignment="1">
      <alignment horizontal="right"/>
    </xf>
    <xf numFmtId="3" fontId="19" fillId="6" borderId="36" xfId="0" applyNumberFormat="1" applyFont="1" applyFill="1" applyBorder="1" applyAlignment="1">
      <alignment horizontal="right"/>
    </xf>
    <xf numFmtId="3" fontId="19" fillId="6" borderId="69" xfId="0" applyNumberFormat="1" applyFont="1" applyFill="1" applyBorder="1" applyAlignment="1">
      <alignment horizontal="right"/>
    </xf>
    <xf numFmtId="3" fontId="19" fillId="5" borderId="65" xfId="0" applyNumberFormat="1" applyFont="1" applyFill="1" applyBorder="1" applyAlignment="1">
      <alignment horizontal="right"/>
    </xf>
    <xf numFmtId="0" fontId="19" fillId="0" borderId="28" xfId="0" applyFont="1" applyFill="1" applyBorder="1" applyAlignment="1">
      <alignment horizontal="right"/>
    </xf>
    <xf numFmtId="1" fontId="19" fillId="0" borderId="41" xfId="0" applyNumberFormat="1" applyFont="1" applyBorder="1" applyAlignment="1">
      <alignment horizontal="right"/>
    </xf>
    <xf numFmtId="1" fontId="1" fillId="0" borderId="42" xfId="0" applyNumberFormat="1" applyFont="1" applyBorder="1" applyAlignment="1">
      <alignment horizontal="right"/>
    </xf>
    <xf numFmtId="1" fontId="19" fillId="5" borderId="21" xfId="0" applyNumberFormat="1" applyFont="1" applyFill="1" applyBorder="1" applyAlignment="1">
      <alignment horizontal="right"/>
    </xf>
    <xf numFmtId="1" fontId="19" fillId="4" borderId="21" xfId="0" applyNumberFormat="1" applyFont="1" applyFill="1" applyBorder="1" applyAlignment="1">
      <alignment horizontal="right"/>
    </xf>
    <xf numFmtId="1" fontId="1" fillId="0" borderId="41" xfId="0" applyNumberFormat="1" applyFont="1" applyFill="1" applyBorder="1" applyAlignment="1">
      <alignment horizontal="right"/>
    </xf>
    <xf numFmtId="1" fontId="6" fillId="0" borderId="41" xfId="0" applyNumberFormat="1" applyFont="1" applyFill="1" applyBorder="1" applyAlignment="1">
      <alignment horizontal="right"/>
    </xf>
    <xf numFmtId="1" fontId="19" fillId="0" borderId="41" xfId="0" applyNumberFormat="1" applyFont="1" applyFill="1" applyBorder="1" applyAlignment="1">
      <alignment horizontal="right"/>
    </xf>
    <xf numFmtId="1" fontId="19" fillId="4" borderId="29" xfId="0" applyNumberFormat="1" applyFont="1" applyFill="1" applyBorder="1" applyAlignment="1">
      <alignment horizontal="right"/>
    </xf>
    <xf numFmtId="1" fontId="6" fillId="0" borderId="25" xfId="0" applyNumberFormat="1" applyFont="1" applyFill="1" applyBorder="1" applyAlignment="1">
      <alignment horizontal="right"/>
    </xf>
    <xf numFmtId="1" fontId="6" fillId="0" borderId="46" xfId="0" applyNumberFormat="1" applyFont="1" applyFill="1" applyBorder="1" applyAlignment="1">
      <alignment horizontal="right"/>
    </xf>
    <xf numFmtId="1" fontId="6" fillId="0" borderId="45" xfId="0" applyNumberFormat="1" applyFont="1" applyFill="1" applyBorder="1" applyAlignment="1">
      <alignment horizontal="right"/>
    </xf>
    <xf numFmtId="1" fontId="21" fillId="4" borderId="25" xfId="0" applyNumberFormat="1" applyFont="1" applyFill="1" applyBorder="1" applyAlignment="1">
      <alignment horizontal="center" vertical="center" textRotation="90"/>
    </xf>
    <xf numFmtId="1" fontId="21" fillId="4" borderId="24" xfId="0" applyNumberFormat="1" applyFont="1" applyFill="1" applyBorder="1" applyAlignment="1">
      <alignment horizontal="center" vertical="center" textRotation="90"/>
    </xf>
    <xf numFmtId="1" fontId="17" fillId="0" borderId="0" xfId="0" applyNumberFormat="1" applyFont="1" applyFill="1" applyBorder="1" applyAlignment="1">
      <alignment horizontal="center" vertical="center" textRotation="90"/>
    </xf>
    <xf numFmtId="1" fontId="15" fillId="0" borderId="0" xfId="0" applyNumberFormat="1" applyFont="1"/>
    <xf numFmtId="0" fontId="26" fillId="6" borderId="41" xfId="0" applyFont="1" applyFill="1" applyBorder="1" applyAlignment="1">
      <alignment vertical="center" wrapText="1"/>
    </xf>
    <xf numFmtId="3" fontId="1" fillId="0" borderId="26" xfId="0" applyNumberFormat="1" applyFont="1" applyFill="1" applyBorder="1" applyAlignment="1">
      <alignment horizontal="right"/>
    </xf>
    <xf numFmtId="0" fontId="12" fillId="6" borderId="42" xfId="0" applyFont="1" applyFill="1" applyBorder="1" applyAlignment="1">
      <alignment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3" fontId="1" fillId="0" borderId="21" xfId="0" applyNumberFormat="1" applyFont="1" applyFill="1" applyBorder="1" applyAlignment="1">
      <alignment horizontal="center" vertical="center" wrapText="1"/>
    </xf>
    <xf numFmtId="3" fontId="20" fillId="4" borderId="16" xfId="0" applyNumberFormat="1" applyFont="1" applyFill="1" applyBorder="1" applyAlignment="1">
      <alignment horizontal="center" vertical="center"/>
    </xf>
    <xf numFmtId="3" fontId="20" fillId="4" borderId="35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3" fontId="1" fillId="0" borderId="42" xfId="0" applyNumberFormat="1" applyFont="1" applyFill="1" applyBorder="1" applyAlignment="1">
      <alignment horizontal="right"/>
    </xf>
    <xf numFmtId="1" fontId="21" fillId="4" borderId="26" xfId="0" applyNumberFormat="1" applyFont="1" applyFill="1" applyBorder="1" applyAlignment="1">
      <alignment horizontal="center" vertical="center" wrapText="1"/>
    </xf>
    <xf numFmtId="3" fontId="21" fillId="4" borderId="26" xfId="0" applyNumberFormat="1" applyFont="1" applyFill="1" applyBorder="1" applyAlignment="1">
      <alignment horizontal="center" vertical="center" wrapText="1"/>
    </xf>
    <xf numFmtId="3" fontId="21" fillId="4" borderId="34" xfId="0" applyNumberFormat="1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3" fontId="1" fillId="0" borderId="29" xfId="0" applyNumberFormat="1" applyFont="1" applyFill="1" applyBorder="1" applyAlignment="1">
      <alignment horizontal="center" vertical="center" wrapText="1"/>
    </xf>
    <xf numFmtId="3" fontId="1" fillId="0" borderId="29" xfId="0" applyNumberFormat="1" applyFont="1" applyBorder="1" applyAlignment="1">
      <alignment horizontal="center" vertical="center"/>
    </xf>
    <xf numFmtId="3" fontId="1" fillId="0" borderId="74" xfId="0" applyNumberFormat="1" applyFont="1" applyBorder="1" applyAlignment="1">
      <alignment horizontal="center" vertical="center"/>
    </xf>
    <xf numFmtId="3" fontId="20" fillId="4" borderId="10" xfId="0" applyNumberFormat="1" applyFont="1" applyFill="1" applyBorder="1" applyAlignment="1">
      <alignment horizontal="center" vertical="center"/>
    </xf>
    <xf numFmtId="3" fontId="21" fillId="0" borderId="40" xfId="0" applyNumberFormat="1" applyFont="1" applyBorder="1" applyAlignment="1">
      <alignment horizontal="center" vertical="center"/>
    </xf>
    <xf numFmtId="3" fontId="20" fillId="4" borderId="48" xfId="0" applyNumberFormat="1" applyFont="1" applyFill="1" applyBorder="1" applyAlignment="1">
      <alignment horizontal="center" vertical="center"/>
    </xf>
    <xf numFmtId="3" fontId="21" fillId="0" borderId="30" xfId="0" applyNumberFormat="1" applyFont="1" applyFill="1" applyBorder="1" applyAlignment="1">
      <alignment horizontal="center" vertical="center"/>
    </xf>
    <xf numFmtId="3" fontId="20" fillId="0" borderId="32" xfId="0" applyNumberFormat="1" applyFont="1" applyFill="1" applyBorder="1" applyAlignment="1">
      <alignment horizontal="center" vertical="center"/>
    </xf>
    <xf numFmtId="3" fontId="20" fillId="0" borderId="33" xfId="0" applyNumberFormat="1" applyFont="1" applyFill="1" applyBorder="1" applyAlignment="1">
      <alignment horizontal="center" vertical="center"/>
    </xf>
    <xf numFmtId="3" fontId="21" fillId="4" borderId="29" xfId="0" applyNumberFormat="1" applyFont="1" applyFill="1" applyBorder="1" applyAlignment="1">
      <alignment horizontal="center" vertical="center" wrapText="1"/>
    </xf>
    <xf numFmtId="3" fontId="1" fillId="5" borderId="11" xfId="0" applyNumberFormat="1" applyFont="1" applyFill="1" applyBorder="1" applyAlignment="1">
      <alignment horizontal="right"/>
    </xf>
    <xf numFmtId="3" fontId="1" fillId="5" borderId="77" xfId="0" applyNumberFormat="1" applyFont="1" applyFill="1" applyBorder="1" applyAlignment="1">
      <alignment horizontal="right"/>
    </xf>
    <xf numFmtId="3" fontId="1" fillId="4" borderId="11" xfId="0" applyNumberFormat="1" applyFont="1" applyFill="1" applyBorder="1" applyAlignment="1">
      <alignment horizontal="right"/>
    </xf>
    <xf numFmtId="3" fontId="1" fillId="4" borderId="77" xfId="0" applyNumberFormat="1" applyFont="1" applyFill="1" applyBorder="1" applyAlignment="1">
      <alignment horizontal="right"/>
    </xf>
    <xf numFmtId="0" fontId="12" fillId="6" borderId="41" xfId="0" applyFont="1" applyFill="1" applyBorder="1" applyAlignment="1">
      <alignment vertical="center" wrapText="1"/>
    </xf>
    <xf numFmtId="3" fontId="12" fillId="0" borderId="18" xfId="0" applyNumberFormat="1" applyFont="1" applyBorder="1" applyAlignment="1">
      <alignment horizontal="right"/>
    </xf>
    <xf numFmtId="3" fontId="12" fillId="5" borderId="16" xfId="0" applyNumberFormat="1" applyFont="1" applyFill="1" applyBorder="1" applyAlignment="1">
      <alignment horizontal="right"/>
    </xf>
    <xf numFmtId="3" fontId="12" fillId="5" borderId="35" xfId="0" applyNumberFormat="1" applyFont="1" applyFill="1" applyBorder="1" applyAlignment="1">
      <alignment horizontal="right"/>
    </xf>
    <xf numFmtId="3" fontId="12" fillId="0" borderId="8" xfId="0" applyNumberFormat="1" applyFont="1" applyBorder="1" applyAlignment="1">
      <alignment horizontal="right"/>
    </xf>
    <xf numFmtId="3" fontId="12" fillId="0" borderId="16" xfId="0" applyNumberFormat="1" applyFont="1" applyBorder="1" applyAlignment="1">
      <alignment horizontal="right"/>
    </xf>
    <xf numFmtId="164" fontId="19" fillId="0" borderId="0" xfId="0" applyNumberFormat="1" applyFont="1" applyBorder="1"/>
    <xf numFmtId="164" fontId="19" fillId="0" borderId="2" xfId="0" applyNumberFormat="1" applyFont="1" applyBorder="1"/>
    <xf numFmtId="3" fontId="12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horizontal="center" vertical="center"/>
    </xf>
    <xf numFmtId="3" fontId="12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>
      <alignment horizontal="center" vertical="center"/>
    </xf>
    <xf numFmtId="3" fontId="23" fillId="0" borderId="4" xfId="0" applyNumberFormat="1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3" fontId="12" fillId="0" borderId="50" xfId="0" applyNumberFormat="1" applyFont="1" applyFill="1" applyBorder="1" applyAlignment="1">
      <alignment horizontal="center" vertical="center"/>
    </xf>
    <xf numFmtId="3" fontId="12" fillId="3" borderId="50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wrapText="1"/>
    </xf>
    <xf numFmtId="3" fontId="10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/>
    <xf numFmtId="3" fontId="12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 applyAlignment="1">
      <alignment horizontal="center" vertical="center" wrapText="1"/>
    </xf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4" xfId="0" applyNumberFormat="1" applyFont="1" applyFill="1" applyBorder="1" applyAlignment="1">
      <alignment wrapText="1"/>
    </xf>
    <xf numFmtId="3" fontId="13" fillId="4" borderId="4" xfId="0" applyNumberFormat="1" applyFont="1" applyFill="1" applyBorder="1" applyAlignment="1">
      <alignment horizontal="center" vertical="center"/>
    </xf>
    <xf numFmtId="3" fontId="20" fillId="4" borderId="44" xfId="0" applyNumberFormat="1" applyFont="1" applyFill="1" applyBorder="1" applyAlignment="1"/>
    <xf numFmtId="3" fontId="13" fillId="4" borderId="50" xfId="0" applyNumberFormat="1" applyFont="1" applyFill="1" applyBorder="1" applyAlignment="1">
      <alignment horizontal="center" vertical="center"/>
    </xf>
    <xf numFmtId="3" fontId="10" fillId="0" borderId="4" xfId="0" applyNumberFormat="1" applyFont="1" applyFill="1" applyBorder="1" applyAlignment="1">
      <alignment horizontal="center" vertical="center" wrapText="1"/>
    </xf>
    <xf numFmtId="3" fontId="12" fillId="0" borderId="44" xfId="0" applyNumberFormat="1" applyFont="1" applyFill="1" applyBorder="1"/>
    <xf numFmtId="3" fontId="1" fillId="0" borderId="22" xfId="0" applyNumberFormat="1" applyFont="1" applyBorder="1" applyAlignment="1">
      <alignment horizontal="center"/>
    </xf>
    <xf numFmtId="0" fontId="0" fillId="0" borderId="36" xfId="0" applyBorder="1" applyAlignment="1">
      <alignment horizontal="center"/>
    </xf>
    <xf numFmtId="3" fontId="10" fillId="0" borderId="44" xfId="0" applyNumberFormat="1" applyFont="1" applyFill="1" applyBorder="1" applyAlignment="1">
      <alignment horizontal="center" vertical="center"/>
    </xf>
    <xf numFmtId="3" fontId="10" fillId="0" borderId="44" xfId="0" applyNumberFormat="1" applyFont="1" applyFill="1" applyBorder="1" applyAlignment="1">
      <alignment horizontal="center" vertical="center" wrapText="1"/>
    </xf>
    <xf numFmtId="3" fontId="10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/>
    <xf numFmtId="0" fontId="0" fillId="0" borderId="44" xfId="0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3" fontId="9" fillId="0" borderId="44" xfId="0" applyNumberFormat="1" applyFont="1" applyBorder="1" applyAlignment="1"/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 applyAlignment="1">
      <alignment wrapText="1"/>
    </xf>
    <xf numFmtId="3" fontId="12" fillId="0" borderId="44" xfId="0" applyNumberFormat="1" applyFont="1" applyFill="1" applyBorder="1" applyAlignment="1">
      <alignment wrapText="1"/>
    </xf>
    <xf numFmtId="0" fontId="12" fillId="0" borderId="44" xfId="0" applyFont="1" applyBorder="1" applyAlignment="1">
      <alignment horizontal="center" vertical="center"/>
    </xf>
    <xf numFmtId="3" fontId="12" fillId="3" borderId="44" xfId="0" applyNumberFormat="1" applyFont="1" applyFill="1" applyBorder="1"/>
    <xf numFmtId="3" fontId="1" fillId="0" borderId="44" xfId="0" applyNumberFormat="1" applyFont="1" applyFill="1" applyBorder="1" applyAlignment="1"/>
    <xf numFmtId="3" fontId="9" fillId="0" borderId="44" xfId="0" applyNumberFormat="1" applyFont="1" applyFill="1" applyBorder="1" applyAlignment="1"/>
    <xf numFmtId="3" fontId="22" fillId="2" borderId="23" xfId="0" applyNumberFormat="1" applyFont="1" applyFill="1" applyBorder="1" applyAlignment="1">
      <alignment horizontal="center"/>
    </xf>
    <xf numFmtId="3" fontId="9" fillId="0" borderId="55" xfId="0" applyNumberFormat="1" applyFont="1" applyBorder="1" applyAlignment="1">
      <alignment horizontal="center"/>
    </xf>
    <xf numFmtId="3" fontId="9" fillId="0" borderId="56" xfId="0" applyNumberFormat="1" applyFont="1" applyBorder="1" applyAlignment="1">
      <alignment horizontal="center"/>
    </xf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4" xfId="0" applyNumberFormat="1" applyFont="1" applyFill="1" applyBorder="1" applyAlignment="1">
      <alignment wrapText="1"/>
    </xf>
    <xf numFmtId="3" fontId="9" fillId="3" borderId="44" xfId="0" applyNumberFormat="1" applyFont="1" applyFill="1" applyBorder="1" applyAlignment="1"/>
    <xf numFmtId="3" fontId="22" fillId="2" borderId="25" xfId="0" applyNumberFormat="1" applyFont="1" applyFill="1" applyBorder="1" applyAlignment="1">
      <alignment horizontal="center"/>
    </xf>
    <xf numFmtId="3" fontId="9" fillId="0" borderId="52" xfId="0" applyNumberFormat="1" applyFont="1" applyBorder="1" applyAlignment="1">
      <alignment horizontal="center"/>
    </xf>
    <xf numFmtId="3" fontId="9" fillId="0" borderId="36" xfId="0" applyNumberFormat="1" applyFont="1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9" fillId="0" borderId="49" xfId="0" applyNumberFormat="1" applyFont="1" applyBorder="1" applyAlignment="1">
      <alignment horizontal="center"/>
    </xf>
    <xf numFmtId="3" fontId="9" fillId="0" borderId="57" xfId="0" applyNumberFormat="1" applyFont="1" applyBorder="1" applyAlignment="1">
      <alignment horizontal="center"/>
    </xf>
    <xf numFmtId="3" fontId="14" fillId="4" borderId="44" xfId="0" applyNumberFormat="1" applyFont="1" applyFill="1" applyBorder="1" applyAlignment="1"/>
    <xf numFmtId="3" fontId="14" fillId="0" borderId="44" xfId="0" applyNumberFormat="1" applyFont="1" applyFill="1" applyBorder="1" applyAlignment="1">
      <alignment wrapText="1"/>
    </xf>
    <xf numFmtId="3" fontId="12" fillId="3" borderId="1" xfId="0" applyNumberFormat="1" applyFont="1" applyFill="1" applyBorder="1" applyAlignment="1">
      <alignment horizontal="center" vertical="center" wrapText="1"/>
    </xf>
    <xf numFmtId="3" fontId="12" fillId="3" borderId="24" xfId="0" applyNumberFormat="1" applyFont="1" applyFill="1" applyBorder="1" applyAlignment="1">
      <alignment horizontal="center" vertical="center" wrapText="1"/>
    </xf>
    <xf numFmtId="3" fontId="11" fillId="3" borderId="44" xfId="0" applyNumberFormat="1" applyFont="1" applyFill="1" applyBorder="1" applyAlignment="1"/>
    <xf numFmtId="3" fontId="11" fillId="3" borderId="44" xfId="0" applyNumberFormat="1" applyFont="1" applyFill="1" applyBorder="1" applyAlignment="1">
      <alignment wrapText="1"/>
    </xf>
    <xf numFmtId="3" fontId="23" fillId="0" borderId="44" xfId="0" applyNumberFormat="1" applyFont="1" applyBorder="1" applyAlignment="1"/>
    <xf numFmtId="3" fontId="14" fillId="4" borderId="44" xfId="0" applyNumberFormat="1" applyFont="1" applyFill="1" applyBorder="1" applyAlignment="1">
      <alignment wrapText="1"/>
    </xf>
    <xf numFmtId="3" fontId="23" fillId="0" borderId="55" xfId="0" applyNumberFormat="1" applyFont="1" applyBorder="1" applyAlignment="1">
      <alignment horizontal="center"/>
    </xf>
    <xf numFmtId="0" fontId="11" fillId="3" borderId="44" xfId="0" applyFont="1" applyFill="1" applyBorder="1" applyAlignment="1">
      <alignment wrapText="1"/>
    </xf>
    <xf numFmtId="3" fontId="22" fillId="2" borderId="58" xfId="0" applyNumberFormat="1" applyFont="1" applyFill="1" applyBorder="1" applyAlignment="1">
      <alignment horizontal="center"/>
    </xf>
    <xf numFmtId="3" fontId="23" fillId="0" borderId="59" xfId="0" applyNumberFormat="1" applyFont="1" applyBorder="1" applyAlignment="1">
      <alignment horizontal="center"/>
    </xf>
    <xf numFmtId="3" fontId="10" fillId="0" borderId="53" xfId="0" applyNumberFormat="1" applyFont="1" applyFill="1" applyBorder="1" applyAlignment="1">
      <alignment horizontal="center" vertical="center"/>
    </xf>
    <xf numFmtId="3" fontId="23" fillId="0" borderId="54" xfId="0" applyNumberFormat="1" applyFont="1" applyBorder="1" applyAlignment="1">
      <alignment horizontal="center" vertical="center"/>
    </xf>
    <xf numFmtId="0" fontId="21" fillId="4" borderId="42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0" fontId="21" fillId="4" borderId="52" xfId="0" applyFont="1" applyFill="1" applyBorder="1" applyAlignment="1">
      <alignment horizontal="center" vertical="center"/>
    </xf>
    <xf numFmtId="0" fontId="21" fillId="4" borderId="49" xfId="0" applyFont="1" applyFill="1" applyBorder="1" applyAlignment="1">
      <alignment horizontal="center" vertical="center"/>
    </xf>
    <xf numFmtId="0" fontId="20" fillId="3" borderId="41" xfId="0" applyFont="1" applyFill="1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28" fillId="4" borderId="68" xfId="0" applyFont="1" applyFill="1" applyBorder="1" applyAlignment="1">
      <alignment horizontal="center" vertical="center" wrapText="1"/>
    </xf>
    <xf numFmtId="0" fontId="28" fillId="4" borderId="27" xfId="0" applyFont="1" applyFill="1" applyBorder="1" applyAlignment="1">
      <alignment horizontal="center" vertical="center" wrapText="1"/>
    </xf>
    <xf numFmtId="0" fontId="28" fillId="4" borderId="36" xfId="0" applyFont="1" applyFill="1" applyBorder="1" applyAlignment="1">
      <alignment horizontal="center" vertical="center" wrapText="1"/>
    </xf>
    <xf numFmtId="0" fontId="28" fillId="4" borderId="28" xfId="0" applyFont="1" applyFill="1" applyBorder="1" applyAlignment="1">
      <alignment horizontal="center" vertical="center" wrapText="1"/>
    </xf>
    <xf numFmtId="0" fontId="20" fillId="3" borderId="36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wrapText="1"/>
    </xf>
    <xf numFmtId="164" fontId="21" fillId="4" borderId="25" xfId="0" applyNumberFormat="1" applyFont="1" applyFill="1" applyBorder="1" applyAlignment="1">
      <alignment horizontal="center" vertical="center" wrapText="1"/>
    </xf>
    <xf numFmtId="164" fontId="21" fillId="4" borderId="24" xfId="0" applyNumberFormat="1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0" fillId="3" borderId="70" xfId="0" applyFont="1" applyFill="1" applyBorder="1" applyAlignment="1">
      <alignment horizontal="center" vertical="center" wrapText="1"/>
    </xf>
    <xf numFmtId="0" fontId="20" fillId="3" borderId="72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0" fontId="21" fillId="4" borderId="57" xfId="0" applyFont="1" applyFill="1" applyBorder="1" applyAlignment="1">
      <alignment horizontal="center" vertical="center" wrapText="1"/>
    </xf>
    <xf numFmtId="0" fontId="21" fillId="4" borderId="49" xfId="0" applyFont="1" applyFill="1" applyBorder="1" applyAlignment="1">
      <alignment horizontal="center" vertical="center" wrapText="1"/>
    </xf>
    <xf numFmtId="164" fontId="21" fillId="4" borderId="2" xfId="0" applyNumberFormat="1" applyFont="1" applyFill="1" applyBorder="1" applyAlignment="1">
      <alignment horizontal="center" vertical="center" wrapText="1"/>
    </xf>
    <xf numFmtId="164" fontId="21" fillId="4" borderId="57" xfId="0" applyNumberFormat="1" applyFont="1" applyFill="1" applyBorder="1" applyAlignment="1">
      <alignment horizontal="center" vertical="center" wrapText="1"/>
    </xf>
    <xf numFmtId="3" fontId="20" fillId="4" borderId="22" xfId="0" applyNumberFormat="1" applyFont="1" applyFill="1" applyBorder="1" applyAlignment="1">
      <alignment horizontal="center" vertical="center"/>
    </xf>
    <xf numFmtId="3" fontId="20" fillId="4" borderId="36" xfId="0" applyNumberFormat="1" applyFont="1" applyFill="1" applyBorder="1" applyAlignment="1">
      <alignment horizontal="center" vertical="center"/>
    </xf>
    <xf numFmtId="0" fontId="18" fillId="2" borderId="22" xfId="0" applyFont="1" applyFill="1" applyBorder="1" applyAlignment="1">
      <alignment horizontal="right" vertical="center"/>
    </xf>
    <xf numFmtId="0" fontId="0" fillId="0" borderId="51" xfId="0" applyBorder="1" applyAlignment="1">
      <alignment horizontal="right"/>
    </xf>
    <xf numFmtId="0" fontId="0" fillId="0" borderId="36" xfId="0" applyBorder="1" applyAlignment="1">
      <alignment horizontal="right"/>
    </xf>
    <xf numFmtId="164" fontId="21" fillId="4" borderId="1" xfId="0" applyNumberFormat="1" applyFont="1" applyFill="1" applyBorder="1" applyAlignment="1">
      <alignment horizontal="center" vertical="center" textRotation="90"/>
    </xf>
    <xf numFmtId="164" fontId="21" fillId="4" borderId="25" xfId="0" applyNumberFormat="1" applyFont="1" applyFill="1" applyBorder="1" applyAlignment="1">
      <alignment horizontal="center" vertical="center" textRotation="90"/>
    </xf>
    <xf numFmtId="164" fontId="21" fillId="4" borderId="24" xfId="0" applyNumberFormat="1" applyFont="1" applyFill="1" applyBorder="1" applyAlignment="1">
      <alignment horizontal="center" vertical="center" textRotation="90"/>
    </xf>
    <xf numFmtId="164" fontId="21" fillId="4" borderId="4" xfId="0" applyNumberFormat="1" applyFont="1" applyFill="1" applyBorder="1" applyAlignment="1">
      <alignment horizontal="center" vertical="center" textRotation="90"/>
    </xf>
    <xf numFmtId="164" fontId="21" fillId="4" borderId="50" xfId="0" applyNumberFormat="1" applyFont="1" applyFill="1" applyBorder="1" applyAlignment="1">
      <alignment horizontal="center" vertical="center" textRotation="90"/>
    </xf>
    <xf numFmtId="164" fontId="21" fillId="4" borderId="44" xfId="0" applyNumberFormat="1" applyFont="1" applyFill="1" applyBorder="1" applyAlignment="1">
      <alignment horizontal="center" vertical="center" textRotation="90"/>
    </xf>
    <xf numFmtId="0" fontId="20" fillId="3" borderId="3" xfId="0" applyFont="1" applyFill="1" applyBorder="1" applyAlignment="1">
      <alignment horizontal="center" vertical="center" wrapText="1"/>
    </xf>
    <xf numFmtId="0" fontId="20" fillId="3" borderId="52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20" fillId="3" borderId="20" xfId="0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50" xfId="0" applyNumberFormat="1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51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0" fontId="21" fillId="4" borderId="9" xfId="0" applyFont="1" applyFill="1" applyBorder="1" applyAlignment="1">
      <alignment horizontal="center" vertical="center" wrapText="1"/>
    </xf>
    <xf numFmtId="0" fontId="21" fillId="4" borderId="72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 vertical="center" wrapText="1"/>
    </xf>
    <xf numFmtId="164" fontId="21" fillId="4" borderId="17" xfId="0" applyNumberFormat="1" applyFont="1" applyFill="1" applyBorder="1" applyAlignment="1">
      <alignment horizontal="center" vertical="center" textRotation="90"/>
    </xf>
    <xf numFmtId="164" fontId="21" fillId="4" borderId="35" xfId="0" applyNumberFormat="1" applyFont="1" applyFill="1" applyBorder="1" applyAlignment="1">
      <alignment horizontal="center" vertical="center" textRotation="90"/>
    </xf>
    <xf numFmtId="0" fontId="21" fillId="4" borderId="37" xfId="0" applyFont="1" applyFill="1" applyBorder="1" applyAlignment="1">
      <alignment horizontal="center" vertical="center" wrapText="1"/>
    </xf>
    <xf numFmtId="0" fontId="21" fillId="4" borderId="63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1" fillId="4" borderId="52" xfId="0" applyFont="1" applyFill="1" applyBorder="1" applyAlignment="1">
      <alignment horizontal="center" vertical="center" wrapText="1"/>
    </xf>
    <xf numFmtId="0" fontId="21" fillId="4" borderId="18" xfId="0" applyFont="1" applyFill="1" applyBorder="1" applyAlignment="1">
      <alignment horizontal="center" vertical="center" wrapText="1"/>
    </xf>
    <xf numFmtId="0" fontId="21" fillId="4" borderId="45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1" fillId="4" borderId="50" xfId="0" applyFont="1" applyFill="1" applyBorder="1" applyAlignment="1">
      <alignment horizontal="center" vertical="center"/>
    </xf>
    <xf numFmtId="0" fontId="21" fillId="4" borderId="44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21" fillId="4" borderId="66" xfId="0" applyFont="1" applyFill="1" applyBorder="1" applyAlignment="1">
      <alignment horizontal="center" vertical="center" wrapText="1"/>
    </xf>
    <xf numFmtId="0" fontId="21" fillId="4" borderId="67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31" xfId="0" applyFont="1" applyFill="1" applyBorder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1" fillId="4" borderId="29" xfId="0" applyFont="1" applyFill="1" applyBorder="1" applyAlignment="1">
      <alignment horizontal="center" vertical="center" wrapText="1"/>
    </xf>
    <xf numFmtId="0" fontId="21" fillId="4" borderId="27" xfId="0" applyFont="1" applyFill="1" applyBorder="1" applyAlignment="1">
      <alignment horizontal="center" vertical="center" wrapText="1"/>
    </xf>
    <xf numFmtId="0" fontId="21" fillId="4" borderId="30" xfId="0" applyFont="1" applyFill="1" applyBorder="1" applyAlignment="1">
      <alignment horizontal="center" vertical="center" wrapText="1"/>
    </xf>
    <xf numFmtId="0" fontId="21" fillId="4" borderId="16" xfId="0" applyFont="1" applyFill="1" applyBorder="1" applyAlignment="1">
      <alignment horizontal="center" vertical="center" wrapText="1"/>
    </xf>
    <xf numFmtId="0" fontId="21" fillId="4" borderId="35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1" fontId="21" fillId="4" borderId="42" xfId="0" applyNumberFormat="1" applyFont="1" applyFill="1" applyBorder="1" applyAlignment="1">
      <alignment horizontal="center" vertical="center" wrapText="1"/>
    </xf>
    <xf numFmtId="1" fontId="21" fillId="4" borderId="43" xfId="0" applyNumberFormat="1" applyFont="1" applyFill="1" applyBorder="1" applyAlignment="1">
      <alignment horizontal="center" vertical="center" wrapText="1"/>
    </xf>
    <xf numFmtId="0" fontId="20" fillId="3" borderId="62" xfId="0" applyFont="1" applyFill="1" applyBorder="1" applyAlignment="1">
      <alignment horizontal="center" vertical="center" wrapText="1"/>
    </xf>
    <xf numFmtId="0" fontId="19" fillId="3" borderId="40" xfId="0" applyFont="1" applyFill="1" applyBorder="1"/>
    <xf numFmtId="164" fontId="21" fillId="4" borderId="18" xfId="0" applyNumberFormat="1" applyFont="1" applyFill="1" applyBorder="1" applyAlignment="1">
      <alignment horizontal="center" vertical="center" wrapText="1"/>
    </xf>
    <xf numFmtId="164" fontId="21" fillId="4" borderId="44" xfId="0" applyNumberFormat="1" applyFont="1" applyFill="1" applyBorder="1" applyAlignment="1">
      <alignment horizontal="center" vertical="center" wrapText="1"/>
    </xf>
    <xf numFmtId="0" fontId="21" fillId="4" borderId="61" xfId="0" applyFont="1" applyFill="1" applyBorder="1" applyAlignment="1">
      <alignment horizontal="center" vertical="center" wrapText="1"/>
    </xf>
    <xf numFmtId="164" fontId="21" fillId="4" borderId="62" xfId="0" applyNumberFormat="1" applyFont="1" applyFill="1" applyBorder="1" applyAlignment="1">
      <alignment horizontal="center" vertical="center" wrapText="1"/>
    </xf>
    <xf numFmtId="164" fontId="21" fillId="4" borderId="38" xfId="0" applyNumberFormat="1" applyFont="1" applyFill="1" applyBorder="1" applyAlignment="1">
      <alignment horizontal="center" vertical="center" wrapText="1"/>
    </xf>
    <xf numFmtId="3" fontId="20" fillId="4" borderId="2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79"/>
  <sheetViews>
    <sheetView tabSelected="1" zoomScaleNormal="100" workbookViewId="0">
      <pane ySplit="2" topLeftCell="A3" activePane="bottomLeft" state="frozen"/>
      <selection pane="bottomLeft" activeCell="B14" sqref="B14:B15"/>
    </sheetView>
  </sheetViews>
  <sheetFormatPr defaultRowHeight="13.5" x14ac:dyDescent="0.25"/>
  <cols>
    <col min="1" max="1" width="26.5703125" style="104" bestFit="1" customWidth="1"/>
    <col min="2" max="2" width="8.85546875" style="104" customWidth="1"/>
    <col min="3" max="3" width="3.5703125" style="104" customWidth="1"/>
    <col min="4" max="4" width="26.5703125" style="104" bestFit="1" customWidth="1"/>
    <col min="5" max="5" width="7.5703125" style="104" bestFit="1" customWidth="1"/>
    <col min="6" max="6" width="3.7109375" style="104" customWidth="1"/>
    <col min="7" max="7" width="26.5703125" style="104" bestFit="1" customWidth="1"/>
    <col min="8" max="8" width="7.5703125" style="104" bestFit="1" customWidth="1"/>
    <col min="9" max="9" width="3.7109375" style="104" customWidth="1"/>
    <col min="10" max="10" width="26.5703125" style="104" bestFit="1" customWidth="1"/>
    <col min="11" max="11" width="11.140625" style="104" customWidth="1"/>
    <col min="12" max="12" width="3.7109375" style="104" customWidth="1"/>
    <col min="13" max="13" width="26.5703125" style="104" bestFit="1" customWidth="1"/>
    <col min="14" max="14" width="10.5703125" style="104" customWidth="1"/>
    <col min="15" max="15" width="3.7109375" style="104" customWidth="1"/>
    <col min="16" max="16" width="36.5703125" style="104" bestFit="1" customWidth="1"/>
    <col min="17" max="17" width="6.5703125" style="104" bestFit="1" customWidth="1"/>
    <col min="18" max="16384" width="9.140625" style="104"/>
  </cols>
  <sheetData>
    <row r="1" spans="1:14" x14ac:dyDescent="0.25">
      <c r="A1" s="502" t="s">
        <v>43</v>
      </c>
      <c r="B1" s="503"/>
      <c r="C1" s="88"/>
      <c r="D1" s="502" t="s">
        <v>43</v>
      </c>
      <c r="E1" s="503"/>
      <c r="F1" s="45"/>
      <c r="G1" s="502" t="s">
        <v>43</v>
      </c>
      <c r="H1" s="503"/>
      <c r="I1" s="89"/>
      <c r="J1" s="502" t="s">
        <v>43</v>
      </c>
      <c r="K1" s="503"/>
      <c r="L1" s="89"/>
      <c r="M1" s="502" t="s">
        <v>43</v>
      </c>
      <c r="N1" s="503"/>
    </row>
    <row r="2" spans="1:14" ht="15.75" customHeight="1" x14ac:dyDescent="0.25">
      <c r="A2" s="479" t="s">
        <v>114</v>
      </c>
      <c r="B2" s="504"/>
      <c r="C2" s="90"/>
      <c r="D2" s="479" t="s">
        <v>115</v>
      </c>
      <c r="E2" s="504"/>
      <c r="F2" s="91"/>
      <c r="G2" s="479" t="s">
        <v>116</v>
      </c>
      <c r="H2" s="504"/>
      <c r="I2" s="89"/>
      <c r="J2" s="479" t="s">
        <v>117</v>
      </c>
      <c r="K2" s="480"/>
      <c r="L2" s="89"/>
      <c r="M2" s="479" t="s">
        <v>118</v>
      </c>
      <c r="N2" s="480"/>
    </row>
    <row r="3" spans="1:14" ht="14.25" thickBot="1" x14ac:dyDescent="0.3">
      <c r="A3" s="505" t="s">
        <v>44</v>
      </c>
      <c r="B3" s="506"/>
      <c r="C3" s="88"/>
      <c r="D3" s="505" t="s">
        <v>44</v>
      </c>
      <c r="E3" s="506"/>
      <c r="F3" s="89"/>
      <c r="G3" s="505" t="s">
        <v>44</v>
      </c>
      <c r="H3" s="506"/>
      <c r="I3" s="89"/>
      <c r="J3" s="505" t="s">
        <v>44</v>
      </c>
      <c r="K3" s="507"/>
      <c r="L3" s="89"/>
      <c r="M3" s="505" t="s">
        <v>44</v>
      </c>
      <c r="N3" s="506"/>
    </row>
    <row r="4" spans="1:14" s="105" customFormat="1" ht="12.95" customHeight="1" x14ac:dyDescent="0.25">
      <c r="A4" s="489" t="s">
        <v>45</v>
      </c>
      <c r="B4" s="477">
        <f>SUM('NY Waterway-(Port Imperial FC)'!K14)</f>
        <v>0</v>
      </c>
      <c r="C4" s="7"/>
      <c r="D4" s="489" t="s">
        <v>45</v>
      </c>
      <c r="E4" s="477">
        <f>SUM('NY Waterway-(Port Imperial FC)'!K25)</f>
        <v>88174</v>
      </c>
      <c r="F4" s="92"/>
      <c r="G4" s="489" t="s">
        <v>45</v>
      </c>
      <c r="H4" s="477">
        <f>SUM('NY Waterway-(Port Imperial FC)'!K36)</f>
        <v>88677</v>
      </c>
      <c r="I4" s="92"/>
      <c r="J4" s="489" t="s">
        <v>45</v>
      </c>
      <c r="K4" s="477">
        <f>SUM('NY Waterway-(Port Imperial FC)'!K47)</f>
        <v>85660</v>
      </c>
      <c r="L4" s="92"/>
      <c r="M4" s="489" t="s">
        <v>45</v>
      </c>
      <c r="N4" s="477">
        <f>SUM('NY Waterway-(Port Imperial FC)'!K58)</f>
        <v>94572</v>
      </c>
    </row>
    <row r="5" spans="1:14" s="105" customFormat="1" ht="12.95" customHeight="1" thickBot="1" x14ac:dyDescent="0.3">
      <c r="A5" s="493"/>
      <c r="B5" s="478"/>
      <c r="C5" s="8"/>
      <c r="D5" s="493"/>
      <c r="E5" s="478"/>
      <c r="F5" s="92"/>
      <c r="G5" s="493"/>
      <c r="H5" s="482"/>
      <c r="I5" s="92"/>
      <c r="J5" s="493"/>
      <c r="K5" s="482"/>
      <c r="L5" s="92"/>
      <c r="M5" s="493"/>
      <c r="N5" s="482"/>
    </row>
    <row r="6" spans="1:14" s="105" customFormat="1" ht="12.95" customHeight="1" x14ac:dyDescent="0.25">
      <c r="A6" s="483" t="s">
        <v>46</v>
      </c>
      <c r="B6" s="477">
        <f>SUM('NY Waterway-(Billy Bey FC)'!M14)</f>
        <v>0</v>
      </c>
      <c r="C6" s="7"/>
      <c r="D6" s="483" t="s">
        <v>46</v>
      </c>
      <c r="E6" s="477">
        <f>SUM('NY Waterway-(Billy Bey FC)'!M25)</f>
        <v>66767</v>
      </c>
      <c r="F6" s="92"/>
      <c r="G6" s="483" t="s">
        <v>46</v>
      </c>
      <c r="H6" s="468">
        <f>SUM('NY Waterway-(Billy Bey FC)'!M36)</f>
        <v>60149</v>
      </c>
      <c r="I6" s="92"/>
      <c r="J6" s="483" t="s">
        <v>46</v>
      </c>
      <c r="K6" s="468">
        <f>SUM('NY Waterway-(Billy Bey FC)'!M47)</f>
        <v>60241</v>
      </c>
      <c r="L6" s="92"/>
      <c r="M6" s="483" t="s">
        <v>46</v>
      </c>
      <c r="N6" s="468">
        <f>SUM('NY Waterway-(Billy Bey FC)'!M58)</f>
        <v>73651</v>
      </c>
    </row>
    <row r="7" spans="1:14" s="105" customFormat="1" ht="12.95" customHeight="1" thickBot="1" x14ac:dyDescent="0.3">
      <c r="A7" s="501"/>
      <c r="B7" s="478"/>
      <c r="C7" s="8"/>
      <c r="D7" s="501"/>
      <c r="E7" s="478"/>
      <c r="F7" s="92"/>
      <c r="G7" s="501"/>
      <c r="H7" s="481"/>
      <c r="I7" s="92"/>
      <c r="J7" s="501"/>
      <c r="K7" s="481"/>
      <c r="L7" s="92"/>
      <c r="M7" s="501"/>
      <c r="N7" s="481"/>
    </row>
    <row r="8" spans="1:14" s="105" customFormat="1" ht="12.95" customHeight="1" x14ac:dyDescent="0.25">
      <c r="A8" s="489" t="s">
        <v>47</v>
      </c>
      <c r="B8" s="477">
        <f>SUM(SeaStreak!G14)</f>
        <v>0</v>
      </c>
      <c r="C8" s="7"/>
      <c r="D8" s="489" t="s">
        <v>47</v>
      </c>
      <c r="E8" s="477">
        <f>SUM(SeaStreak!G25)</f>
        <v>23693</v>
      </c>
      <c r="F8" s="92"/>
      <c r="G8" s="489" t="s">
        <v>47</v>
      </c>
      <c r="H8" s="477">
        <f>SUM(SeaStreak!G36)</f>
        <v>23399</v>
      </c>
      <c r="I8" s="92"/>
      <c r="J8" s="489" t="s">
        <v>47</v>
      </c>
      <c r="K8" s="477">
        <f>SUM(SeaStreak!G47)</f>
        <v>23662</v>
      </c>
      <c r="L8" s="92"/>
      <c r="M8" s="489" t="s">
        <v>47</v>
      </c>
      <c r="N8" s="477">
        <f>SUM(SeaStreak!G58)</f>
        <v>26425</v>
      </c>
    </row>
    <row r="9" spans="1:14" s="105" customFormat="1" ht="12.95" customHeight="1" thickBot="1" x14ac:dyDescent="0.3">
      <c r="A9" s="490"/>
      <c r="B9" s="478"/>
      <c r="C9" s="93"/>
      <c r="D9" s="490"/>
      <c r="E9" s="482"/>
      <c r="F9" s="92"/>
      <c r="G9" s="490"/>
      <c r="H9" s="482"/>
      <c r="I9" s="92"/>
      <c r="J9" s="490"/>
      <c r="K9" s="482"/>
      <c r="L9" s="92"/>
      <c r="M9" s="490"/>
      <c r="N9" s="482"/>
    </row>
    <row r="10" spans="1:14" s="105" customFormat="1" ht="12.95" customHeight="1" x14ac:dyDescent="0.25">
      <c r="A10" s="483" t="s">
        <v>48</v>
      </c>
      <c r="B10" s="477">
        <f>SUM('New York Water Taxi'!L14)</f>
        <v>0</v>
      </c>
      <c r="C10" s="9"/>
      <c r="D10" s="483" t="s">
        <v>48</v>
      </c>
      <c r="E10" s="468">
        <f>SUM('New York Water Taxi'!L25)</f>
        <v>5386</v>
      </c>
      <c r="F10" s="92"/>
      <c r="G10" s="483" t="s">
        <v>48</v>
      </c>
      <c r="H10" s="468">
        <f>SUM('New York Water Taxi'!L36)</f>
        <v>4958</v>
      </c>
      <c r="I10" s="92"/>
      <c r="J10" s="483" t="s">
        <v>48</v>
      </c>
      <c r="K10" s="468">
        <f>SUM('New York Water Taxi'!L47)</f>
        <v>4550</v>
      </c>
      <c r="L10" s="92"/>
      <c r="M10" s="483" t="s">
        <v>48</v>
      </c>
      <c r="N10" s="468">
        <f>SUM('New York Water Taxi'!L58)</f>
        <v>6472</v>
      </c>
    </row>
    <row r="11" spans="1:14" s="105" customFormat="1" ht="12.95" customHeight="1" thickBot="1" x14ac:dyDescent="0.3">
      <c r="A11" s="484"/>
      <c r="B11" s="478"/>
      <c r="C11" s="94"/>
      <c r="D11" s="484"/>
      <c r="E11" s="469"/>
      <c r="F11" s="92"/>
      <c r="G11" s="484"/>
      <c r="H11" s="481"/>
      <c r="I11" s="92"/>
      <c r="J11" s="484"/>
      <c r="K11" s="481"/>
      <c r="L11" s="92"/>
      <c r="M11" s="484"/>
      <c r="N11" s="481"/>
    </row>
    <row r="12" spans="1:14" s="105" customFormat="1" ht="12.95" customHeight="1" x14ac:dyDescent="0.25">
      <c r="A12" s="466" t="s">
        <v>33</v>
      </c>
      <c r="B12" s="477">
        <f>'Liberty Landing Ferry'!C14</f>
        <v>0</v>
      </c>
      <c r="C12" s="9"/>
      <c r="D12" s="466" t="s">
        <v>33</v>
      </c>
      <c r="E12" s="468">
        <f>'Liberty Landing Ferry'!C25</f>
        <v>5939</v>
      </c>
      <c r="F12" s="92"/>
      <c r="G12" s="466" t="s">
        <v>33</v>
      </c>
      <c r="H12" s="468">
        <f>'Liberty Landing Ferry'!C36</f>
        <v>5871</v>
      </c>
      <c r="I12" s="92"/>
      <c r="J12" s="466" t="s">
        <v>33</v>
      </c>
      <c r="K12" s="468">
        <f>'Liberty Landing Ferry'!C47</f>
        <v>6704</v>
      </c>
      <c r="L12" s="92"/>
      <c r="M12" s="466" t="s">
        <v>33</v>
      </c>
      <c r="N12" s="468">
        <f>'Liberty Landing Ferry'!C58</f>
        <v>7341</v>
      </c>
    </row>
    <row r="13" spans="1:14" s="105" customFormat="1" ht="12.95" customHeight="1" thickBot="1" x14ac:dyDescent="0.3">
      <c r="A13" s="467"/>
      <c r="B13" s="478"/>
      <c r="C13" s="94"/>
      <c r="D13" s="467"/>
      <c r="E13" s="469"/>
      <c r="F13" s="92"/>
      <c r="G13" s="467"/>
      <c r="H13" s="481"/>
      <c r="I13" s="92"/>
      <c r="J13" s="467"/>
      <c r="K13" s="481"/>
      <c r="L13" s="92"/>
      <c r="M13" s="467"/>
      <c r="N13" s="481"/>
    </row>
    <row r="14" spans="1:14" s="205" customFormat="1" ht="12.95" customHeight="1" x14ac:dyDescent="0.25">
      <c r="A14" s="466" t="s">
        <v>73</v>
      </c>
      <c r="B14" s="468">
        <f>'NYC Ferry'!AJ14</f>
        <v>0</v>
      </c>
      <c r="C14" s="94"/>
      <c r="D14" s="466" t="s">
        <v>73</v>
      </c>
      <c r="E14" s="468">
        <f>'NYC Ferry'!AJ25</f>
        <v>113274</v>
      </c>
      <c r="F14" s="204"/>
      <c r="G14" s="466" t="s">
        <v>73</v>
      </c>
      <c r="H14" s="468">
        <f>'NYC Ferry'!AJ36</f>
        <v>93465</v>
      </c>
      <c r="I14" s="204"/>
      <c r="J14" s="466" t="s">
        <v>73</v>
      </c>
      <c r="K14" s="468">
        <f>'NYC Ferry'!AJ47</f>
        <v>82677</v>
      </c>
      <c r="L14" s="204"/>
      <c r="M14" s="466" t="s">
        <v>73</v>
      </c>
      <c r="N14" s="468">
        <f>'NYC Ferry'!AJ58</f>
        <v>129190</v>
      </c>
    </row>
    <row r="15" spans="1:14" s="205" customFormat="1" ht="12.95" customHeight="1" thickBot="1" x14ac:dyDescent="0.3">
      <c r="A15" s="467"/>
      <c r="B15" s="469"/>
      <c r="C15" s="94"/>
      <c r="D15" s="467"/>
      <c r="E15" s="469"/>
      <c r="F15" s="204"/>
      <c r="G15" s="467"/>
      <c r="H15" s="469"/>
      <c r="I15" s="204"/>
      <c r="J15" s="467"/>
      <c r="K15" s="469"/>
      <c r="L15" s="204"/>
      <c r="M15" s="467"/>
      <c r="N15" s="469"/>
    </row>
    <row r="16" spans="1:14" s="96" customFormat="1" ht="12.95" customHeight="1" x14ac:dyDescent="0.2">
      <c r="A16" s="499" t="s">
        <v>19</v>
      </c>
      <c r="B16" s="472">
        <f>SUM(B4:B15)</f>
        <v>0</v>
      </c>
      <c r="C16" s="10"/>
      <c r="D16" s="499" t="s">
        <v>19</v>
      </c>
      <c r="E16" s="472">
        <f>SUM(E4:E15)</f>
        <v>303233</v>
      </c>
      <c r="F16" s="95"/>
      <c r="G16" s="499" t="s">
        <v>19</v>
      </c>
      <c r="H16" s="472">
        <f>SUM(H4:H15)</f>
        <v>276519</v>
      </c>
      <c r="I16" s="95"/>
      <c r="J16" s="499" t="s">
        <v>19</v>
      </c>
      <c r="K16" s="472">
        <f>SUM(K4:K15)</f>
        <v>263494</v>
      </c>
      <c r="L16" s="95"/>
      <c r="M16" s="499" t="s">
        <v>19</v>
      </c>
      <c r="N16" s="472">
        <f>SUM(N4:N15)</f>
        <v>337651</v>
      </c>
    </row>
    <row r="17" spans="1:17" s="96" customFormat="1" ht="12.95" customHeight="1" thickBot="1" x14ac:dyDescent="0.3">
      <c r="A17" s="500"/>
      <c r="B17" s="473"/>
      <c r="C17" s="97"/>
      <c r="D17" s="500"/>
      <c r="E17" s="473"/>
      <c r="F17" s="95"/>
      <c r="G17" s="500"/>
      <c r="H17" s="473"/>
      <c r="I17" s="95"/>
      <c r="J17" s="500"/>
      <c r="K17" s="473"/>
      <c r="L17" s="95"/>
      <c r="M17" s="500"/>
      <c r="N17" s="473"/>
      <c r="P17" s="105"/>
      <c r="Q17" s="105"/>
    </row>
    <row r="18" spans="1:17" s="105" customFormat="1" ht="14.25" thickBot="1" x14ac:dyDescent="0.3">
      <c r="A18" s="98"/>
      <c r="B18" s="99"/>
      <c r="C18" s="92"/>
      <c r="D18" s="98"/>
      <c r="E18" s="99"/>
      <c r="F18" s="92"/>
      <c r="G18" s="98"/>
      <c r="H18" s="99"/>
      <c r="I18" s="92"/>
      <c r="J18" s="100"/>
      <c r="K18" s="101"/>
      <c r="L18" s="92"/>
      <c r="M18" s="100"/>
      <c r="N18" s="101"/>
      <c r="P18" s="120" t="s">
        <v>55</v>
      </c>
      <c r="Q18" s="108">
        <f>AVERAGE('NYC Ferry'!F81,'NY Waterway-(Port Imperial FC)'!H75,'NY Waterway-(Billy Bey FC)'!F80,SeaStreak!G75,'New York Water Taxi'!M75,'Liberty Landing Ferry'!F75)</f>
        <v>32802.694444444445</v>
      </c>
    </row>
    <row r="19" spans="1:17" ht="14.25" thickBot="1" x14ac:dyDescent="0.3">
      <c r="A19" s="496" t="s">
        <v>49</v>
      </c>
      <c r="B19" s="497"/>
      <c r="C19" s="88"/>
      <c r="D19" s="496" t="s">
        <v>49</v>
      </c>
      <c r="E19" s="497"/>
      <c r="F19" s="89"/>
      <c r="G19" s="496" t="s">
        <v>49</v>
      </c>
      <c r="H19" s="497"/>
      <c r="I19" s="89"/>
      <c r="J19" s="496" t="s">
        <v>49</v>
      </c>
      <c r="K19" s="498"/>
      <c r="L19" s="89"/>
      <c r="M19" s="496" t="s">
        <v>49</v>
      </c>
      <c r="N19" s="497"/>
    </row>
    <row r="20" spans="1:17" ht="12.95" customHeight="1" x14ac:dyDescent="0.25">
      <c r="A20" s="489" t="s">
        <v>10</v>
      </c>
      <c r="B20" s="477">
        <f>SUM('NY Waterway-(Billy Bey FC)'!I14,'NY Waterway-(Billy Bey FC)'!J14,'NY Waterway-(Billy Bey FC)'!K14, 'New York Water Taxi'!J14:J14, 'NY Waterway-(Port Imperial FC)'!I14:J14, SeaStreak!C14:D14,'NYC Ferry'!C14,'NYC Ferry'!L14,'NYC Ferry'!R14,'NYC Ferry'!X14, 'NYC Ferry'!AC14, 'NYC Ferry'!AG14)</f>
        <v>0</v>
      </c>
      <c r="C20" s="7"/>
      <c r="D20" s="489" t="s">
        <v>10</v>
      </c>
      <c r="E20" s="477">
        <f>SUM('NY Waterway-(Billy Bey FC)'!I25,'NY Waterway-(Billy Bey FC)'!J25,'NY Waterway-(Billy Bey FC)'!K25, 'New York Water Taxi'!J25:J25, 'NY Waterway-(Port Imperial FC)'!I25:J25, SeaStreak!C25:D25,'NYC Ferry'!C25,'NYC Ferry'!L25,'NYC Ferry'!R25,'NYC Ferry'!X25, 'NYC Ferry'!AC25, 'NYC Ferry'!AG25)</f>
        <v>81080</v>
      </c>
      <c r="F20" s="89"/>
      <c r="G20" s="489" t="s">
        <v>10</v>
      </c>
      <c r="H20" s="477">
        <f>SUM('NY Waterway-(Billy Bey FC)'!I36,'NY Waterway-(Billy Bey FC)'!J36,'NY Waterway-(Billy Bey FC)'!K36, 'New York Water Taxi'!J36:J36, 'NY Waterway-(Port Imperial FC)'!I36:J36, SeaStreak!C36:D36,'NYC Ferry'!C36,'NYC Ferry'!L36,'NYC Ferry'!R36,'NYC Ferry'!X36, 'NYC Ferry'!AC36, 'NYC Ferry'!AG36)</f>
        <v>75352</v>
      </c>
      <c r="I20" s="89"/>
      <c r="J20" s="489" t="s">
        <v>10</v>
      </c>
      <c r="K20" s="477">
        <f>SUM('NY Waterway-(Billy Bey FC)'!I47,'NY Waterway-(Billy Bey FC)'!J47, 'NY Waterway-(Billy Bey FC)'!K47, 'New York Water Taxi'!J47:J47, 'NY Waterway-(Port Imperial FC)'!I47:J47, SeaStreak!C47:D47,'NYC Ferry'!C47,'NYC Ferry'!L47,'NYC Ferry'!R47,'NYC Ferry'!X47, 'NYC Ferry'!AC47, 'NYC Ferry'!AG47)</f>
        <v>73304</v>
      </c>
      <c r="L20" s="89"/>
      <c r="M20" s="489" t="s">
        <v>10</v>
      </c>
      <c r="N20" s="477">
        <f>SUM('NY Waterway-(Billy Bey FC)'!I58,'NY Waterway-(Billy Bey FC)'!J58,'NY Waterway-(Billy Bey FC)'!K58, 'New York Water Taxi'!J58:J58, 'NY Waterway-(Port Imperial FC)'!I58:J58, SeaStreak!C58:D58,'NYC Ferry'!C58,'NYC Ferry'!L58,'NYC Ferry'!R58,'NYC Ferry'!X58,'NYC Ferry'!AC58, 'NYC Ferry'!AG58,'NYC Ferry'!AH58)</f>
        <v>90228</v>
      </c>
    </row>
    <row r="21" spans="1:17" ht="12.95" customHeight="1" thickBot="1" x14ac:dyDescent="0.3">
      <c r="A21" s="493"/>
      <c r="B21" s="482"/>
      <c r="C21" s="8"/>
      <c r="D21" s="493"/>
      <c r="E21" s="478"/>
      <c r="F21" s="89"/>
      <c r="G21" s="493"/>
      <c r="H21" s="478"/>
      <c r="I21" s="89"/>
      <c r="J21" s="493"/>
      <c r="K21" s="478"/>
      <c r="L21" s="89"/>
      <c r="M21" s="493"/>
      <c r="N21" s="478"/>
    </row>
    <row r="22" spans="1:17" ht="12.95" customHeight="1" x14ac:dyDescent="0.25">
      <c r="A22" s="483" t="s">
        <v>68</v>
      </c>
      <c r="B22" s="477">
        <f xml:space="preserve"> 'NY Waterway-(Billy Bey FC)'!L14</f>
        <v>0</v>
      </c>
      <c r="C22" s="8"/>
      <c r="D22" s="483" t="s">
        <v>68</v>
      </c>
      <c r="E22" s="477">
        <f xml:space="preserve"> 'NY Waterway-(Billy Bey FC)'!L25</f>
        <v>1753</v>
      </c>
      <c r="F22" s="89"/>
      <c r="G22" s="483" t="s">
        <v>68</v>
      </c>
      <c r="H22" s="477">
        <f xml:space="preserve"> 'NY Waterway-(Billy Bey FC)'!L36</f>
        <v>1810</v>
      </c>
      <c r="I22" s="89"/>
      <c r="J22" s="483" t="s">
        <v>68</v>
      </c>
      <c r="K22" s="477">
        <f>'NY Waterway-(Billy Bey FC)'!L47</f>
        <v>1770</v>
      </c>
      <c r="L22" s="89"/>
      <c r="M22" s="483" t="s">
        <v>68</v>
      </c>
      <c r="N22" s="477">
        <f xml:space="preserve"> 'NY Waterway-(Billy Bey FC)'!L58</f>
        <v>1904</v>
      </c>
    </row>
    <row r="23" spans="1:17" ht="12.95" customHeight="1" thickBot="1" x14ac:dyDescent="0.3">
      <c r="A23" s="488"/>
      <c r="B23" s="482"/>
      <c r="C23" s="8"/>
      <c r="D23" s="488"/>
      <c r="E23" s="478"/>
      <c r="F23" s="89"/>
      <c r="G23" s="488"/>
      <c r="H23" s="478"/>
      <c r="I23" s="89"/>
      <c r="J23" s="488"/>
      <c r="K23" s="478"/>
      <c r="L23" s="89"/>
      <c r="M23" s="488"/>
      <c r="N23" s="478"/>
    </row>
    <row r="24" spans="1:17" ht="12.95" customHeight="1" x14ac:dyDescent="0.25">
      <c r="A24" s="483" t="s">
        <v>8</v>
      </c>
      <c r="B24" s="468">
        <f>SUM('NY Waterway-(Billy Bey FC)'!C14:E14, 'NY Waterway-(Port Imperial FC)'!C14:G14,)</f>
        <v>0</v>
      </c>
      <c r="C24" s="9"/>
      <c r="D24" s="483" t="s">
        <v>8</v>
      </c>
      <c r="E24" s="468">
        <f>SUM('NY Waterway-(Billy Bey FC)'!C25:E25, 'NY Waterway-(Port Imperial FC)'!C25:G25,)</f>
        <v>68978</v>
      </c>
      <c r="F24" s="89"/>
      <c r="G24" s="483" t="s">
        <v>8</v>
      </c>
      <c r="H24" s="468">
        <f>SUM('NY Waterway-(Billy Bey FC)'!C36:E36, 'NY Waterway-(Port Imperial FC)'!C36:G36,)</f>
        <v>68252</v>
      </c>
      <c r="I24" s="89"/>
      <c r="J24" s="483" t="s">
        <v>8</v>
      </c>
      <c r="K24" s="468">
        <f>SUM('NY Waterway-(Billy Bey FC)'!C47:E47, 'NY Waterway-(Port Imperial FC)'!C47:G47,)</f>
        <v>66579</v>
      </c>
      <c r="L24" s="89"/>
      <c r="M24" s="483" t="s">
        <v>8</v>
      </c>
      <c r="N24" s="468">
        <f>SUM('NY Waterway-(Billy Bey FC)'!C58:E58, 'NY Waterway-(Port Imperial FC)'!C58:G58,)</f>
        <v>77143</v>
      </c>
    </row>
    <row r="25" spans="1:17" ht="12.95" customHeight="1" thickBot="1" x14ac:dyDescent="0.3">
      <c r="A25" s="488"/>
      <c r="B25" s="481"/>
      <c r="C25" s="91"/>
      <c r="D25" s="488"/>
      <c r="E25" s="481"/>
      <c r="F25" s="89"/>
      <c r="G25" s="488"/>
      <c r="H25" s="494"/>
      <c r="I25" s="89"/>
      <c r="J25" s="488"/>
      <c r="K25" s="495"/>
      <c r="L25" s="89"/>
      <c r="M25" s="488"/>
      <c r="N25" s="495"/>
    </row>
    <row r="26" spans="1:17" ht="12.95" customHeight="1" x14ac:dyDescent="0.25">
      <c r="A26" s="489" t="s">
        <v>14</v>
      </c>
      <c r="B26" s="477">
        <f>SUM(SeaStreak!E14:F14,'New York Water Taxi'!H14,'NYC Ferry'!D14,'NYC Ferry'!V14, 'NYC Ferry'!Z14, 'NYC Ferry'!AF14)</f>
        <v>0</v>
      </c>
      <c r="C26" s="7"/>
      <c r="D26" s="489" t="s">
        <v>14</v>
      </c>
      <c r="E26" s="477">
        <f>SUM(SeaStreak!E25:F25,'New York Water Taxi'!H25, 'NYC Ferry'!D25,'NYC Ferry'!V25, 'NYC Ferry'!Z25, 'NYC Ferry'!AF25)</f>
        <v>28364</v>
      </c>
      <c r="F26" s="89"/>
      <c r="G26" s="489" t="s">
        <v>14</v>
      </c>
      <c r="H26" s="477">
        <f>SUM(SeaStreak!E36:F36,'New York Water Taxi'!H36, 'NYC Ferry'!D36,'NYC Ferry'!V36,'NYC Ferry'!Z36, 'NYC Ferry'!AF36)</f>
        <v>25303</v>
      </c>
      <c r="I26" s="89"/>
      <c r="J26" s="489" t="s">
        <v>14</v>
      </c>
      <c r="K26" s="477">
        <f>SUM(SeaStreak!E47:F47,'New York Water Taxi'!H47, 'NYC Ferry'!D47,'NYC Ferry'!V47, 'NYC Ferry'!Z47, 'NYC Ferry'!AF47)</f>
        <v>24178</v>
      </c>
      <c r="L26" s="89"/>
      <c r="M26" s="489" t="s">
        <v>14</v>
      </c>
      <c r="N26" s="477">
        <f>SUM(SeaStreak!E58:F58,'New York Water Taxi'!H58,'NYC Ferry'!D58,'NYC Ferry'!V58,'NYC Ferry'!Z58, 'NYC Ferry'!AF58)</f>
        <v>31298</v>
      </c>
    </row>
    <row r="27" spans="1:17" ht="12.95" customHeight="1" thickBot="1" x14ac:dyDescent="0.3">
      <c r="A27" s="490"/>
      <c r="B27" s="482"/>
      <c r="C27" s="93"/>
      <c r="D27" s="490"/>
      <c r="E27" s="491"/>
      <c r="F27" s="89"/>
      <c r="G27" s="490"/>
      <c r="H27" s="491"/>
      <c r="I27" s="89"/>
      <c r="J27" s="490"/>
      <c r="K27" s="491"/>
      <c r="L27" s="89"/>
      <c r="M27" s="490"/>
      <c r="N27" s="491"/>
    </row>
    <row r="28" spans="1:17" ht="12.95" customHeight="1" x14ac:dyDescent="0.25">
      <c r="A28" s="483" t="s">
        <v>9</v>
      </c>
      <c r="B28" s="468">
        <f>SUM('NY Waterway-(Billy Bey FC)'!F14:H14, 'Liberty Landing Ferry'!C14, 'NY Waterway-(Port Imperial FC)'!H14,'New York Water Taxi'!C14)</f>
        <v>0</v>
      </c>
      <c r="C28" s="9"/>
      <c r="D28" s="483" t="s">
        <v>9</v>
      </c>
      <c r="E28" s="460">
        <f>SUM('NY Waterway-(Billy Bey FC)'!F25:H25, 'Liberty Landing Ferry'!C25, 'NY Waterway-(Port Imperial FC)'!H25,'New York Water Taxi'!C25)</f>
        <v>51644</v>
      </c>
      <c r="F28" s="89"/>
      <c r="G28" s="483" t="s">
        <v>9</v>
      </c>
      <c r="H28" s="468">
        <f>SUM('NY Waterway-(Billy Bey FC)'!F36:H36, 'Liberty Landing Ferry'!C36, 'NY Waterway-(Port Imperial FC)'!H36,'New York Water Taxi'!C36)</f>
        <v>45512</v>
      </c>
      <c r="I28" s="89"/>
      <c r="J28" s="483" t="s">
        <v>9</v>
      </c>
      <c r="K28" s="468">
        <f>SUM('NY Waterway-(Billy Bey FC)'!F47:H47, 'Liberty Landing Ferry'!C47, 'NY Waterway-(Port Imperial FC)'!H47,'New York Water Taxi'!C47)</f>
        <v>45368</v>
      </c>
      <c r="L28" s="89"/>
      <c r="M28" s="483" t="s">
        <v>9</v>
      </c>
      <c r="N28" s="468">
        <f>SUM('NY Waterway-(Billy Bey FC)'!F58:H58, 'Liberty Landing Ferry'!C58, 'NY Waterway-(Port Imperial FC)'!H58,'New York Water Taxi'!C58)</f>
        <v>56054</v>
      </c>
    </row>
    <row r="29" spans="1:17" ht="12.95" customHeight="1" thickBot="1" x14ac:dyDescent="0.3">
      <c r="A29" s="484"/>
      <c r="B29" s="481"/>
      <c r="C29" s="94"/>
      <c r="D29" s="484"/>
      <c r="E29" s="469"/>
      <c r="F29" s="89"/>
      <c r="G29" s="484"/>
      <c r="H29" s="469"/>
      <c r="I29" s="89"/>
      <c r="J29" s="484"/>
      <c r="K29" s="469"/>
      <c r="L29" s="89"/>
      <c r="M29" s="484"/>
      <c r="N29" s="469"/>
      <c r="P29" s="103"/>
      <c r="Q29" s="103"/>
    </row>
    <row r="30" spans="1:17" s="103" customFormat="1" ht="12.95" customHeight="1" x14ac:dyDescent="0.2">
      <c r="A30" s="483" t="s">
        <v>7</v>
      </c>
      <c r="B30" s="460">
        <f>SUM('New York Water Taxi'!D14)</f>
        <v>0</v>
      </c>
      <c r="C30" s="10"/>
      <c r="D30" s="483" t="s">
        <v>7</v>
      </c>
      <c r="E30" s="460">
        <f>SUM('New York Water Taxi'!D25)</f>
        <v>742</v>
      </c>
      <c r="F30" s="102"/>
      <c r="G30" s="483" t="s">
        <v>7</v>
      </c>
      <c r="H30" s="460">
        <f>SUM('New York Water Taxi'!D36)</f>
        <v>587</v>
      </c>
      <c r="I30" s="102"/>
      <c r="J30" s="483" t="s">
        <v>7</v>
      </c>
      <c r="K30" s="460">
        <f>SUM('New York Water Taxi'!D47)</f>
        <v>526</v>
      </c>
      <c r="L30" s="102"/>
      <c r="M30" s="483" t="s">
        <v>7</v>
      </c>
      <c r="N30" s="460">
        <f>SUM('New York Water Taxi'!D58)</f>
        <v>1120</v>
      </c>
    </row>
    <row r="31" spans="1:17" s="103" customFormat="1" ht="12.95" customHeight="1" thickBot="1" x14ac:dyDescent="0.3">
      <c r="A31" s="484"/>
      <c r="B31" s="461"/>
      <c r="C31" s="97"/>
      <c r="D31" s="484"/>
      <c r="E31" s="492"/>
      <c r="F31" s="102"/>
      <c r="G31" s="484"/>
      <c r="H31" s="492"/>
      <c r="I31" s="102"/>
      <c r="J31" s="484"/>
      <c r="K31" s="492"/>
      <c r="L31" s="102"/>
      <c r="M31" s="484"/>
      <c r="N31" s="492"/>
      <c r="P31" s="104"/>
      <c r="Q31" s="104"/>
    </row>
    <row r="32" spans="1:17" ht="12.75" customHeight="1" x14ac:dyDescent="0.25">
      <c r="A32" s="483" t="s">
        <v>99</v>
      </c>
      <c r="B32" s="460">
        <f>SUM('New York Water Taxi'!F14)</f>
        <v>0</v>
      </c>
      <c r="C32" s="89"/>
      <c r="D32" s="483" t="s">
        <v>99</v>
      </c>
      <c r="E32" s="460">
        <f>SUM('New York Water Taxi'!F25)</f>
        <v>473</v>
      </c>
      <c r="F32" s="89"/>
      <c r="G32" s="483" t="s">
        <v>99</v>
      </c>
      <c r="H32" s="460">
        <f>SUM('New York Water Taxi'!F36)</f>
        <v>340</v>
      </c>
      <c r="I32" s="89"/>
      <c r="J32" s="483" t="s">
        <v>99</v>
      </c>
      <c r="K32" s="460">
        <f>SUM('New York Water Taxi'!F47)</f>
        <v>430</v>
      </c>
      <c r="L32" s="89"/>
      <c r="M32" s="483" t="s">
        <v>99</v>
      </c>
      <c r="N32" s="460">
        <f>SUM('New York Water Taxi'!F58)</f>
        <v>593</v>
      </c>
    </row>
    <row r="33" spans="1:14" ht="14.25" thickBot="1" x14ac:dyDescent="0.3">
      <c r="A33" s="484"/>
      <c r="B33" s="461"/>
      <c r="C33" s="89"/>
      <c r="D33" s="484"/>
      <c r="E33" s="486"/>
      <c r="F33" s="89"/>
      <c r="G33" s="484"/>
      <c r="H33" s="487"/>
      <c r="I33" s="89"/>
      <c r="J33" s="484"/>
      <c r="K33" s="486"/>
      <c r="L33" s="89"/>
      <c r="M33" s="484"/>
      <c r="N33" s="486"/>
    </row>
    <row r="34" spans="1:14" ht="12.75" customHeight="1" x14ac:dyDescent="0.25">
      <c r="A34" s="483" t="s">
        <v>96</v>
      </c>
      <c r="B34" s="460">
        <f>('New York Water Taxi'!G14)</f>
        <v>0</v>
      </c>
      <c r="C34" s="89"/>
      <c r="D34" s="483" t="s">
        <v>96</v>
      </c>
      <c r="E34" s="460">
        <f>'New York Water Taxi'!G25</f>
        <v>851</v>
      </c>
      <c r="F34" s="89"/>
      <c r="G34" s="483" t="s">
        <v>96</v>
      </c>
      <c r="H34" s="460">
        <f>'New York Water Taxi'!G36</f>
        <v>739</v>
      </c>
      <c r="I34" s="89"/>
      <c r="J34" s="483" t="s">
        <v>96</v>
      </c>
      <c r="K34" s="460">
        <f>'New York Water Taxi'!G47</f>
        <v>601</v>
      </c>
      <c r="L34" s="89"/>
      <c r="M34" s="483" t="s">
        <v>96</v>
      </c>
      <c r="N34" s="460">
        <f>'New York Water Taxi'!G58</f>
        <v>1052</v>
      </c>
    </row>
    <row r="35" spans="1:14" ht="14.25" customHeight="1" thickBot="1" x14ac:dyDescent="0.3">
      <c r="A35" s="484"/>
      <c r="B35" s="461"/>
      <c r="C35" s="89"/>
      <c r="D35" s="484"/>
      <c r="E35" s="485"/>
      <c r="F35" s="89"/>
      <c r="G35" s="484"/>
      <c r="H35" s="463"/>
      <c r="I35" s="89"/>
      <c r="J35" s="484"/>
      <c r="K35" s="461"/>
      <c r="L35" s="89"/>
      <c r="M35" s="484"/>
      <c r="N35" s="461"/>
    </row>
    <row r="36" spans="1:14" x14ac:dyDescent="0.25">
      <c r="A36" s="458" t="s">
        <v>63</v>
      </c>
      <c r="B36" s="460">
        <f>SUM('NYC Ferry'!E14+'NYC Ferry'!Q14,'New York Water Taxi'!E14)</f>
        <v>0</v>
      </c>
      <c r="C36" s="89"/>
      <c r="D36" s="458" t="s">
        <v>63</v>
      </c>
      <c r="E36" s="460">
        <f>SUM('NYC Ferry'!E25+'NYC Ferry'!Q25,'New York Water Taxi'!E25)</f>
        <v>13348</v>
      </c>
      <c r="F36" s="89"/>
      <c r="G36" s="458" t="s">
        <v>63</v>
      </c>
      <c r="H36" s="460">
        <f>SUM('NYC Ferry'!E36+'NYC Ferry'!Q36,'New York Water Taxi'!E36)</f>
        <v>9816</v>
      </c>
      <c r="I36" s="89"/>
      <c r="J36" s="458" t="s">
        <v>63</v>
      </c>
      <c r="K36" s="460">
        <f>SUM('NYC Ferry'!E47+'NYC Ferry'!Q47,'New York Water Taxi'!E47)</f>
        <v>8559</v>
      </c>
      <c r="L36" s="89"/>
      <c r="M36" s="458" t="s">
        <v>63</v>
      </c>
      <c r="N36" s="460">
        <f>SUM('NYC Ferry'!E58+'NYC Ferry'!Q58,'New York Water Taxi'!E58)</f>
        <v>12903</v>
      </c>
    </row>
    <row r="37" spans="1:14" ht="14.25" thickBot="1" x14ac:dyDescent="0.3">
      <c r="A37" s="459"/>
      <c r="B37" s="461"/>
      <c r="C37" s="89"/>
      <c r="D37" s="459"/>
      <c r="E37" s="461"/>
      <c r="F37" s="89"/>
      <c r="G37" s="459"/>
      <c r="H37" s="461"/>
      <c r="I37" s="89"/>
      <c r="J37" s="459"/>
      <c r="K37" s="461"/>
      <c r="L37" s="89"/>
      <c r="M37" s="459"/>
      <c r="N37" s="461"/>
    </row>
    <row r="38" spans="1:14" ht="12.75" customHeight="1" x14ac:dyDescent="0.25">
      <c r="A38" s="458" t="s">
        <v>64</v>
      </c>
      <c r="B38" s="460">
        <f>SUM('NYC Ferry'!F14)</f>
        <v>0</v>
      </c>
      <c r="C38" s="89"/>
      <c r="D38" s="458" t="s">
        <v>64</v>
      </c>
      <c r="E38" s="460">
        <f>SUM('NYC Ferry'!F25)</f>
        <v>3497</v>
      </c>
      <c r="F38" s="89"/>
      <c r="G38" s="458" t="s">
        <v>64</v>
      </c>
      <c r="H38" s="460">
        <f>SUM('NYC Ferry'!F36)</f>
        <v>3337</v>
      </c>
      <c r="I38" s="89"/>
      <c r="J38" s="458" t="s">
        <v>64</v>
      </c>
      <c r="K38" s="460">
        <f>SUM('NYC Ferry'!F47)</f>
        <v>3097</v>
      </c>
      <c r="L38" s="89"/>
      <c r="M38" s="458" t="s">
        <v>64</v>
      </c>
      <c r="N38" s="460">
        <f>SUM('NYC Ferry'!F58)</f>
        <v>4913</v>
      </c>
    </row>
    <row r="39" spans="1:14" ht="13.5" customHeight="1" thickBot="1" x14ac:dyDescent="0.3">
      <c r="A39" s="459"/>
      <c r="B39" s="461"/>
      <c r="C39" s="89"/>
      <c r="D39" s="459"/>
      <c r="E39" s="461"/>
      <c r="F39" s="89"/>
      <c r="G39" s="459"/>
      <c r="H39" s="461"/>
      <c r="I39" s="89"/>
      <c r="J39" s="459"/>
      <c r="K39" s="461"/>
      <c r="L39" s="89"/>
      <c r="M39" s="459"/>
      <c r="N39" s="461"/>
    </row>
    <row r="40" spans="1:14" ht="12.75" customHeight="1" x14ac:dyDescent="0.25">
      <c r="A40" s="458" t="s">
        <v>11</v>
      </c>
      <c r="B40" s="460">
        <f>SUM('NYC Ferry'!G14)</f>
        <v>0</v>
      </c>
      <c r="C40" s="89"/>
      <c r="D40" s="458" t="s">
        <v>11</v>
      </c>
      <c r="E40" s="460">
        <f>SUM('NYC Ferry'!G25)</f>
        <v>8553</v>
      </c>
      <c r="F40" s="89"/>
      <c r="G40" s="458" t="s">
        <v>11</v>
      </c>
      <c r="H40" s="460">
        <f>SUM('NYC Ferry'!G36)</f>
        <v>7490</v>
      </c>
      <c r="I40" s="89"/>
      <c r="J40" s="458" t="s">
        <v>11</v>
      </c>
      <c r="K40" s="460">
        <f>SUM('NYC Ferry'!G47)</f>
        <v>7139</v>
      </c>
      <c r="L40" s="89"/>
      <c r="M40" s="458" t="s">
        <v>11</v>
      </c>
      <c r="N40" s="460">
        <f>SUM('NYC Ferry'!G58)</f>
        <v>9131</v>
      </c>
    </row>
    <row r="41" spans="1:14" ht="13.5" customHeight="1" thickBot="1" x14ac:dyDescent="0.3">
      <c r="A41" s="459"/>
      <c r="B41" s="461"/>
      <c r="C41" s="89"/>
      <c r="D41" s="459"/>
      <c r="E41" s="461"/>
      <c r="F41" s="89"/>
      <c r="G41" s="459"/>
      <c r="H41" s="461"/>
      <c r="I41" s="89"/>
      <c r="J41" s="459"/>
      <c r="K41" s="461"/>
      <c r="L41" s="89"/>
      <c r="M41" s="459"/>
      <c r="N41" s="461"/>
    </row>
    <row r="42" spans="1:14" ht="12.75" customHeight="1" x14ac:dyDescent="0.25">
      <c r="A42" s="458" t="s">
        <v>12</v>
      </c>
      <c r="B42" s="460">
        <f>SUM('NYC Ferry'!H14)</f>
        <v>0</v>
      </c>
      <c r="C42" s="89"/>
      <c r="D42" s="458" t="s">
        <v>12</v>
      </c>
      <c r="E42" s="460">
        <f>SUM('NYC Ferry'!H25)</f>
        <v>4381</v>
      </c>
      <c r="F42" s="89"/>
      <c r="G42" s="458" t="s">
        <v>12</v>
      </c>
      <c r="H42" s="460">
        <f>SUM('NYC Ferry'!H36)</f>
        <v>3969</v>
      </c>
      <c r="I42" s="89"/>
      <c r="J42" s="458" t="s">
        <v>12</v>
      </c>
      <c r="K42" s="460">
        <f>SUM('NYC Ferry'!H47)</f>
        <v>3597</v>
      </c>
      <c r="L42" s="89"/>
      <c r="M42" s="458" t="s">
        <v>12</v>
      </c>
      <c r="N42" s="460">
        <f>SUM('NYC Ferry'!H58)</f>
        <v>4529</v>
      </c>
    </row>
    <row r="43" spans="1:14" ht="13.5" customHeight="1" thickBot="1" x14ac:dyDescent="0.3">
      <c r="A43" s="459"/>
      <c r="B43" s="461"/>
      <c r="C43" s="89"/>
      <c r="D43" s="459"/>
      <c r="E43" s="461"/>
      <c r="F43" s="89"/>
      <c r="G43" s="459"/>
      <c r="H43" s="461"/>
      <c r="I43" s="89"/>
      <c r="J43" s="459"/>
      <c r="K43" s="461"/>
      <c r="L43" s="89"/>
      <c r="M43" s="459"/>
      <c r="N43" s="461"/>
    </row>
    <row r="44" spans="1:14" ht="12.75" customHeight="1" x14ac:dyDescent="0.25">
      <c r="A44" s="458" t="s">
        <v>92</v>
      </c>
      <c r="B44" s="460">
        <f>SUM('NYC Ferry'!I14,)</f>
        <v>0</v>
      </c>
      <c r="C44" s="89"/>
      <c r="D44" s="458" t="s">
        <v>92</v>
      </c>
      <c r="E44" s="460">
        <f>SUM('NYC Ferry'!I25)</f>
        <v>3485</v>
      </c>
      <c r="F44" s="89"/>
      <c r="G44" s="458" t="s">
        <v>92</v>
      </c>
      <c r="H44" s="460">
        <f>SUM('NYC Ferry'!I36)</f>
        <v>2759</v>
      </c>
      <c r="I44" s="89"/>
      <c r="J44" s="458" t="s">
        <v>92</v>
      </c>
      <c r="K44" s="460">
        <f>SUM('NYC Ferry'!I47)</f>
        <v>2298</v>
      </c>
      <c r="L44" s="89"/>
      <c r="M44" s="458" t="s">
        <v>92</v>
      </c>
      <c r="N44" s="460">
        <f>SUM('NYC Ferry'!I58)</f>
        <v>4071</v>
      </c>
    </row>
    <row r="45" spans="1:14" ht="13.5" customHeight="1" thickBot="1" x14ac:dyDescent="0.3">
      <c r="A45" s="459"/>
      <c r="B45" s="461"/>
      <c r="C45" s="89"/>
      <c r="D45" s="459"/>
      <c r="E45" s="461"/>
      <c r="F45" s="89"/>
      <c r="G45" s="459"/>
      <c r="H45" s="461"/>
      <c r="I45" s="89"/>
      <c r="J45" s="459"/>
      <c r="K45" s="461"/>
      <c r="L45" s="89"/>
      <c r="M45" s="459"/>
      <c r="N45" s="461"/>
    </row>
    <row r="46" spans="1:14" ht="12.75" customHeight="1" x14ac:dyDescent="0.25">
      <c r="A46" s="458" t="s">
        <v>78</v>
      </c>
      <c r="B46" s="460">
        <f>SUM('NYC Ferry'!O14)</f>
        <v>0</v>
      </c>
      <c r="C46" s="89"/>
      <c r="D46" s="458" t="s">
        <v>78</v>
      </c>
      <c r="E46" s="460">
        <f>SUM('NYC Ferry'!O25)</f>
        <v>1595</v>
      </c>
      <c r="F46" s="89"/>
      <c r="G46" s="458" t="s">
        <v>78</v>
      </c>
      <c r="H46" s="460">
        <f>SUM('NYC Ferry'!O36)</f>
        <v>1134</v>
      </c>
      <c r="I46" s="89"/>
      <c r="J46" s="458" t="s">
        <v>78</v>
      </c>
      <c r="K46" s="460">
        <f>SUM('NYC Ferry'!O47)</f>
        <v>1174</v>
      </c>
      <c r="L46" s="89"/>
      <c r="M46" s="458" t="s">
        <v>78</v>
      </c>
      <c r="N46" s="460">
        <f>SUM('NYC Ferry'!O58)</f>
        <v>1404</v>
      </c>
    </row>
    <row r="47" spans="1:14" ht="13.5" customHeight="1" thickBot="1" x14ac:dyDescent="0.3">
      <c r="A47" s="459"/>
      <c r="B47" s="461"/>
      <c r="C47" s="89"/>
      <c r="D47" s="459"/>
      <c r="E47" s="461"/>
      <c r="F47" s="89"/>
      <c r="G47" s="459"/>
      <c r="H47" s="461"/>
      <c r="I47" s="89"/>
      <c r="J47" s="459"/>
      <c r="K47" s="461"/>
      <c r="L47" s="89"/>
      <c r="M47" s="459"/>
      <c r="N47" s="461"/>
    </row>
    <row r="48" spans="1:14" ht="13.5" customHeight="1" x14ac:dyDescent="0.25">
      <c r="A48" s="458" t="s">
        <v>108</v>
      </c>
      <c r="B48" s="460">
        <f>'New York Water Taxi'!K14</f>
        <v>0</v>
      </c>
      <c r="C48" s="89"/>
      <c r="D48" s="458" t="s">
        <v>108</v>
      </c>
      <c r="E48" s="460">
        <f>'New York Water Taxi'!K25</f>
        <v>410</v>
      </c>
      <c r="F48" s="89"/>
      <c r="G48" s="458" t="s">
        <v>108</v>
      </c>
      <c r="H48" s="460">
        <f>SUM('New York Water Taxi'!K36)</f>
        <v>374</v>
      </c>
      <c r="I48" s="89"/>
      <c r="J48" s="458" t="s">
        <v>108</v>
      </c>
      <c r="K48" s="460">
        <f>'New York Water Taxi'!K47</f>
        <v>343</v>
      </c>
      <c r="L48" s="89"/>
      <c r="M48" s="458" t="s">
        <v>108</v>
      </c>
      <c r="N48" s="460">
        <f>'New York Water Taxi'!K58</f>
        <v>545</v>
      </c>
    </row>
    <row r="49" spans="1:14" ht="13.5" customHeight="1" thickBot="1" x14ac:dyDescent="0.3">
      <c r="A49" s="459"/>
      <c r="B49" s="461"/>
      <c r="C49" s="89"/>
      <c r="D49" s="459"/>
      <c r="E49" s="461"/>
      <c r="F49" s="89"/>
      <c r="G49" s="459"/>
      <c r="H49" s="464"/>
      <c r="I49" s="89"/>
      <c r="J49" s="459"/>
      <c r="K49" s="464"/>
      <c r="L49" s="89"/>
      <c r="M49" s="459"/>
      <c r="N49" s="461"/>
    </row>
    <row r="50" spans="1:14" ht="13.5" customHeight="1" x14ac:dyDescent="0.25">
      <c r="A50" s="470" t="s">
        <v>110</v>
      </c>
      <c r="B50" s="460">
        <f>SUM('NYC Ferry'!M14,'New York Water Taxi'!I14)</f>
        <v>0</v>
      </c>
      <c r="C50" s="89"/>
      <c r="D50" s="470" t="s">
        <v>110</v>
      </c>
      <c r="E50" s="460">
        <f>SUM('NYC Ferry'!M25,'New York Water Taxi'!I25)</f>
        <v>3233</v>
      </c>
      <c r="F50" s="89"/>
      <c r="G50" s="470" t="s">
        <v>110</v>
      </c>
      <c r="H50" s="460">
        <f>SUM('NYC Ferry'!M36,'New York Water Taxi'!I36)</f>
        <v>2532</v>
      </c>
      <c r="I50" s="89"/>
      <c r="J50" s="470" t="s">
        <v>110</v>
      </c>
      <c r="K50" s="460">
        <f>SUM('NYC Ferry'!M47,'New York Water Taxi'!I47)</f>
        <v>2127</v>
      </c>
      <c r="L50" s="89"/>
      <c r="M50" s="470" t="s">
        <v>110</v>
      </c>
      <c r="N50" s="460">
        <f>SUM('NYC Ferry'!M58,'New York Water Taxi'!I58)</f>
        <v>3338</v>
      </c>
    </row>
    <row r="51" spans="1:14" ht="13.5" customHeight="1" thickBot="1" x14ac:dyDescent="0.3">
      <c r="A51" s="471"/>
      <c r="B51" s="461"/>
      <c r="C51" s="89"/>
      <c r="D51" s="471"/>
      <c r="E51" s="461"/>
      <c r="F51" s="89"/>
      <c r="G51" s="471"/>
      <c r="H51" s="463"/>
      <c r="I51" s="89"/>
      <c r="J51" s="471"/>
      <c r="K51" s="463"/>
      <c r="L51" s="89"/>
      <c r="M51" s="471"/>
      <c r="N51" s="461"/>
    </row>
    <row r="52" spans="1:14" ht="13.5" customHeight="1" x14ac:dyDescent="0.25">
      <c r="A52" s="458" t="s">
        <v>86</v>
      </c>
      <c r="B52" s="460">
        <f>SUM('NYC Ferry'!AA14)</f>
        <v>0</v>
      </c>
      <c r="C52" s="89"/>
      <c r="D52" s="458" t="s">
        <v>86</v>
      </c>
      <c r="E52" s="460">
        <f>SUM('NYC Ferry'!AA25)</f>
        <v>1241</v>
      </c>
      <c r="F52" s="89"/>
      <c r="G52" s="458" t="s">
        <v>86</v>
      </c>
      <c r="H52" s="462">
        <f>SUM('NYC Ferry'!AA36)</f>
        <v>1210</v>
      </c>
      <c r="I52" s="89"/>
      <c r="J52" s="458" t="s">
        <v>86</v>
      </c>
      <c r="K52" s="462">
        <f>SUM('NYC Ferry'!AA47)</f>
        <v>1019</v>
      </c>
      <c r="L52" s="89"/>
      <c r="M52" s="458" t="s">
        <v>86</v>
      </c>
      <c r="N52" s="460">
        <f>SUM('NYC Ferry'!AA58)</f>
        <v>1352</v>
      </c>
    </row>
    <row r="53" spans="1:14" ht="13.5" customHeight="1" thickBot="1" x14ac:dyDescent="0.3">
      <c r="A53" s="459"/>
      <c r="B53" s="461"/>
      <c r="C53" s="89"/>
      <c r="D53" s="459"/>
      <c r="E53" s="461"/>
      <c r="F53" s="89"/>
      <c r="G53" s="459"/>
      <c r="H53" s="463"/>
      <c r="I53" s="89"/>
      <c r="J53" s="459"/>
      <c r="K53" s="463"/>
      <c r="L53" s="89"/>
      <c r="M53" s="459"/>
      <c r="N53" s="461"/>
    </row>
    <row r="54" spans="1:14" ht="13.5" customHeight="1" x14ac:dyDescent="0.25">
      <c r="A54" s="458" t="s">
        <v>87</v>
      </c>
      <c r="B54" s="460">
        <f>SUM('NYC Ferry'!AB14)</f>
        <v>0</v>
      </c>
      <c r="C54" s="89"/>
      <c r="D54" s="458" t="s">
        <v>87</v>
      </c>
      <c r="E54" s="460">
        <f>SUM('NYC Ferry'!AB25)</f>
        <v>532</v>
      </c>
      <c r="F54" s="89"/>
      <c r="G54" s="458" t="s">
        <v>87</v>
      </c>
      <c r="H54" s="462">
        <f>SUM('NYC Ferry'!AB36)</f>
        <v>414</v>
      </c>
      <c r="I54" s="89"/>
      <c r="J54" s="458" t="s">
        <v>87</v>
      </c>
      <c r="K54" s="462">
        <f>SUM('NYC Ferry'!AB47)</f>
        <v>385</v>
      </c>
      <c r="L54" s="89"/>
      <c r="M54" s="458" t="s">
        <v>87</v>
      </c>
      <c r="N54" s="460">
        <f>SUM('NYC Ferry'!AB58)</f>
        <v>589</v>
      </c>
    </row>
    <row r="55" spans="1:14" ht="13.5" customHeight="1" thickBot="1" x14ac:dyDescent="0.3">
      <c r="A55" s="459"/>
      <c r="B55" s="461"/>
      <c r="C55" s="89"/>
      <c r="D55" s="459"/>
      <c r="E55" s="461"/>
      <c r="F55" s="89"/>
      <c r="G55" s="459"/>
      <c r="H55" s="463"/>
      <c r="I55" s="89"/>
      <c r="J55" s="459"/>
      <c r="K55" s="463"/>
      <c r="L55" s="89"/>
      <c r="M55" s="459"/>
      <c r="N55" s="461"/>
    </row>
    <row r="56" spans="1:14" ht="13.5" customHeight="1" x14ac:dyDescent="0.25">
      <c r="A56" s="458" t="s">
        <v>89</v>
      </c>
      <c r="B56" s="460">
        <f>SUM('NYC Ferry'!AD14)</f>
        <v>0</v>
      </c>
      <c r="C56" s="89"/>
      <c r="D56" s="458" t="s">
        <v>89</v>
      </c>
      <c r="E56" s="460">
        <f>SUM('NYC Ferry'!AD25)</f>
        <v>4258</v>
      </c>
      <c r="F56" s="89"/>
      <c r="G56" s="458" t="s">
        <v>89</v>
      </c>
      <c r="H56" s="462">
        <f>SUM('NYC Ferry'!AD36)</f>
        <v>3493</v>
      </c>
      <c r="I56" s="89"/>
      <c r="J56" s="458" t="s">
        <v>89</v>
      </c>
      <c r="K56" s="462">
        <f>SUM('NYC Ferry'!AD47)</f>
        <v>3128</v>
      </c>
      <c r="L56" s="89"/>
      <c r="M56" s="458" t="s">
        <v>89</v>
      </c>
      <c r="N56" s="460">
        <f>SUM('NYC Ferry'!AD58)</f>
        <v>4705</v>
      </c>
    </row>
    <row r="57" spans="1:14" ht="13.5" customHeight="1" thickBot="1" x14ac:dyDescent="0.3">
      <c r="A57" s="459"/>
      <c r="B57" s="461"/>
      <c r="C57" s="89"/>
      <c r="D57" s="459"/>
      <c r="E57" s="461"/>
      <c r="F57" s="89"/>
      <c r="G57" s="459"/>
      <c r="H57" s="463"/>
      <c r="I57" s="89"/>
      <c r="J57" s="459"/>
      <c r="K57" s="463"/>
      <c r="L57" s="89"/>
      <c r="M57" s="459"/>
      <c r="N57" s="461"/>
    </row>
    <row r="58" spans="1:14" ht="13.5" customHeight="1" x14ac:dyDescent="0.25">
      <c r="A58" s="458" t="s">
        <v>88</v>
      </c>
      <c r="B58" s="460">
        <f>SUM('NYC Ferry'!AE14)</f>
        <v>0</v>
      </c>
      <c r="C58" s="89"/>
      <c r="D58" s="458" t="s">
        <v>88</v>
      </c>
      <c r="E58" s="460">
        <f>SUM('NYC Ferry'!AE25)</f>
        <v>2428</v>
      </c>
      <c r="F58" s="89"/>
      <c r="G58" s="458" t="s">
        <v>88</v>
      </c>
      <c r="H58" s="462">
        <f>SUM('NYC Ferry'!AE36)</f>
        <v>2043</v>
      </c>
      <c r="I58" s="89"/>
      <c r="J58" s="458" t="s">
        <v>88</v>
      </c>
      <c r="K58" s="462">
        <f>SUM('NYC Ferry'!AE47)</f>
        <v>1772</v>
      </c>
      <c r="L58" s="89"/>
      <c r="M58" s="458" t="s">
        <v>88</v>
      </c>
      <c r="N58" s="460">
        <f>SUM('NYC Ferry'!AE58)</f>
        <v>2592</v>
      </c>
    </row>
    <row r="59" spans="1:14" ht="13.5" customHeight="1" thickBot="1" x14ac:dyDescent="0.3">
      <c r="A59" s="459"/>
      <c r="B59" s="461"/>
      <c r="C59" s="89"/>
      <c r="D59" s="459"/>
      <c r="E59" s="461"/>
      <c r="F59" s="89"/>
      <c r="G59" s="459"/>
      <c r="H59" s="463"/>
      <c r="I59" s="89"/>
      <c r="J59" s="459"/>
      <c r="K59" s="463"/>
      <c r="L59" s="89"/>
      <c r="M59" s="459"/>
      <c r="N59" s="461"/>
    </row>
    <row r="60" spans="1:14" ht="12.75" customHeight="1" x14ac:dyDescent="0.25">
      <c r="A60" s="458" t="s">
        <v>13</v>
      </c>
      <c r="B60" s="460">
        <f>SUM('NYC Ferry'!P14)</f>
        <v>0</v>
      </c>
      <c r="C60" s="89"/>
      <c r="D60" s="458" t="s">
        <v>13</v>
      </c>
      <c r="E60" s="460">
        <f>SUM('NYC Ferry'!P25)</f>
        <v>1890</v>
      </c>
      <c r="F60" s="89"/>
      <c r="G60" s="458" t="s">
        <v>13</v>
      </c>
      <c r="H60" s="460">
        <f>SUM('NYC Ferry'!P36)</f>
        <v>1186</v>
      </c>
      <c r="I60" s="89"/>
      <c r="J60" s="458" t="s">
        <v>13</v>
      </c>
      <c r="K60" s="460">
        <f>SUM('NYC Ferry'!P47)</f>
        <v>936</v>
      </c>
      <c r="L60" s="89"/>
      <c r="M60" s="458" t="s">
        <v>13</v>
      </c>
      <c r="N60" s="460">
        <f>SUM('NYC Ferry'!P58)</f>
        <v>2148</v>
      </c>
    </row>
    <row r="61" spans="1:14" ht="13.5" customHeight="1" thickBot="1" x14ac:dyDescent="0.3">
      <c r="A61" s="459"/>
      <c r="B61" s="461"/>
      <c r="C61" s="89"/>
      <c r="D61" s="459"/>
      <c r="E61" s="461"/>
      <c r="F61" s="89"/>
      <c r="G61" s="459"/>
      <c r="H61" s="461"/>
      <c r="I61" s="89"/>
      <c r="J61" s="459"/>
      <c r="K61" s="461"/>
      <c r="L61" s="89"/>
      <c r="M61" s="459"/>
      <c r="N61" s="461"/>
    </row>
    <row r="62" spans="1:14" ht="13.5" customHeight="1" x14ac:dyDescent="0.25">
      <c r="A62" s="465" t="s">
        <v>31</v>
      </c>
      <c r="B62" s="460">
        <f>'NYC Ferry'!AI14</f>
        <v>0</v>
      </c>
      <c r="C62" s="89"/>
      <c r="D62" s="465" t="s">
        <v>31</v>
      </c>
      <c r="E62" s="460">
        <f>'NYC Ferry'!AI25</f>
        <v>0</v>
      </c>
      <c r="F62" s="89"/>
      <c r="G62" s="465" t="s">
        <v>31</v>
      </c>
      <c r="H62" s="464">
        <f>'NYC Ferry'!AI36</f>
        <v>0</v>
      </c>
      <c r="I62" s="89"/>
      <c r="J62" s="465" t="s">
        <v>31</v>
      </c>
      <c r="K62" s="464">
        <f>'NYC Ferry'!AI47</f>
        <v>0</v>
      </c>
      <c r="L62" s="89"/>
      <c r="M62" s="465" t="s">
        <v>31</v>
      </c>
      <c r="N62" s="464">
        <f>'NYC Ferry'!AI58</f>
        <v>0</v>
      </c>
    </row>
    <row r="63" spans="1:14" ht="13.5" customHeight="1" thickBot="1" x14ac:dyDescent="0.3">
      <c r="A63" s="459"/>
      <c r="B63" s="461"/>
      <c r="C63" s="89"/>
      <c r="D63" s="459"/>
      <c r="E63" s="461"/>
      <c r="F63" s="89"/>
      <c r="G63" s="459"/>
      <c r="H63" s="461"/>
      <c r="I63" s="89"/>
      <c r="J63" s="459"/>
      <c r="K63" s="461"/>
      <c r="L63" s="89"/>
      <c r="M63" s="459"/>
      <c r="N63" s="461"/>
    </row>
    <row r="64" spans="1:14" ht="13.5" customHeight="1" x14ac:dyDescent="0.25">
      <c r="A64" s="458" t="s">
        <v>72</v>
      </c>
      <c r="B64" s="460">
        <f>'NYC Ferry'!K14+'NYC Ferry'!N14</f>
        <v>0</v>
      </c>
      <c r="C64" s="89"/>
      <c r="D64" s="465" t="s">
        <v>72</v>
      </c>
      <c r="E64" s="460">
        <f>'NYC Ferry'!K25+'NYC Ferry'!N25</f>
        <v>2266</v>
      </c>
      <c r="F64" s="89"/>
      <c r="G64" s="465" t="s">
        <v>72</v>
      </c>
      <c r="H64" s="464">
        <f>'NYC Ferry'!K36 + 'NYC Ferry'!N36</f>
        <v>1678</v>
      </c>
      <c r="I64" s="89"/>
      <c r="J64" s="465" t="s">
        <v>72</v>
      </c>
      <c r="K64" s="464">
        <f>'NYC Ferry'!K47 + 'NYC Ferry'!N47</f>
        <v>1577</v>
      </c>
      <c r="L64" s="89"/>
      <c r="M64" s="465" t="s">
        <v>72</v>
      </c>
      <c r="N64" s="460">
        <f>'NYC Ferry'!K58 + 'NYC Ferry'!N58</f>
        <v>3022</v>
      </c>
    </row>
    <row r="65" spans="1:14" ht="13.5" customHeight="1" thickBot="1" x14ac:dyDescent="0.3">
      <c r="A65" s="459"/>
      <c r="B65" s="461"/>
      <c r="C65" s="89"/>
      <c r="D65" s="459"/>
      <c r="E65" s="461"/>
      <c r="F65" s="89"/>
      <c r="G65" s="459"/>
      <c r="H65" s="461"/>
      <c r="I65" s="89"/>
      <c r="J65" s="459"/>
      <c r="K65" s="461"/>
      <c r="L65" s="89"/>
      <c r="M65" s="459"/>
      <c r="N65" s="461"/>
    </row>
    <row r="66" spans="1:14" ht="13.5" customHeight="1" x14ac:dyDescent="0.25">
      <c r="A66" s="465" t="s">
        <v>71</v>
      </c>
      <c r="B66" s="460">
        <f>'NYC Ferry'!J14</f>
        <v>0</v>
      </c>
      <c r="C66" s="89"/>
      <c r="D66" s="465" t="s">
        <v>71</v>
      </c>
      <c r="E66" s="460">
        <f>'NYC Ferry'!J25</f>
        <v>5064</v>
      </c>
      <c r="F66" s="89"/>
      <c r="G66" s="465" t="s">
        <v>71</v>
      </c>
      <c r="H66" s="464">
        <f>'NYC Ferry'!J36</f>
        <v>4104</v>
      </c>
      <c r="I66" s="89"/>
      <c r="J66" s="465" t="s">
        <v>71</v>
      </c>
      <c r="K66" s="464">
        <f>'NYC Ferry'!J47</f>
        <v>3701</v>
      </c>
      <c r="L66" s="89"/>
      <c r="M66" s="465" t="s">
        <v>71</v>
      </c>
      <c r="N66" s="464">
        <f>'NYC Ferry'!J58</f>
        <v>9025</v>
      </c>
    </row>
    <row r="67" spans="1:14" ht="13.5" customHeight="1" thickBot="1" x14ac:dyDescent="0.3">
      <c r="A67" s="459"/>
      <c r="B67" s="461"/>
      <c r="C67" s="89"/>
      <c r="D67" s="459"/>
      <c r="E67" s="461"/>
      <c r="F67" s="89"/>
      <c r="G67" s="459"/>
      <c r="H67" s="461"/>
      <c r="I67" s="89"/>
      <c r="J67" s="459"/>
      <c r="K67" s="461"/>
      <c r="L67" s="89"/>
      <c r="M67" s="459"/>
      <c r="N67" s="461"/>
    </row>
    <row r="68" spans="1:14" ht="13.5" customHeight="1" x14ac:dyDescent="0.25">
      <c r="A68" s="465" t="s">
        <v>80</v>
      </c>
      <c r="B68" s="460">
        <f>SUM('NYC Ferry'!S14)</f>
        <v>0</v>
      </c>
      <c r="C68" s="89"/>
      <c r="D68" s="465" t="s">
        <v>80</v>
      </c>
      <c r="E68" s="460">
        <f>SUM('NYC Ferry'!S25)</f>
        <v>3732</v>
      </c>
      <c r="F68" s="89"/>
      <c r="G68" s="465" t="s">
        <v>80</v>
      </c>
      <c r="H68" s="464">
        <f>SUM('NYC Ferry'!S36)</f>
        <v>3677</v>
      </c>
      <c r="I68" s="89"/>
      <c r="J68" s="465" t="s">
        <v>80</v>
      </c>
      <c r="K68" s="464">
        <f>SUM('NYC Ferry'!S47)</f>
        <v>2851</v>
      </c>
      <c r="L68" s="89"/>
      <c r="M68" s="465" t="s">
        <v>80</v>
      </c>
      <c r="N68" s="464">
        <f>SUM('NYC Ferry'!S58)</f>
        <v>4138</v>
      </c>
    </row>
    <row r="69" spans="1:14" ht="13.5" customHeight="1" thickBot="1" x14ac:dyDescent="0.3">
      <c r="A69" s="459"/>
      <c r="B69" s="461"/>
      <c r="C69" s="89"/>
      <c r="D69" s="459"/>
      <c r="E69" s="461"/>
      <c r="F69" s="89"/>
      <c r="G69" s="459"/>
      <c r="H69" s="461"/>
      <c r="I69" s="89"/>
      <c r="J69" s="459"/>
      <c r="K69" s="461"/>
      <c r="L69" s="89"/>
      <c r="M69" s="459"/>
      <c r="N69" s="461"/>
    </row>
    <row r="70" spans="1:14" ht="13.5" customHeight="1" x14ac:dyDescent="0.25">
      <c r="A70" s="465" t="s">
        <v>81</v>
      </c>
      <c r="B70" s="460">
        <f>SUM('NYC Ferry'!T14)</f>
        <v>0</v>
      </c>
      <c r="C70" s="89"/>
      <c r="D70" s="465" t="s">
        <v>81</v>
      </c>
      <c r="E70" s="460">
        <f>SUM('NYC Ferry'!T25)</f>
        <v>2802</v>
      </c>
      <c r="F70" s="89"/>
      <c r="G70" s="465" t="s">
        <v>81</v>
      </c>
      <c r="H70" s="464">
        <f>SUM('NYC Ferry'!T36)</f>
        <v>1428</v>
      </c>
      <c r="I70" s="89"/>
      <c r="J70" s="465" t="s">
        <v>81</v>
      </c>
      <c r="K70" s="464">
        <f>SUM('NYC Ferry'!T47)</f>
        <v>1933</v>
      </c>
      <c r="L70" s="89"/>
      <c r="M70" s="465" t="s">
        <v>81</v>
      </c>
      <c r="N70" s="464">
        <f>SUM('NYC Ferry'!T58)</f>
        <v>2963</v>
      </c>
    </row>
    <row r="71" spans="1:14" ht="13.5" customHeight="1" thickBot="1" x14ac:dyDescent="0.3">
      <c r="A71" s="459"/>
      <c r="B71" s="461"/>
      <c r="C71" s="89"/>
      <c r="D71" s="459"/>
      <c r="E71" s="461"/>
      <c r="F71" s="89"/>
      <c r="G71" s="459"/>
      <c r="H71" s="461"/>
      <c r="I71" s="89"/>
      <c r="J71" s="459"/>
      <c r="K71" s="461"/>
      <c r="L71" s="89"/>
      <c r="M71" s="459"/>
      <c r="N71" s="461"/>
    </row>
    <row r="72" spans="1:14" ht="13.5" customHeight="1" x14ac:dyDescent="0.25">
      <c r="A72" s="458" t="s">
        <v>113</v>
      </c>
      <c r="B72" s="460">
        <f>'NYC Ferry'!W14</f>
        <v>0</v>
      </c>
      <c r="C72" s="89"/>
      <c r="D72" s="458" t="s">
        <v>113</v>
      </c>
      <c r="E72" s="460">
        <f>'NYC Ferry'!W25</f>
        <v>1613</v>
      </c>
      <c r="F72" s="89"/>
      <c r="G72" s="458" t="s">
        <v>113</v>
      </c>
      <c r="H72" s="460">
        <f>'NYC Ferry'!W36</f>
        <v>2220</v>
      </c>
      <c r="I72" s="89"/>
      <c r="J72" s="458" t="s">
        <v>113</v>
      </c>
      <c r="K72" s="460">
        <f>'NYC Ferry'!W47</f>
        <v>1252</v>
      </c>
      <c r="L72" s="89"/>
      <c r="M72" s="458" t="s">
        <v>113</v>
      </c>
      <c r="N72" s="460">
        <f>'NYC Ferry'!W58</f>
        <v>1769</v>
      </c>
    </row>
    <row r="73" spans="1:14" ht="13.5" customHeight="1" thickBot="1" x14ac:dyDescent="0.3">
      <c r="A73" s="459"/>
      <c r="B73" s="461"/>
      <c r="C73" s="89"/>
      <c r="D73" s="459"/>
      <c r="E73" s="461"/>
      <c r="F73" s="89"/>
      <c r="G73" s="459"/>
      <c r="H73" s="461"/>
      <c r="I73" s="89"/>
      <c r="J73" s="459"/>
      <c r="K73" s="461"/>
      <c r="L73" s="89"/>
      <c r="M73" s="459"/>
      <c r="N73" s="461"/>
    </row>
    <row r="74" spans="1:14" ht="13.5" customHeight="1" x14ac:dyDescent="0.25">
      <c r="A74" s="458" t="s">
        <v>65</v>
      </c>
      <c r="B74" s="460">
        <f>SUM('NYC Ferry'!U14,'NYC Ferry'!Y14)</f>
        <v>0</v>
      </c>
      <c r="C74" s="89"/>
      <c r="D74" s="458" t="s">
        <v>65</v>
      </c>
      <c r="E74" s="460">
        <f>SUM(,'NYC Ferry'!U25, 'NYC Ferry'!Y25)</f>
        <v>5020</v>
      </c>
      <c r="F74" s="89"/>
      <c r="G74" s="458" t="s">
        <v>65</v>
      </c>
      <c r="H74" s="460">
        <f>SUM(,'NYC Ferry'!U36,'NYC Ferry'!Y36)</f>
        <v>5760</v>
      </c>
      <c r="I74" s="89"/>
      <c r="J74" s="458" t="s">
        <v>65</v>
      </c>
      <c r="K74" s="460">
        <f>SUM('NYC Ferry'!U47,'NYC Ferry'!Y47)</f>
        <v>3850</v>
      </c>
      <c r="L74" s="89"/>
      <c r="M74" s="458" t="s">
        <v>65</v>
      </c>
      <c r="N74" s="460">
        <f>SUM('NYC Ferry'!U58, 'NYC Ferry'!Y58)</f>
        <v>5122</v>
      </c>
    </row>
    <row r="75" spans="1:14" ht="13.5" customHeight="1" thickBot="1" x14ac:dyDescent="0.3">
      <c r="A75" s="459"/>
      <c r="B75" s="461"/>
      <c r="C75" s="89"/>
      <c r="D75" s="459"/>
      <c r="E75" s="461"/>
      <c r="F75" s="89"/>
      <c r="G75" s="459"/>
      <c r="H75" s="461"/>
      <c r="I75" s="89"/>
      <c r="J75" s="459"/>
      <c r="K75" s="461"/>
      <c r="L75" s="89"/>
      <c r="M75" s="459"/>
      <c r="N75" s="461"/>
    </row>
    <row r="76" spans="1:14" ht="13.5" customHeight="1" x14ac:dyDescent="0.25">
      <c r="A76" s="474" t="s">
        <v>19</v>
      </c>
      <c r="B76" s="472">
        <f>SUM(B20:B75)</f>
        <v>0</v>
      </c>
      <c r="C76" s="89"/>
      <c r="D76" s="474" t="s">
        <v>19</v>
      </c>
      <c r="E76" s="472">
        <f>SUM(E20:E75)</f>
        <v>303233</v>
      </c>
      <c r="F76" s="89"/>
      <c r="G76" s="474" t="s">
        <v>19</v>
      </c>
      <c r="H76" s="472">
        <f>SUM(H20:H75)</f>
        <v>276519</v>
      </c>
      <c r="I76" s="89"/>
      <c r="J76" s="476" t="s">
        <v>19</v>
      </c>
      <c r="K76" s="472">
        <f>SUM(K20:K75)</f>
        <v>263494</v>
      </c>
      <c r="L76" s="89"/>
      <c r="M76" s="474" t="s">
        <v>19</v>
      </c>
      <c r="N76" s="472">
        <f>SUM(N20:N75)</f>
        <v>337651</v>
      </c>
    </row>
    <row r="77" spans="1:14" ht="13.5" customHeight="1" thickBot="1" x14ac:dyDescent="0.3">
      <c r="A77" s="475"/>
      <c r="B77" s="473"/>
      <c r="C77" s="89"/>
      <c r="D77" s="475"/>
      <c r="E77" s="473"/>
      <c r="F77" s="89"/>
      <c r="G77" s="475"/>
      <c r="H77" s="473"/>
      <c r="I77" s="89"/>
      <c r="J77" s="475"/>
      <c r="K77" s="473"/>
      <c r="L77" s="89"/>
      <c r="M77" s="475"/>
      <c r="N77" s="473"/>
    </row>
    <row r="78" spans="1:14" x14ac:dyDescent="0.25">
      <c r="C78" s="89"/>
      <c r="F78" s="89"/>
      <c r="I78" s="89"/>
      <c r="L78" s="89"/>
    </row>
    <row r="79" spans="1:14" x14ac:dyDescent="0.25">
      <c r="C79" s="89"/>
      <c r="F79" s="89"/>
      <c r="I79" s="89"/>
      <c r="L79" s="89"/>
    </row>
  </sheetData>
  <mergeCells count="380">
    <mergeCell ref="K68:K69"/>
    <mergeCell ref="M68:M69"/>
    <mergeCell ref="E22:E23"/>
    <mergeCell ref="H22:H23"/>
    <mergeCell ref="J22:J23"/>
    <mergeCell ref="K22:K23"/>
    <mergeCell ref="M22:M23"/>
    <mergeCell ref="N22:N23"/>
    <mergeCell ref="N68:N69"/>
    <mergeCell ref="N26:N27"/>
    <mergeCell ref="M28:M29"/>
    <mergeCell ref="N32:N33"/>
    <mergeCell ref="N38:N39"/>
    <mergeCell ref="N36:N37"/>
    <mergeCell ref="J36:J37"/>
    <mergeCell ref="K36:K37"/>
    <mergeCell ref="M36:M37"/>
    <mergeCell ref="E60:E61"/>
    <mergeCell ref="G60:G61"/>
    <mergeCell ref="H60:H61"/>
    <mergeCell ref="J60:J61"/>
    <mergeCell ref="K60:K61"/>
    <mergeCell ref="M60:M61"/>
    <mergeCell ref="N60:N61"/>
    <mergeCell ref="A70:A71"/>
    <mergeCell ref="B70:B71"/>
    <mergeCell ref="D70:D71"/>
    <mergeCell ref="E70:E71"/>
    <mergeCell ref="G70:G71"/>
    <mergeCell ref="H70:H71"/>
    <mergeCell ref="J70:J71"/>
    <mergeCell ref="K70:K71"/>
    <mergeCell ref="M70:M71"/>
    <mergeCell ref="N70:N71"/>
    <mergeCell ref="A68:A69"/>
    <mergeCell ref="B68:B69"/>
    <mergeCell ref="D68:D69"/>
    <mergeCell ref="E68:E69"/>
    <mergeCell ref="G68:G69"/>
    <mergeCell ref="H68:H69"/>
    <mergeCell ref="J68:J69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  <mergeCell ref="J4:J5"/>
    <mergeCell ref="K4:K5"/>
    <mergeCell ref="M4:M5"/>
    <mergeCell ref="A4:A5"/>
    <mergeCell ref="B4:B5"/>
    <mergeCell ref="D4:D5"/>
    <mergeCell ref="G4:G5"/>
    <mergeCell ref="H4:H5"/>
    <mergeCell ref="A6:A7"/>
    <mergeCell ref="E4:E5"/>
    <mergeCell ref="D6:D7"/>
    <mergeCell ref="E6:E7"/>
    <mergeCell ref="G6:G7"/>
    <mergeCell ref="H6:H7"/>
    <mergeCell ref="J6:J7"/>
    <mergeCell ref="K6:K7"/>
    <mergeCell ref="M6:M7"/>
    <mergeCell ref="N10:N11"/>
    <mergeCell ref="A8:A9"/>
    <mergeCell ref="B8:B9"/>
    <mergeCell ref="D8:D9"/>
    <mergeCell ref="E8:E9"/>
    <mergeCell ref="G8:G9"/>
    <mergeCell ref="H8:H9"/>
    <mergeCell ref="J8:J9"/>
    <mergeCell ref="K8:K9"/>
    <mergeCell ref="M8:M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2:N13"/>
    <mergeCell ref="A16:A17"/>
    <mergeCell ref="B16:B17"/>
    <mergeCell ref="D16:D17"/>
    <mergeCell ref="E16:E17"/>
    <mergeCell ref="G16:G17"/>
    <mergeCell ref="H16:H17"/>
    <mergeCell ref="K16:K17"/>
    <mergeCell ref="M16:M17"/>
    <mergeCell ref="N16:N17"/>
    <mergeCell ref="J16:J17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4:A15"/>
    <mergeCell ref="B14:B15"/>
    <mergeCell ref="D14:D15"/>
    <mergeCell ref="E14:E15"/>
    <mergeCell ref="A20:A21"/>
    <mergeCell ref="H24:H25"/>
    <mergeCell ref="J24:J25"/>
    <mergeCell ref="K24:K25"/>
    <mergeCell ref="A19:B19"/>
    <mergeCell ref="D19:E19"/>
    <mergeCell ref="G19:H19"/>
    <mergeCell ref="J19:K19"/>
    <mergeCell ref="M19:N19"/>
    <mergeCell ref="B20:B21"/>
    <mergeCell ref="D20:D21"/>
    <mergeCell ref="E20:E21"/>
    <mergeCell ref="G20:G21"/>
    <mergeCell ref="H20:H21"/>
    <mergeCell ref="J20:J21"/>
    <mergeCell ref="K20:K21"/>
    <mergeCell ref="M20:M21"/>
    <mergeCell ref="N20:N21"/>
    <mergeCell ref="M24:M25"/>
    <mergeCell ref="N24:N25"/>
    <mergeCell ref="A22:A23"/>
    <mergeCell ref="D22:D23"/>
    <mergeCell ref="G22:G23"/>
    <mergeCell ref="B22:B23"/>
    <mergeCell ref="N28:N29"/>
    <mergeCell ref="A30:A31"/>
    <mergeCell ref="B30:B31"/>
    <mergeCell ref="D30:D31"/>
    <mergeCell ref="E30:E31"/>
    <mergeCell ref="G30:G31"/>
    <mergeCell ref="H30:H31"/>
    <mergeCell ref="J30:J31"/>
    <mergeCell ref="K30:K31"/>
    <mergeCell ref="M30:M31"/>
    <mergeCell ref="N30:N31"/>
    <mergeCell ref="A28:A29"/>
    <mergeCell ref="B28:B29"/>
    <mergeCell ref="D28:D29"/>
    <mergeCell ref="E28:E29"/>
    <mergeCell ref="G28:G29"/>
    <mergeCell ref="H28:H29"/>
    <mergeCell ref="J28:J29"/>
    <mergeCell ref="K28:K29"/>
    <mergeCell ref="G32:G33"/>
    <mergeCell ref="H32:H33"/>
    <mergeCell ref="J32:J33"/>
    <mergeCell ref="K32:K33"/>
    <mergeCell ref="M32:M33"/>
    <mergeCell ref="A24:A25"/>
    <mergeCell ref="B24:B25"/>
    <mergeCell ref="D24:D25"/>
    <mergeCell ref="E24:E25"/>
    <mergeCell ref="G24:G25"/>
    <mergeCell ref="A26:A27"/>
    <mergeCell ref="B26:B27"/>
    <mergeCell ref="D26:D27"/>
    <mergeCell ref="E26:E27"/>
    <mergeCell ref="G26:G27"/>
    <mergeCell ref="H26:H27"/>
    <mergeCell ref="J26:J27"/>
    <mergeCell ref="K26:K27"/>
    <mergeCell ref="M26:M27"/>
    <mergeCell ref="M44:M45"/>
    <mergeCell ref="A42:A43"/>
    <mergeCell ref="B42:B43"/>
    <mergeCell ref="D42:D43"/>
    <mergeCell ref="E42:E43"/>
    <mergeCell ref="G42:G43"/>
    <mergeCell ref="G38:G39"/>
    <mergeCell ref="N42:N43"/>
    <mergeCell ref="A40:A41"/>
    <mergeCell ref="B40:B41"/>
    <mergeCell ref="D40:D41"/>
    <mergeCell ref="E40:E41"/>
    <mergeCell ref="G40:G41"/>
    <mergeCell ref="H40:H41"/>
    <mergeCell ref="J40:J41"/>
    <mergeCell ref="K40:K41"/>
    <mergeCell ref="M40:M41"/>
    <mergeCell ref="H42:H43"/>
    <mergeCell ref="J42:J43"/>
    <mergeCell ref="K42:K43"/>
    <mergeCell ref="M42:M43"/>
    <mergeCell ref="N40:N41"/>
    <mergeCell ref="H38:H39"/>
    <mergeCell ref="J38:J39"/>
    <mergeCell ref="K14:K15"/>
    <mergeCell ref="A44:A45"/>
    <mergeCell ref="B44:B45"/>
    <mergeCell ref="D44:D45"/>
    <mergeCell ref="E44:E45"/>
    <mergeCell ref="G44:G45"/>
    <mergeCell ref="H44:H45"/>
    <mergeCell ref="J44:J45"/>
    <mergeCell ref="K44:K45"/>
    <mergeCell ref="K38:K39"/>
    <mergeCell ref="A36:A37"/>
    <mergeCell ref="B36:B37"/>
    <mergeCell ref="D36:D37"/>
    <mergeCell ref="E36:E37"/>
    <mergeCell ref="G36:G37"/>
    <mergeCell ref="H36:H37"/>
    <mergeCell ref="A38:A39"/>
    <mergeCell ref="B38:B39"/>
    <mergeCell ref="D38:D39"/>
    <mergeCell ref="E38:E39"/>
    <mergeCell ref="A32:A33"/>
    <mergeCell ref="B32:B33"/>
    <mergeCell ref="D32:D33"/>
    <mergeCell ref="E32:E33"/>
    <mergeCell ref="B66:B67"/>
    <mergeCell ref="D50:D51"/>
    <mergeCell ref="E50:E51"/>
    <mergeCell ref="A46:A47"/>
    <mergeCell ref="B46:B47"/>
    <mergeCell ref="A50:A51"/>
    <mergeCell ref="B50:B51"/>
    <mergeCell ref="B6:B7"/>
    <mergeCell ref="M2:N2"/>
    <mergeCell ref="N6:N7"/>
    <mergeCell ref="N4:N5"/>
    <mergeCell ref="N8:N9"/>
    <mergeCell ref="A34:A35"/>
    <mergeCell ref="D34:D35"/>
    <mergeCell ref="G34:G35"/>
    <mergeCell ref="J34:J35"/>
    <mergeCell ref="M34:M35"/>
    <mergeCell ref="B34:B35"/>
    <mergeCell ref="E34:E35"/>
    <mergeCell ref="H34:H35"/>
    <mergeCell ref="K34:K35"/>
    <mergeCell ref="G14:G15"/>
    <mergeCell ref="H14:H15"/>
    <mergeCell ref="J14:J15"/>
    <mergeCell ref="N46:N47"/>
    <mergeCell ref="N76:N77"/>
    <mergeCell ref="A62:A63"/>
    <mergeCell ref="B62:B63"/>
    <mergeCell ref="D62:D63"/>
    <mergeCell ref="E62:E63"/>
    <mergeCell ref="G62:G63"/>
    <mergeCell ref="H62:H63"/>
    <mergeCell ref="J62:J63"/>
    <mergeCell ref="K62:K63"/>
    <mergeCell ref="M62:M63"/>
    <mergeCell ref="A76:A77"/>
    <mergeCell ref="B76:B77"/>
    <mergeCell ref="D76:D77"/>
    <mergeCell ref="E76:E77"/>
    <mergeCell ref="G76:G77"/>
    <mergeCell ref="H76:H77"/>
    <mergeCell ref="J76:J77"/>
    <mergeCell ref="K76:K77"/>
    <mergeCell ref="M76:M77"/>
    <mergeCell ref="K66:K67"/>
    <mergeCell ref="M66:M67"/>
    <mergeCell ref="N66:N67"/>
    <mergeCell ref="A66:A67"/>
    <mergeCell ref="A64:A65"/>
    <mergeCell ref="B64:B65"/>
    <mergeCell ref="D64:D65"/>
    <mergeCell ref="E64:E65"/>
    <mergeCell ref="A60:A61"/>
    <mergeCell ref="B60:B61"/>
    <mergeCell ref="D60:D61"/>
    <mergeCell ref="M14:M15"/>
    <mergeCell ref="N14:N15"/>
    <mergeCell ref="G64:G65"/>
    <mergeCell ref="H64:H65"/>
    <mergeCell ref="J64:J65"/>
    <mergeCell ref="K64:K65"/>
    <mergeCell ref="M64:M65"/>
    <mergeCell ref="N64:N65"/>
    <mergeCell ref="M50:M51"/>
    <mergeCell ref="N50:N51"/>
    <mergeCell ref="G50:G51"/>
    <mergeCell ref="H50:H51"/>
    <mergeCell ref="J50:J51"/>
    <mergeCell ref="N34:N35"/>
    <mergeCell ref="N62:N63"/>
    <mergeCell ref="N44:N45"/>
    <mergeCell ref="M38:M39"/>
    <mergeCell ref="A56:A57"/>
    <mergeCell ref="A58:A59"/>
    <mergeCell ref="B56:B57"/>
    <mergeCell ref="B58:B59"/>
    <mergeCell ref="D56:D57"/>
    <mergeCell ref="D58:D59"/>
    <mergeCell ref="E56:E57"/>
    <mergeCell ref="E58:E59"/>
    <mergeCell ref="G56:G57"/>
    <mergeCell ref="G58:G59"/>
    <mergeCell ref="H56:H57"/>
    <mergeCell ref="H58:H59"/>
    <mergeCell ref="J56:J57"/>
    <mergeCell ref="J58:J59"/>
    <mergeCell ref="D66:D67"/>
    <mergeCell ref="E66:E67"/>
    <mergeCell ref="G66:G67"/>
    <mergeCell ref="H66:H67"/>
    <mergeCell ref="J66:J67"/>
    <mergeCell ref="N54:N55"/>
    <mergeCell ref="K54:K55"/>
    <mergeCell ref="K50:K51"/>
    <mergeCell ref="N52:N53"/>
    <mergeCell ref="K56:K57"/>
    <mergeCell ref="K58:K59"/>
    <mergeCell ref="M56:M57"/>
    <mergeCell ref="M58:M59"/>
    <mergeCell ref="N56:N57"/>
    <mergeCell ref="N58:N59"/>
    <mergeCell ref="A52:A53"/>
    <mergeCell ref="D52:D53"/>
    <mergeCell ref="A48:A49"/>
    <mergeCell ref="D48:D49"/>
    <mergeCell ref="G48:G49"/>
    <mergeCell ref="J48:J49"/>
    <mergeCell ref="M48:M49"/>
    <mergeCell ref="B48:B49"/>
    <mergeCell ref="E48:E49"/>
    <mergeCell ref="H48:H49"/>
    <mergeCell ref="K48:K49"/>
    <mergeCell ref="E54:E55"/>
    <mergeCell ref="B54:B55"/>
    <mergeCell ref="D46:D47"/>
    <mergeCell ref="E46:E47"/>
    <mergeCell ref="G46:G47"/>
    <mergeCell ref="J46:J47"/>
    <mergeCell ref="M46:M47"/>
    <mergeCell ref="H46:H47"/>
    <mergeCell ref="K46:K47"/>
    <mergeCell ref="N48:N49"/>
    <mergeCell ref="N74:N75"/>
    <mergeCell ref="A74:A75"/>
    <mergeCell ref="D74:D75"/>
    <mergeCell ref="G74:G75"/>
    <mergeCell ref="J74:J75"/>
    <mergeCell ref="M74:M75"/>
    <mergeCell ref="K74:K75"/>
    <mergeCell ref="H74:H75"/>
    <mergeCell ref="E74:E75"/>
    <mergeCell ref="B74:B75"/>
    <mergeCell ref="A54:A55"/>
    <mergeCell ref="G52:G53"/>
    <mergeCell ref="G54:G55"/>
    <mergeCell ref="J52:J53"/>
    <mergeCell ref="J54:J55"/>
    <mergeCell ref="M52:M53"/>
    <mergeCell ref="M54:M55"/>
    <mergeCell ref="D54:D55"/>
    <mergeCell ref="B52:B53"/>
    <mergeCell ref="E52:E53"/>
    <mergeCell ref="H52:H53"/>
    <mergeCell ref="K52:K53"/>
    <mergeCell ref="H54:H55"/>
    <mergeCell ref="A72:A73"/>
    <mergeCell ref="D72:D73"/>
    <mergeCell ref="G72:G73"/>
    <mergeCell ref="J72:J73"/>
    <mergeCell ref="M72:M73"/>
    <mergeCell ref="N72:N73"/>
    <mergeCell ref="K72:K73"/>
    <mergeCell ref="H72:H73"/>
    <mergeCell ref="E72:E73"/>
    <mergeCell ref="B72:B73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8:N19 A16 C16:D16 F16:G16 I16:J16 L16:M16 A37 L36 A39 C38 L38 A41 A40 L40 A43 A42 L42 A45 C44 L44 A21 A20 L20:M20 A27:A31 L26:M26 A61 A60 A77:D77 A62 C20:D20 C26:D26 C36 E37:F37 E39:F39 F38 E41:F41 F40 E43:F43 F42 E45:F45 F44 A35 E35:F35 F36 H37:I37 H39:I39 I38 H41:I41 I40 H43:I43 I42 H45:I45 I44 H35:I35 I36 K37:L37 K39:L39 K41:L41 K43:L43 K45:L45 K35:L35 N37 N39 N41 N43 N45 N35 C40 C42 C60:D60 C62:D62 F20:G20 F26:G26 F60:G60 F62:G62 I20:J20 I26:J26 I60:J60 I62:J62 L60:M60 L62:M62 A63 I63:N63 A17 I17:N17 I77:J77 A25 A24 C24:D24 F24:G24 I24:J24 L24:M24 C17:G17 A76 C76:D76 F76:G76 I76:J76 L76:M76 C37 C39 C41 C43 C45 C21:N21 C27:N27 C61 C34:C35 C63:G63 C25:N25 C29:N29 C28:D28 F28:G28 C31:N31 C30:D30 F30:G30 I30:N30 F77:G77 L77:M77 L28:M28 I28:J28 E61:N61 F34 I34 L34 A33 C32:C33 E33:F33 H33:I33 K33:L33 N33 F32 I32 L32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C5" sqref="C5"/>
    </sheetView>
  </sheetViews>
  <sheetFormatPr defaultRowHeight="15" outlineLevelRow="1" x14ac:dyDescent="0.25"/>
  <cols>
    <col min="1" max="1" width="18.7109375" style="1" bestFit="1" customWidth="1"/>
    <col min="2" max="2" width="10.7109375" style="134" bestFit="1" customWidth="1"/>
    <col min="3" max="3" width="15.7109375" style="11" customWidth="1"/>
    <col min="4" max="5" width="18.7109375" style="11" bestFit="1" customWidth="1"/>
    <col min="6" max="6" width="18.5703125" style="11" bestFit="1" customWidth="1"/>
    <col min="7" max="16384" width="9.140625" style="11"/>
  </cols>
  <sheetData>
    <row r="1" spans="1:6" ht="14.25" customHeight="1" x14ac:dyDescent="0.25">
      <c r="A1" s="23"/>
      <c r="B1" s="171"/>
      <c r="C1" s="554" t="s">
        <v>69</v>
      </c>
      <c r="D1" s="554" t="s">
        <v>8</v>
      </c>
      <c r="E1" s="602" t="s">
        <v>19</v>
      </c>
    </row>
    <row r="2" spans="1:6" ht="14.25" customHeight="1" thickBot="1" x14ac:dyDescent="0.3">
      <c r="A2" s="24"/>
      <c r="B2" s="172"/>
      <c r="C2" s="596"/>
      <c r="D2" s="596"/>
      <c r="E2" s="603"/>
    </row>
    <row r="3" spans="1:6" ht="14.25" customHeight="1" x14ac:dyDescent="0.25">
      <c r="A3" s="539" t="s">
        <v>52</v>
      </c>
      <c r="B3" s="581" t="s">
        <v>53</v>
      </c>
      <c r="C3" s="607" t="s">
        <v>66</v>
      </c>
      <c r="D3" s="607" t="s">
        <v>8</v>
      </c>
      <c r="E3" s="603"/>
    </row>
    <row r="4" spans="1:6" ht="15" customHeight="1" thickBot="1" x14ac:dyDescent="0.3">
      <c r="A4" s="560"/>
      <c r="B4" s="629"/>
      <c r="C4" s="608"/>
      <c r="D4" s="608"/>
      <c r="E4" s="603"/>
    </row>
    <row r="5" spans="1:6" s="46" customFormat="1" ht="14.25" thickBot="1" x14ac:dyDescent="0.3">
      <c r="A5" s="25" t="s">
        <v>3</v>
      </c>
      <c r="B5" s="173">
        <v>42856</v>
      </c>
      <c r="C5" s="12"/>
      <c r="D5" s="18"/>
      <c r="E5" s="17">
        <f t="shared" ref="E5:E11" si="0">SUM(C5:D5)</f>
        <v>0</v>
      </c>
    </row>
    <row r="6" spans="1:6" s="46" customFormat="1" ht="14.25" thickBot="1" x14ac:dyDescent="0.3">
      <c r="A6" s="25" t="s">
        <v>4</v>
      </c>
      <c r="B6" s="187">
        <v>42948</v>
      </c>
      <c r="C6" s="12"/>
      <c r="D6" s="18"/>
      <c r="E6" s="17">
        <f t="shared" si="0"/>
        <v>0</v>
      </c>
    </row>
    <row r="7" spans="1:6" s="46" customFormat="1" ht="14.25" thickBot="1" x14ac:dyDescent="0.3">
      <c r="A7" s="25" t="s">
        <v>5</v>
      </c>
      <c r="B7" s="187">
        <f>B6+1</f>
        <v>42949</v>
      </c>
      <c r="C7" s="12"/>
      <c r="D7" s="18"/>
      <c r="E7" s="17">
        <f t="shared" si="0"/>
        <v>0</v>
      </c>
    </row>
    <row r="8" spans="1:6" s="46" customFormat="1" ht="14.25" thickBot="1" x14ac:dyDescent="0.3">
      <c r="A8" s="25" t="s">
        <v>6</v>
      </c>
      <c r="B8" s="187">
        <f>B7+1</f>
        <v>42950</v>
      </c>
      <c r="C8" s="12"/>
      <c r="D8" s="18"/>
      <c r="E8" s="17">
        <f t="shared" si="0"/>
        <v>0</v>
      </c>
      <c r="F8" s="152"/>
    </row>
    <row r="9" spans="1:6" s="46" customFormat="1" ht="14.25" thickBot="1" x14ac:dyDescent="0.3">
      <c r="A9" s="25" t="s">
        <v>0</v>
      </c>
      <c r="B9" s="187">
        <f>B8+1</f>
        <v>42951</v>
      </c>
      <c r="C9" s="12"/>
      <c r="D9" s="18"/>
      <c r="E9" s="17">
        <f t="shared" si="0"/>
        <v>0</v>
      </c>
      <c r="F9" s="152"/>
    </row>
    <row r="10" spans="1:6" s="46" customFormat="1" ht="14.25" customHeight="1" outlineLevel="1" thickBot="1" x14ac:dyDescent="0.3">
      <c r="A10" s="25" t="s">
        <v>1</v>
      </c>
      <c r="B10" s="187">
        <f>B9+1</f>
        <v>42952</v>
      </c>
      <c r="C10" s="18"/>
      <c r="D10" s="18"/>
      <c r="E10" s="17">
        <f t="shared" si="0"/>
        <v>0</v>
      </c>
      <c r="F10" s="152"/>
    </row>
    <row r="11" spans="1:6" s="46" customFormat="1" ht="15" customHeight="1" outlineLevel="1" thickBot="1" x14ac:dyDescent="0.3">
      <c r="A11" s="25" t="s">
        <v>2</v>
      </c>
      <c r="B11" s="187">
        <f>B10+1</f>
        <v>42953</v>
      </c>
      <c r="C11" s="21"/>
      <c r="D11" s="21"/>
      <c r="E11" s="17">
        <f t="shared" si="0"/>
        <v>0</v>
      </c>
      <c r="F11" s="152"/>
    </row>
    <row r="12" spans="1:6" s="47" customFormat="1" ht="15" customHeight="1" outlineLevel="1" thickBot="1" x14ac:dyDescent="0.3">
      <c r="A12" s="160" t="s">
        <v>21</v>
      </c>
      <c r="B12" s="573" t="s">
        <v>24</v>
      </c>
      <c r="C12" s="115">
        <f>SUM(C5:C11)</f>
        <v>0</v>
      </c>
      <c r="D12" s="115">
        <f>SUM(D5:D11)</f>
        <v>0</v>
      </c>
      <c r="E12" s="118">
        <f>SUM(E5:E11)</f>
        <v>0</v>
      </c>
    </row>
    <row r="13" spans="1:6" s="47" customFormat="1" ht="15" customHeight="1" outlineLevel="1" thickBot="1" x14ac:dyDescent="0.3">
      <c r="A13" s="110" t="s">
        <v>23</v>
      </c>
      <c r="B13" s="574"/>
      <c r="C13" s="111" t="e">
        <f>AVERAGE(C5:C11)</f>
        <v>#DIV/0!</v>
      </c>
      <c r="D13" s="111" t="e">
        <f>AVERAGE(D5:D11)</f>
        <v>#DIV/0!</v>
      </c>
      <c r="E13" s="114">
        <f>AVERAGE(E5:E11)</f>
        <v>0</v>
      </c>
    </row>
    <row r="14" spans="1:6" s="47" customFormat="1" ht="15" customHeight="1" thickBot="1" x14ac:dyDescent="0.3">
      <c r="A14" s="26" t="s">
        <v>20</v>
      </c>
      <c r="B14" s="574"/>
      <c r="C14" s="27">
        <f>SUM(C5:C9)</f>
        <v>0</v>
      </c>
      <c r="D14" s="27">
        <f>SUM(D5:D9)</f>
        <v>0</v>
      </c>
      <c r="E14" s="27">
        <f>SUM(E5:E9)</f>
        <v>0</v>
      </c>
    </row>
    <row r="15" spans="1:6" s="47" customFormat="1" ht="15" customHeight="1" thickBot="1" x14ac:dyDescent="0.3">
      <c r="A15" s="26" t="s">
        <v>22</v>
      </c>
      <c r="B15" s="574"/>
      <c r="C15" s="31" t="e">
        <f>AVERAGE(C5:C9)</f>
        <v>#DIV/0!</v>
      </c>
      <c r="D15" s="31" t="e">
        <f>AVERAGE(D5:D9)</f>
        <v>#DIV/0!</v>
      </c>
      <c r="E15" s="31">
        <f>AVERAGE(E5:E9)</f>
        <v>0</v>
      </c>
    </row>
    <row r="16" spans="1:6" s="47" customFormat="1" ht="15" customHeight="1" thickBot="1" x14ac:dyDescent="0.3">
      <c r="A16" s="25" t="s">
        <v>3</v>
      </c>
      <c r="B16" s="173">
        <f>B11+1</f>
        <v>42954</v>
      </c>
      <c r="C16" s="12"/>
      <c r="D16" s="13"/>
      <c r="E16" s="16">
        <f t="shared" ref="E16:E22" si="1">SUM(C16:D16)</f>
        <v>0</v>
      </c>
    </row>
    <row r="17" spans="1:6" s="47" customFormat="1" ht="15" customHeight="1" thickBot="1" x14ac:dyDescent="0.3">
      <c r="A17" s="25" t="s">
        <v>4</v>
      </c>
      <c r="B17" s="174">
        <f t="shared" ref="B17:B22" si="2">B16+1</f>
        <v>42955</v>
      </c>
      <c r="C17" s="12"/>
      <c r="D17" s="19"/>
      <c r="E17" s="17">
        <f t="shared" si="1"/>
        <v>0</v>
      </c>
    </row>
    <row r="18" spans="1:6" s="47" customFormat="1" ht="15" customHeight="1" thickBot="1" x14ac:dyDescent="0.3">
      <c r="A18" s="25" t="s">
        <v>5</v>
      </c>
      <c r="B18" s="174">
        <f t="shared" si="2"/>
        <v>42956</v>
      </c>
      <c r="C18" s="12"/>
      <c r="D18" s="19"/>
      <c r="E18" s="17">
        <f t="shared" si="1"/>
        <v>0</v>
      </c>
    </row>
    <row r="19" spans="1:6" s="47" customFormat="1" ht="15" customHeight="1" thickBot="1" x14ac:dyDescent="0.3">
      <c r="A19" s="25" t="s">
        <v>6</v>
      </c>
      <c r="B19" s="175">
        <f t="shared" si="2"/>
        <v>42957</v>
      </c>
      <c r="C19" s="12"/>
      <c r="D19" s="19"/>
      <c r="E19" s="17">
        <f t="shared" si="1"/>
        <v>0</v>
      </c>
    </row>
    <row r="20" spans="1:6" s="47" customFormat="1" ht="15" customHeight="1" thickBot="1" x14ac:dyDescent="0.3">
      <c r="A20" s="25" t="s">
        <v>0</v>
      </c>
      <c r="B20" s="175">
        <f t="shared" si="2"/>
        <v>42958</v>
      </c>
      <c r="C20" s="12"/>
      <c r="D20" s="19"/>
      <c r="E20" s="17">
        <f t="shared" si="1"/>
        <v>0</v>
      </c>
    </row>
    <row r="21" spans="1:6" s="47" customFormat="1" ht="15" customHeight="1" outlineLevel="1" thickBot="1" x14ac:dyDescent="0.3">
      <c r="A21" s="25" t="s">
        <v>1</v>
      </c>
      <c r="B21" s="187">
        <f t="shared" si="2"/>
        <v>42959</v>
      </c>
      <c r="C21" s="18"/>
      <c r="D21" s="19"/>
      <c r="E21" s="17">
        <f t="shared" si="1"/>
        <v>0</v>
      </c>
      <c r="F21" s="155"/>
    </row>
    <row r="22" spans="1:6" s="47" customFormat="1" ht="15" customHeight="1" outlineLevel="1" thickBot="1" x14ac:dyDescent="0.3">
      <c r="A22" s="25" t="s">
        <v>2</v>
      </c>
      <c r="B22" s="174">
        <f t="shared" si="2"/>
        <v>42960</v>
      </c>
      <c r="C22" s="21"/>
      <c r="D22" s="22"/>
      <c r="E22" s="66">
        <f t="shared" si="1"/>
        <v>0</v>
      </c>
    </row>
    <row r="23" spans="1:6" s="47" customFormat="1" ht="15" customHeight="1" outlineLevel="1" thickBot="1" x14ac:dyDescent="0.3">
      <c r="A23" s="160" t="s">
        <v>21</v>
      </c>
      <c r="B23" s="573" t="s">
        <v>25</v>
      </c>
      <c r="C23" s="115">
        <f>SUM(C16:C22)</f>
        <v>0</v>
      </c>
      <c r="D23" s="115">
        <f>SUM(D16:D22)</f>
        <v>0</v>
      </c>
      <c r="E23" s="115">
        <f>SUM(E16:E22)</f>
        <v>0</v>
      </c>
    </row>
    <row r="24" spans="1:6" s="47" customFormat="1" ht="15" customHeight="1" outlineLevel="1" thickBot="1" x14ac:dyDescent="0.3">
      <c r="A24" s="110" t="s">
        <v>23</v>
      </c>
      <c r="B24" s="574"/>
      <c r="C24" s="111" t="e">
        <f>AVERAGE(C16:C22)</f>
        <v>#DIV/0!</v>
      </c>
      <c r="D24" s="111" t="e">
        <f>AVERAGE(D16:D22)</f>
        <v>#DIV/0!</v>
      </c>
      <c r="E24" s="111">
        <f>AVERAGE(E16:E22)</f>
        <v>0</v>
      </c>
    </row>
    <row r="25" spans="1:6" s="47" customFormat="1" ht="15" customHeight="1" thickBot="1" x14ac:dyDescent="0.3">
      <c r="A25" s="26" t="s">
        <v>20</v>
      </c>
      <c r="B25" s="574"/>
      <c r="C25" s="27">
        <f>SUM(C16:C20)</f>
        <v>0</v>
      </c>
      <c r="D25" s="27">
        <f>SUM(D16:D20)</f>
        <v>0</v>
      </c>
      <c r="E25" s="27">
        <f>SUM(E16:E20)</f>
        <v>0</v>
      </c>
    </row>
    <row r="26" spans="1:6" s="47" customFormat="1" ht="15" customHeight="1" thickBot="1" x14ac:dyDescent="0.3">
      <c r="A26" s="26" t="s">
        <v>22</v>
      </c>
      <c r="B26" s="575"/>
      <c r="C26" s="31" t="e">
        <f>AVERAGE(C16:C20)</f>
        <v>#DIV/0!</v>
      </c>
      <c r="D26" s="31" t="e">
        <f>AVERAGE(D16:D20)</f>
        <v>#DIV/0!</v>
      </c>
      <c r="E26" s="31">
        <f>AVERAGE(E16:E20)</f>
        <v>0</v>
      </c>
    </row>
    <row r="27" spans="1:6" s="47" customFormat="1" ht="15" customHeight="1" thickBot="1" x14ac:dyDescent="0.3">
      <c r="A27" s="25" t="s">
        <v>3</v>
      </c>
      <c r="B27" s="176">
        <f>B22+1</f>
        <v>42961</v>
      </c>
      <c r="C27" s="12"/>
      <c r="D27" s="12"/>
      <c r="E27" s="16">
        <f t="shared" ref="E27:E33" si="3">SUM(C27:D27)</f>
        <v>0</v>
      </c>
    </row>
    <row r="28" spans="1:6" s="47" customFormat="1" ht="15" customHeight="1" thickBot="1" x14ac:dyDescent="0.3">
      <c r="A28" s="25" t="s">
        <v>4</v>
      </c>
      <c r="B28" s="177">
        <f t="shared" ref="B28:B33" si="4">B27+1</f>
        <v>42962</v>
      </c>
      <c r="C28" s="12"/>
      <c r="D28" s="18"/>
      <c r="E28" s="17">
        <f t="shared" si="3"/>
        <v>0</v>
      </c>
    </row>
    <row r="29" spans="1:6" s="47" customFormat="1" ht="15" customHeight="1" thickBot="1" x14ac:dyDescent="0.3">
      <c r="A29" s="25" t="s">
        <v>5</v>
      </c>
      <c r="B29" s="177">
        <f t="shared" si="4"/>
        <v>42963</v>
      </c>
      <c r="C29" s="12"/>
      <c r="D29" s="18"/>
      <c r="E29" s="17">
        <f t="shared" si="3"/>
        <v>0</v>
      </c>
    </row>
    <row r="30" spans="1:6" s="47" customFormat="1" ht="15" customHeight="1" thickBot="1" x14ac:dyDescent="0.3">
      <c r="A30" s="25" t="s">
        <v>6</v>
      </c>
      <c r="B30" s="177">
        <f t="shared" si="4"/>
        <v>42964</v>
      </c>
      <c r="C30" s="12"/>
      <c r="D30" s="18"/>
      <c r="E30" s="17">
        <f t="shared" si="3"/>
        <v>0</v>
      </c>
    </row>
    <row r="31" spans="1:6" s="47" customFormat="1" ht="15" customHeight="1" thickBot="1" x14ac:dyDescent="0.3">
      <c r="A31" s="25" t="s">
        <v>0</v>
      </c>
      <c r="B31" s="177">
        <f t="shared" si="4"/>
        <v>42965</v>
      </c>
      <c r="C31" s="12"/>
      <c r="D31" s="18"/>
      <c r="E31" s="17">
        <f t="shared" si="3"/>
        <v>0</v>
      </c>
    </row>
    <row r="32" spans="1:6" s="47" customFormat="1" ht="15" customHeight="1" outlineLevel="1" thickBot="1" x14ac:dyDescent="0.3">
      <c r="A32" s="25" t="s">
        <v>1</v>
      </c>
      <c r="B32" s="177">
        <f t="shared" si="4"/>
        <v>42966</v>
      </c>
      <c r="C32" s="18"/>
      <c r="D32" s="18"/>
      <c r="E32" s="17">
        <f t="shared" si="3"/>
        <v>0</v>
      </c>
    </row>
    <row r="33" spans="1:6" s="47" customFormat="1" ht="15" customHeight="1" outlineLevel="1" thickBot="1" x14ac:dyDescent="0.3">
      <c r="A33" s="25" t="s">
        <v>2</v>
      </c>
      <c r="B33" s="177">
        <f t="shared" si="4"/>
        <v>42967</v>
      </c>
      <c r="C33" s="21"/>
      <c r="D33" s="21"/>
      <c r="E33" s="66">
        <f t="shared" si="3"/>
        <v>0</v>
      </c>
      <c r="F33" s="155"/>
    </row>
    <row r="34" spans="1:6" s="47" customFormat="1" ht="15" customHeight="1" outlineLevel="1" thickBot="1" x14ac:dyDescent="0.3">
      <c r="A34" s="160" t="s">
        <v>21</v>
      </c>
      <c r="B34" s="573" t="s">
        <v>26</v>
      </c>
      <c r="C34" s="115">
        <f>SUM(C27:C33)</f>
        <v>0</v>
      </c>
      <c r="D34" s="115">
        <f>SUM(D27:D33)</f>
        <v>0</v>
      </c>
      <c r="E34" s="115">
        <f>SUM(E27:E33)</f>
        <v>0</v>
      </c>
    </row>
    <row r="35" spans="1:6" s="47" customFormat="1" ht="15" customHeight="1" outlineLevel="1" thickBot="1" x14ac:dyDescent="0.3">
      <c r="A35" s="110" t="s">
        <v>23</v>
      </c>
      <c r="B35" s="574"/>
      <c r="C35" s="111" t="e">
        <f>AVERAGE(C27:C33)</f>
        <v>#DIV/0!</v>
      </c>
      <c r="D35" s="111" t="e">
        <f>AVERAGE(D27:D33)</f>
        <v>#DIV/0!</v>
      </c>
      <c r="E35" s="111">
        <f>AVERAGE(E27:E33)</f>
        <v>0</v>
      </c>
    </row>
    <row r="36" spans="1:6" s="47" customFormat="1" ht="15" customHeight="1" thickBot="1" x14ac:dyDescent="0.3">
      <c r="A36" s="26" t="s">
        <v>20</v>
      </c>
      <c r="B36" s="574"/>
      <c r="C36" s="27">
        <f>SUM(C27:C31)</f>
        <v>0</v>
      </c>
      <c r="D36" s="27">
        <f>SUM(D27:D31)</f>
        <v>0</v>
      </c>
      <c r="E36" s="27">
        <f>SUM(E27:E31)</f>
        <v>0</v>
      </c>
    </row>
    <row r="37" spans="1:6" s="47" customFormat="1" ht="15" customHeight="1" thickBot="1" x14ac:dyDescent="0.3">
      <c r="A37" s="26" t="s">
        <v>22</v>
      </c>
      <c r="B37" s="575"/>
      <c r="C37" s="31" t="e">
        <f>AVERAGE(C27:C31)</f>
        <v>#DIV/0!</v>
      </c>
      <c r="D37" s="31" t="e">
        <f>AVERAGE(D27:D31)</f>
        <v>#DIV/0!</v>
      </c>
      <c r="E37" s="31">
        <f>AVERAGE(E27:E31)</f>
        <v>0</v>
      </c>
    </row>
    <row r="38" spans="1:6" s="47" customFormat="1" ht="15" customHeight="1" thickBot="1" x14ac:dyDescent="0.3">
      <c r="A38" s="25" t="s">
        <v>3</v>
      </c>
      <c r="B38" s="178">
        <f>B33+1</f>
        <v>42968</v>
      </c>
      <c r="C38" s="12"/>
      <c r="D38" s="12"/>
      <c r="E38" s="16">
        <f t="shared" ref="E38:E44" si="5">SUM(C38:D38)</f>
        <v>0</v>
      </c>
      <c r="F38" s="155"/>
    </row>
    <row r="39" spans="1:6" s="47" customFormat="1" ht="15" customHeight="1" thickBot="1" x14ac:dyDescent="0.3">
      <c r="A39" s="25" t="s">
        <v>4</v>
      </c>
      <c r="B39" s="179">
        <f t="shared" ref="B39:B44" si="6">B38+1</f>
        <v>42969</v>
      </c>
      <c r="C39" s="12"/>
      <c r="D39" s="18"/>
      <c r="E39" s="17">
        <f t="shared" si="5"/>
        <v>0</v>
      </c>
      <c r="F39" s="155"/>
    </row>
    <row r="40" spans="1:6" s="47" customFormat="1" ht="15" customHeight="1" thickBot="1" x14ac:dyDescent="0.3">
      <c r="A40" s="25" t="s">
        <v>5</v>
      </c>
      <c r="B40" s="179">
        <f t="shared" si="6"/>
        <v>42970</v>
      </c>
      <c r="C40" s="12"/>
      <c r="D40" s="18"/>
      <c r="E40" s="17">
        <f t="shared" si="5"/>
        <v>0</v>
      </c>
      <c r="F40" s="155"/>
    </row>
    <row r="41" spans="1:6" s="47" customFormat="1" ht="15" customHeight="1" thickBot="1" x14ac:dyDescent="0.3">
      <c r="A41" s="25" t="s">
        <v>6</v>
      </c>
      <c r="B41" s="179">
        <f t="shared" si="6"/>
        <v>42971</v>
      </c>
      <c r="C41" s="12"/>
      <c r="D41" s="18"/>
      <c r="E41" s="17">
        <f t="shared" si="5"/>
        <v>0</v>
      </c>
      <c r="F41" s="155"/>
    </row>
    <row r="42" spans="1:6" s="47" customFormat="1" ht="15" customHeight="1" thickBot="1" x14ac:dyDescent="0.3">
      <c r="A42" s="25" t="s">
        <v>0</v>
      </c>
      <c r="B42" s="179">
        <f t="shared" si="6"/>
        <v>42972</v>
      </c>
      <c r="C42" s="12"/>
      <c r="D42" s="18"/>
      <c r="E42" s="17">
        <f t="shared" si="5"/>
        <v>0</v>
      </c>
      <c r="F42" s="155"/>
    </row>
    <row r="43" spans="1:6" s="47" customFormat="1" ht="15" customHeight="1" outlineLevel="1" thickBot="1" x14ac:dyDescent="0.3">
      <c r="A43" s="25" t="s">
        <v>1</v>
      </c>
      <c r="B43" s="179">
        <f t="shared" si="6"/>
        <v>42973</v>
      </c>
      <c r="C43" s="18"/>
      <c r="D43" s="18"/>
      <c r="E43" s="17">
        <f t="shared" si="5"/>
        <v>0</v>
      </c>
      <c r="F43" s="155"/>
    </row>
    <row r="44" spans="1:6" s="47" customFormat="1" ht="15" customHeight="1" outlineLevel="1" thickBot="1" x14ac:dyDescent="0.3">
      <c r="A44" s="25" t="s">
        <v>2</v>
      </c>
      <c r="B44" s="179">
        <f t="shared" si="6"/>
        <v>42974</v>
      </c>
      <c r="C44" s="21"/>
      <c r="D44" s="21"/>
      <c r="E44" s="66">
        <f t="shared" si="5"/>
        <v>0</v>
      </c>
      <c r="F44" s="155"/>
    </row>
    <row r="45" spans="1:6" s="47" customFormat="1" ht="15" customHeight="1" outlineLevel="1" thickBot="1" x14ac:dyDescent="0.3">
      <c r="A45" s="160" t="s">
        <v>21</v>
      </c>
      <c r="B45" s="573" t="s">
        <v>27</v>
      </c>
      <c r="C45" s="115">
        <f>SUM(C38:C44)</f>
        <v>0</v>
      </c>
      <c r="D45" s="115">
        <f>SUM(D38:D44)</f>
        <v>0</v>
      </c>
      <c r="E45" s="115">
        <f>SUM(E38:E44)</f>
        <v>0</v>
      </c>
    </row>
    <row r="46" spans="1:6" s="47" customFormat="1" ht="15" customHeight="1" outlineLevel="1" thickBot="1" x14ac:dyDescent="0.3">
      <c r="A46" s="110" t="s">
        <v>23</v>
      </c>
      <c r="B46" s="574"/>
      <c r="C46" s="111" t="e">
        <f>AVERAGE(C38:C44)</f>
        <v>#DIV/0!</v>
      </c>
      <c r="D46" s="111" t="e">
        <f>AVERAGE(D38:D44)</f>
        <v>#DIV/0!</v>
      </c>
      <c r="E46" s="111">
        <f>AVERAGE(E38:E44)</f>
        <v>0</v>
      </c>
    </row>
    <row r="47" spans="1:6" s="47" customFormat="1" ht="15" customHeight="1" thickBot="1" x14ac:dyDescent="0.3">
      <c r="A47" s="26" t="s">
        <v>20</v>
      </c>
      <c r="B47" s="574"/>
      <c r="C47" s="27">
        <f>SUM(C38:C42)</f>
        <v>0</v>
      </c>
      <c r="D47" s="27">
        <f>SUM(D38:D42)</f>
        <v>0</v>
      </c>
      <c r="E47" s="27">
        <f>SUM(E38:E42)</f>
        <v>0</v>
      </c>
    </row>
    <row r="48" spans="1:6" s="47" customFormat="1" ht="15" customHeight="1" thickBot="1" x14ac:dyDescent="0.3">
      <c r="A48" s="26" t="s">
        <v>22</v>
      </c>
      <c r="B48" s="575"/>
      <c r="C48" s="31" t="e">
        <f>AVERAGE(C38:C42)</f>
        <v>#DIV/0!</v>
      </c>
      <c r="D48" s="31" t="e">
        <f>AVERAGE(D38:D42)</f>
        <v>#DIV/0!</v>
      </c>
      <c r="E48" s="31">
        <f>AVERAGE(E38:E42)</f>
        <v>0</v>
      </c>
    </row>
    <row r="49" spans="1:6" s="47" customFormat="1" ht="15" customHeight="1" thickBot="1" x14ac:dyDescent="0.3">
      <c r="A49" s="25" t="s">
        <v>3</v>
      </c>
      <c r="B49" s="178">
        <f>B44+1</f>
        <v>42975</v>
      </c>
      <c r="C49" s="51"/>
      <c r="D49" s="54"/>
      <c r="E49" s="17">
        <f t="shared" ref="E49:E55" si="7">SUM(C49:D49)</f>
        <v>0</v>
      </c>
      <c r="F49" s="155"/>
    </row>
    <row r="50" spans="1:6" s="47" customFormat="1" ht="15" customHeight="1" thickBot="1" x14ac:dyDescent="0.3">
      <c r="A50" s="151" t="s">
        <v>4</v>
      </c>
      <c r="B50" s="179">
        <f t="shared" ref="B50:B55" si="8">B49+1</f>
        <v>42976</v>
      </c>
      <c r="C50" s="12"/>
      <c r="D50" s="15"/>
      <c r="E50" s="17">
        <f t="shared" si="7"/>
        <v>0</v>
      </c>
      <c r="F50" s="155"/>
    </row>
    <row r="51" spans="1:6" s="47" customFormat="1" ht="13.5" customHeight="1" thickBot="1" x14ac:dyDescent="0.3">
      <c r="A51" s="151" t="s">
        <v>5</v>
      </c>
      <c r="B51" s="179">
        <f t="shared" si="8"/>
        <v>42977</v>
      </c>
      <c r="C51" s="12"/>
      <c r="D51" s="15"/>
      <c r="E51" s="17">
        <f t="shared" si="7"/>
        <v>0</v>
      </c>
      <c r="F51" s="155"/>
    </row>
    <row r="52" spans="1:6" s="47" customFormat="1" ht="15" customHeight="1" thickBot="1" x14ac:dyDescent="0.3">
      <c r="A52" s="151" t="s">
        <v>6</v>
      </c>
      <c r="B52" s="179">
        <f t="shared" si="8"/>
        <v>42978</v>
      </c>
      <c r="C52" s="12"/>
      <c r="D52" s="15"/>
      <c r="E52" s="17">
        <f t="shared" si="7"/>
        <v>0</v>
      </c>
      <c r="F52" s="155"/>
    </row>
    <row r="53" spans="1:6" s="47" customFormat="1" ht="14.25" thickBot="1" x14ac:dyDescent="0.3">
      <c r="A53" s="25" t="s">
        <v>0</v>
      </c>
      <c r="B53" s="181">
        <f t="shared" si="8"/>
        <v>42979</v>
      </c>
      <c r="C53" s="12"/>
      <c r="D53" s="15"/>
      <c r="E53" s="17">
        <f t="shared" si="7"/>
        <v>0</v>
      </c>
      <c r="F53" s="155"/>
    </row>
    <row r="54" spans="1:6" s="47" customFormat="1" ht="14.25" outlineLevel="1" thickBot="1" x14ac:dyDescent="0.3">
      <c r="A54" s="25" t="s">
        <v>1</v>
      </c>
      <c r="B54" s="181">
        <f t="shared" si="8"/>
        <v>42980</v>
      </c>
      <c r="C54" s="18"/>
      <c r="D54" s="18"/>
      <c r="E54" s="17">
        <f t="shared" si="7"/>
        <v>0</v>
      </c>
      <c r="F54" s="155"/>
    </row>
    <row r="55" spans="1:6" s="47" customFormat="1" ht="14.25" outlineLevel="1" thickBot="1" x14ac:dyDescent="0.3">
      <c r="A55" s="151" t="s">
        <v>2</v>
      </c>
      <c r="B55" s="181">
        <f t="shared" si="8"/>
        <v>42981</v>
      </c>
      <c r="C55" s="21"/>
      <c r="D55" s="21"/>
      <c r="E55" s="17">
        <f t="shared" si="7"/>
        <v>0</v>
      </c>
    </row>
    <row r="56" spans="1:6" s="47" customFormat="1" ht="15" customHeight="1" outlineLevel="1" thickBot="1" x14ac:dyDescent="0.3">
      <c r="A56" s="160" t="s">
        <v>21</v>
      </c>
      <c r="B56" s="573" t="s">
        <v>28</v>
      </c>
      <c r="C56" s="115">
        <f>SUM(C49:C55)</f>
        <v>0</v>
      </c>
      <c r="D56" s="115">
        <f>SUM(D49:D55)</f>
        <v>0</v>
      </c>
      <c r="E56" s="118">
        <f>SUM(E49:E55)</f>
        <v>0</v>
      </c>
    </row>
    <row r="57" spans="1:6" s="47" customFormat="1" ht="15" customHeight="1" outlineLevel="1" thickBot="1" x14ac:dyDescent="0.3">
      <c r="A57" s="110" t="s">
        <v>23</v>
      </c>
      <c r="B57" s="574"/>
      <c r="C57" s="111" t="e">
        <f>AVERAGE(C49:C55)</f>
        <v>#DIV/0!</v>
      </c>
      <c r="D57" s="111" t="e">
        <f>AVERAGE(D49:D55)</f>
        <v>#DIV/0!</v>
      </c>
      <c r="E57" s="114">
        <f>AVERAGE(E49:E55)</f>
        <v>0</v>
      </c>
    </row>
    <row r="58" spans="1:6" s="47" customFormat="1" ht="15" customHeight="1" thickBot="1" x14ac:dyDescent="0.3">
      <c r="A58" s="26" t="s">
        <v>20</v>
      </c>
      <c r="B58" s="574"/>
      <c r="C58" s="27">
        <f>SUM(C49:C53)</f>
        <v>0</v>
      </c>
      <c r="D58" s="27">
        <f>SUM(D49:D53)</f>
        <v>0</v>
      </c>
      <c r="E58" s="27">
        <f>SUM(E49:E53)</f>
        <v>0</v>
      </c>
    </row>
    <row r="59" spans="1:6" s="47" customFormat="1" ht="14.25" thickBot="1" x14ac:dyDescent="0.3">
      <c r="A59" s="26" t="s">
        <v>22</v>
      </c>
      <c r="B59" s="575"/>
      <c r="C59" s="31" t="e">
        <f>AVERAGE(C49:C53)</f>
        <v>#DIV/0!</v>
      </c>
      <c r="D59" s="31" t="e">
        <f>AVERAGE(D49:D53)</f>
        <v>#DIV/0!</v>
      </c>
      <c r="E59" s="31">
        <f>AVERAGE(E49:E53)</f>
        <v>0</v>
      </c>
    </row>
    <row r="60" spans="1:6" s="47" customFormat="1" ht="14.25" thickBot="1" x14ac:dyDescent="0.3">
      <c r="A60" s="151" t="s">
        <v>3</v>
      </c>
      <c r="B60" s="178">
        <f>B55+1</f>
        <v>42982</v>
      </c>
      <c r="C60" s="12"/>
      <c r="D60" s="12"/>
      <c r="E60" s="17">
        <f>SUM(C60:D60)</f>
        <v>0</v>
      </c>
    </row>
    <row r="61" spans="1:6" s="47" customFormat="1" ht="14.25" thickBot="1" x14ac:dyDescent="0.3">
      <c r="A61" s="151" t="s">
        <v>4</v>
      </c>
      <c r="B61" s="179">
        <f>B60+1</f>
        <v>42983</v>
      </c>
      <c r="C61" s="12"/>
      <c r="D61" s="18"/>
      <c r="E61" s="17"/>
    </row>
    <row r="62" spans="1:6" s="47" customFormat="1" ht="14.25" thickBot="1" x14ac:dyDescent="0.3">
      <c r="A62" s="151"/>
      <c r="B62" s="180"/>
      <c r="C62" s="12"/>
      <c r="D62" s="18"/>
      <c r="E62" s="17"/>
    </row>
    <row r="63" spans="1:6" s="47" customFormat="1" ht="14.25" thickBot="1" x14ac:dyDescent="0.3">
      <c r="A63" s="151"/>
      <c r="B63" s="180"/>
      <c r="C63" s="12"/>
      <c r="D63" s="18"/>
      <c r="E63" s="17"/>
    </row>
    <row r="64" spans="1:6" s="47" customFormat="1" ht="14.25" thickBot="1" x14ac:dyDescent="0.3">
      <c r="A64" s="25"/>
      <c r="B64" s="180"/>
      <c r="C64" s="12"/>
      <c r="D64" s="18"/>
      <c r="E64" s="17"/>
    </row>
    <row r="65" spans="1:6" s="47" customFormat="1" ht="14.25" thickBot="1" x14ac:dyDescent="0.3">
      <c r="A65" s="25"/>
      <c r="B65" s="180"/>
      <c r="C65" s="18"/>
      <c r="D65" s="18"/>
      <c r="E65" s="17"/>
    </row>
    <row r="66" spans="1:6" s="47" customFormat="1" ht="14.25" thickBot="1" x14ac:dyDescent="0.3">
      <c r="A66" s="25"/>
      <c r="B66" s="182"/>
      <c r="C66" s="21"/>
      <c r="D66" s="21"/>
      <c r="E66" s="66"/>
    </row>
    <row r="67" spans="1:6" s="47" customFormat="1" ht="14.25" thickBot="1" x14ac:dyDescent="0.3">
      <c r="A67" s="160" t="s">
        <v>21</v>
      </c>
      <c r="B67" s="573" t="s">
        <v>32</v>
      </c>
      <c r="C67" s="115">
        <f>SUM(C60:C66)</f>
        <v>0</v>
      </c>
      <c r="D67" s="115">
        <f>SUM(D60:D66)</f>
        <v>0</v>
      </c>
      <c r="E67" s="115">
        <f>SUM(E60:E66)</f>
        <v>0</v>
      </c>
    </row>
    <row r="68" spans="1:6" s="47" customFormat="1" ht="14.25" thickBot="1" x14ac:dyDescent="0.3">
      <c r="A68" s="110" t="s">
        <v>23</v>
      </c>
      <c r="B68" s="574"/>
      <c r="C68" s="111" t="e">
        <f>AVERAGE(C60:C66)</f>
        <v>#DIV/0!</v>
      </c>
      <c r="D68" s="111" t="e">
        <f>AVERAGE(D60:D66)</f>
        <v>#DIV/0!</v>
      </c>
      <c r="E68" s="111">
        <f>AVERAGE(E60:E66)</f>
        <v>0</v>
      </c>
    </row>
    <row r="69" spans="1:6" s="47" customFormat="1" ht="14.25" thickBot="1" x14ac:dyDescent="0.3">
      <c r="A69" s="26" t="s">
        <v>20</v>
      </c>
      <c r="B69" s="574"/>
      <c r="C69" s="27">
        <f>SUM(C60:C64)</f>
        <v>0</v>
      </c>
      <c r="D69" s="27">
        <f>SUM(D60:D64)</f>
        <v>0</v>
      </c>
      <c r="E69" s="27">
        <f>SUM(E60:E64)</f>
        <v>0</v>
      </c>
    </row>
    <row r="70" spans="1:6" s="47" customFormat="1" ht="14.25" thickBot="1" x14ac:dyDescent="0.3">
      <c r="A70" s="26" t="s">
        <v>22</v>
      </c>
      <c r="B70" s="575"/>
      <c r="C70" s="31" t="e">
        <f>AVERAGE(C60:C64)</f>
        <v>#DIV/0!</v>
      </c>
      <c r="D70" s="31" t="e">
        <f>AVERAGE(D60:D64)</f>
        <v>#DIV/0!</v>
      </c>
      <c r="E70" s="31">
        <f>AVERAGE(E60:E64)</f>
        <v>0</v>
      </c>
    </row>
    <row r="71" spans="1:6" s="47" customFormat="1" x14ac:dyDescent="0.25">
      <c r="A71" s="4"/>
      <c r="B71" s="133"/>
      <c r="C71" s="50"/>
      <c r="D71" s="50"/>
      <c r="E71" s="50"/>
    </row>
    <row r="72" spans="1:6" s="47" customFormat="1" x14ac:dyDescent="0.25">
      <c r="B72" s="190"/>
      <c r="C72" s="39" t="s">
        <v>68</v>
      </c>
      <c r="D72" s="39" t="s">
        <v>8</v>
      </c>
      <c r="E72" s="584" t="s">
        <v>75</v>
      </c>
      <c r="F72" s="586"/>
    </row>
    <row r="73" spans="1:6" ht="25.5" x14ac:dyDescent="0.25">
      <c r="A73" s="11"/>
      <c r="B73" s="42" t="s">
        <v>30</v>
      </c>
      <c r="C73" s="192">
        <f>SUM(C58:C58, C47:C47, C36:C36, C25:C25, C14:C14, C69:C69)</f>
        <v>0</v>
      </c>
      <c r="D73" s="37">
        <f>SUM(D69:D69, D58:D58, D47:D47, D36:D36, D25:D25, D14:D14)</f>
        <v>0</v>
      </c>
      <c r="E73" s="222" t="s">
        <v>30</v>
      </c>
      <c r="F73" s="106">
        <f>SUM(E14, E25, E36, E47, E58, E69)</f>
        <v>0</v>
      </c>
    </row>
    <row r="74" spans="1:6" ht="25.5" x14ac:dyDescent="0.25">
      <c r="A74" s="11"/>
      <c r="B74" s="42" t="s">
        <v>29</v>
      </c>
      <c r="C74" s="192">
        <f>SUM(C56:C56, C45:C45, C34:C34, C23:C23, C12:C12, C67:C67)</f>
        <v>0</v>
      </c>
      <c r="D74" s="37">
        <f>SUM(D67:D67, D56:D56, D45:D45, D34:D34, D23:D23, D12:D12)</f>
        <v>0</v>
      </c>
      <c r="E74" s="222" t="s">
        <v>29</v>
      </c>
      <c r="F74" s="107">
        <f>SUM(E56, E45, E34, E23, E12, E67)</f>
        <v>0</v>
      </c>
    </row>
    <row r="75" spans="1:6" x14ac:dyDescent="0.25">
      <c r="C75" s="134"/>
      <c r="E75" s="222" t="s">
        <v>22</v>
      </c>
      <c r="F75" s="107">
        <f>AVERAGE(E14, E25, E36, E47, E58, E69)</f>
        <v>0</v>
      </c>
    </row>
    <row r="76" spans="1:6" x14ac:dyDescent="0.25">
      <c r="C76" s="134"/>
      <c r="E76" s="222" t="s">
        <v>62</v>
      </c>
      <c r="F76" s="106">
        <f>AVERAGE(E56, E45, E34, E23, E12, E67)</f>
        <v>0</v>
      </c>
    </row>
    <row r="78" spans="1:6" x14ac:dyDescent="0.25">
      <c r="C78" s="153"/>
    </row>
  </sheetData>
  <mergeCells count="14">
    <mergeCell ref="A3:A4"/>
    <mergeCell ref="B3:B4"/>
    <mergeCell ref="C3:C4"/>
    <mergeCell ref="D3:D4"/>
    <mergeCell ref="C1:C2"/>
    <mergeCell ref="E72:F72"/>
    <mergeCell ref="B56:B59"/>
    <mergeCell ref="B67:B70"/>
    <mergeCell ref="D1:D2"/>
    <mergeCell ref="E1:E4"/>
    <mergeCell ref="B12:B15"/>
    <mergeCell ref="B23:B26"/>
    <mergeCell ref="B34:B37"/>
    <mergeCell ref="B45:B48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RowHeight="13.5" outlineLevelRow="1" x14ac:dyDescent="0.25"/>
  <cols>
    <col min="1" max="1" width="18.7109375" style="67" bestFit="1" customWidth="1"/>
    <col min="2" max="2" width="10.140625" style="67" bestFit="1" customWidth="1"/>
    <col min="3" max="7" width="15.7109375" style="67" customWidth="1"/>
    <col min="8" max="8" width="16.28515625" style="67" bestFit="1" customWidth="1"/>
    <col min="9" max="16384" width="9.140625" style="67"/>
  </cols>
  <sheetData>
    <row r="1" spans="1:7" ht="15" customHeight="1" x14ac:dyDescent="0.25">
      <c r="B1" s="135"/>
      <c r="C1" s="554" t="s">
        <v>47</v>
      </c>
      <c r="D1" s="595"/>
      <c r="E1" s="554"/>
      <c r="F1" s="576"/>
      <c r="G1" s="602" t="s">
        <v>19</v>
      </c>
    </row>
    <row r="2" spans="1:7" ht="15" customHeight="1" thickBot="1" x14ac:dyDescent="0.3">
      <c r="B2" s="135"/>
      <c r="C2" s="596"/>
      <c r="D2" s="597"/>
      <c r="E2" s="596"/>
      <c r="F2" s="598"/>
      <c r="G2" s="603"/>
    </row>
    <row r="3" spans="1:7" x14ac:dyDescent="0.25">
      <c r="A3" s="630" t="s">
        <v>52</v>
      </c>
      <c r="B3" s="631" t="s">
        <v>53</v>
      </c>
      <c r="C3" s="607" t="s">
        <v>50</v>
      </c>
      <c r="D3" s="605" t="s">
        <v>51</v>
      </c>
      <c r="E3" s="607"/>
      <c r="F3" s="605"/>
      <c r="G3" s="603"/>
    </row>
    <row r="4" spans="1:7" ht="14.25" customHeight="1" thickBot="1" x14ac:dyDescent="0.3">
      <c r="A4" s="608"/>
      <c r="B4" s="632"/>
      <c r="C4" s="608"/>
      <c r="D4" s="606"/>
      <c r="E4" s="608"/>
      <c r="F4" s="606"/>
      <c r="G4" s="603"/>
    </row>
    <row r="5" spans="1:7" s="73" customFormat="1" ht="12.75" customHeight="1" thickBot="1" x14ac:dyDescent="0.3">
      <c r="A5" s="149"/>
      <c r="B5" s="132"/>
      <c r="C5" s="68"/>
      <c r="D5" s="69"/>
      <c r="E5" s="70"/>
      <c r="F5" s="71"/>
      <c r="G5" s="72"/>
    </row>
    <row r="6" spans="1:7" s="73" customFormat="1" ht="12.75" customHeight="1" thickBot="1" x14ac:dyDescent="0.3">
      <c r="A6" s="149"/>
      <c r="B6" s="125"/>
      <c r="C6" s="68"/>
      <c r="D6" s="69"/>
      <c r="E6" s="70"/>
      <c r="F6" s="71"/>
      <c r="G6" s="72"/>
    </row>
    <row r="7" spans="1:7" s="73" customFormat="1" ht="12.75" customHeight="1" thickBot="1" x14ac:dyDescent="0.3">
      <c r="A7" s="149"/>
      <c r="B7" s="125"/>
      <c r="C7" s="68"/>
      <c r="D7" s="69"/>
      <c r="E7" s="70"/>
      <c r="F7" s="71"/>
      <c r="G7" s="72"/>
    </row>
    <row r="8" spans="1:7" s="73" customFormat="1" ht="12.75" customHeight="1" thickBot="1" x14ac:dyDescent="0.3">
      <c r="A8" s="154"/>
      <c r="B8" s="125"/>
      <c r="C8" s="68"/>
      <c r="D8" s="69"/>
      <c r="E8" s="70"/>
      <c r="F8" s="71"/>
      <c r="G8" s="72"/>
    </row>
    <row r="9" spans="1:7" s="73" customFormat="1" ht="12.75" customHeight="1" thickBot="1" x14ac:dyDescent="0.3">
      <c r="A9" s="154"/>
      <c r="B9" s="125"/>
      <c r="C9" s="68"/>
      <c r="D9" s="69"/>
      <c r="E9" s="70"/>
      <c r="F9" s="71"/>
      <c r="G9" s="72"/>
    </row>
    <row r="10" spans="1:7" s="73" customFormat="1" ht="12.75" customHeight="1" outlineLevel="1" thickBot="1" x14ac:dyDescent="0.3">
      <c r="A10" s="154"/>
      <c r="B10" s="159"/>
      <c r="C10" s="70"/>
      <c r="D10" s="74"/>
      <c r="E10" s="70"/>
      <c r="F10" s="71"/>
      <c r="G10" s="72">
        <f>SUM(C10:F10)</f>
        <v>0</v>
      </c>
    </row>
    <row r="11" spans="1:7" s="73" customFormat="1" ht="14.25" outlineLevel="1" thickBot="1" x14ac:dyDescent="0.3">
      <c r="A11" s="154"/>
      <c r="B11" s="125"/>
      <c r="C11" s="75"/>
      <c r="D11" s="76"/>
      <c r="E11" s="75"/>
      <c r="F11" s="77"/>
      <c r="G11" s="72">
        <f>SUM(C11:F11)</f>
        <v>0</v>
      </c>
    </row>
    <row r="12" spans="1:7" s="79" customFormat="1" ht="14.25" customHeight="1" outlineLevel="1" thickBot="1" x14ac:dyDescent="0.3">
      <c r="A12" s="109" t="s">
        <v>21</v>
      </c>
      <c r="B12" s="573" t="s">
        <v>24</v>
      </c>
      <c r="C12" s="121">
        <f>SUM(C5:C11)</f>
        <v>0</v>
      </c>
      <c r="D12" s="121">
        <f>SUM(D5:D11)</f>
        <v>0</v>
      </c>
      <c r="E12" s="121">
        <f>SUM(E5:E11)</f>
        <v>0</v>
      </c>
      <c r="F12" s="121">
        <f>SUM(F5:F11)</f>
        <v>0</v>
      </c>
      <c r="G12" s="121">
        <f>SUM(G5:G11)</f>
        <v>0</v>
      </c>
    </row>
    <row r="13" spans="1:7" s="79" customFormat="1" ht="14.25" customHeight="1" outlineLevel="1" thickBot="1" x14ac:dyDescent="0.3">
      <c r="A13" s="110" t="s">
        <v>23</v>
      </c>
      <c r="B13" s="574"/>
      <c r="C13" s="122" t="e">
        <f>AVERAGE(C5:C11)</f>
        <v>#DIV/0!</v>
      </c>
      <c r="D13" s="122" t="e">
        <f>AVERAGE(D5:D11)</f>
        <v>#DIV/0!</v>
      </c>
      <c r="E13" s="122" t="e">
        <f>AVERAGE(E5:E11)</f>
        <v>#DIV/0!</v>
      </c>
      <c r="F13" s="122" t="e">
        <f>AVERAGE(F5:F11)</f>
        <v>#DIV/0!</v>
      </c>
      <c r="G13" s="122">
        <f>AVERAGE(G5:G11)</f>
        <v>0</v>
      </c>
    </row>
    <row r="14" spans="1:7" s="79" customFormat="1" ht="14.25" customHeight="1" thickBot="1" x14ac:dyDescent="0.3">
      <c r="A14" s="26" t="s">
        <v>20</v>
      </c>
      <c r="B14" s="574"/>
      <c r="C14" s="86">
        <f>SUM(C5:C9)</f>
        <v>0</v>
      </c>
      <c r="D14" s="86">
        <f>SUM(D5:D9)</f>
        <v>0</v>
      </c>
      <c r="E14" s="86">
        <f>SUM(E5:E9)</f>
        <v>0</v>
      </c>
      <c r="F14" s="86">
        <f>SUM(F5:F9)</f>
        <v>0</v>
      </c>
      <c r="G14" s="86">
        <f>SUM(G5:G9)</f>
        <v>0</v>
      </c>
    </row>
    <row r="15" spans="1:7" s="79" customFormat="1" ht="14.25" customHeight="1" thickBot="1" x14ac:dyDescent="0.3">
      <c r="A15" s="26" t="s">
        <v>22</v>
      </c>
      <c r="B15" s="575"/>
      <c r="C15" s="87" t="e">
        <f>AVERAGE(C5:C9)</f>
        <v>#DIV/0!</v>
      </c>
      <c r="D15" s="87" t="e">
        <f>AVERAGE(D5:D9)</f>
        <v>#DIV/0!</v>
      </c>
      <c r="E15" s="87" t="e">
        <f>AVERAGE(E5:E9)</f>
        <v>#DIV/0!</v>
      </c>
      <c r="F15" s="87" t="e">
        <f>AVERAGE(F5:F9)</f>
        <v>#DIV/0!</v>
      </c>
      <c r="G15" s="87" t="e">
        <f>AVERAGE(G5:G9)</f>
        <v>#DIV/0!</v>
      </c>
    </row>
    <row r="16" spans="1:7" s="79" customFormat="1" ht="13.5" customHeight="1" thickBot="1" x14ac:dyDescent="0.3">
      <c r="A16" s="25"/>
      <c r="B16" s="126"/>
      <c r="C16" s="68"/>
      <c r="D16" s="69"/>
      <c r="E16" s="68"/>
      <c r="F16" s="80"/>
      <c r="G16" s="156"/>
    </row>
    <row r="17" spans="1:7" s="79" customFormat="1" ht="13.5" customHeight="1" thickBot="1" x14ac:dyDescent="0.3">
      <c r="A17" s="25"/>
      <c r="B17" s="127"/>
      <c r="C17" s="68"/>
      <c r="D17" s="69"/>
      <c r="E17" s="70"/>
      <c r="F17" s="71"/>
      <c r="G17" s="156"/>
    </row>
    <row r="18" spans="1:7" s="79" customFormat="1" ht="15" customHeight="1" thickBot="1" x14ac:dyDescent="0.3">
      <c r="A18" s="25"/>
      <c r="B18" s="127"/>
      <c r="C18" s="68"/>
      <c r="D18" s="69"/>
      <c r="E18" s="70"/>
      <c r="F18" s="71"/>
      <c r="G18" s="156"/>
    </row>
    <row r="19" spans="1:7" s="79" customFormat="1" ht="14.25" customHeight="1" thickBot="1" x14ac:dyDescent="0.3">
      <c r="A19" s="25"/>
      <c r="B19" s="127"/>
      <c r="C19" s="68"/>
      <c r="D19" s="69"/>
      <c r="E19" s="70"/>
      <c r="F19" s="71"/>
      <c r="G19" s="156"/>
    </row>
    <row r="20" spans="1:7" s="79" customFormat="1" ht="14.25" customHeight="1" thickBot="1" x14ac:dyDescent="0.3">
      <c r="A20" s="25"/>
      <c r="B20" s="127"/>
      <c r="C20" s="68"/>
      <c r="D20" s="69"/>
      <c r="E20" s="70"/>
      <c r="F20" s="71"/>
      <c r="G20" s="156"/>
    </row>
    <row r="21" spans="1:7" s="79" customFormat="1" ht="14.25" customHeight="1" outlineLevel="1" thickBot="1" x14ac:dyDescent="0.3">
      <c r="A21" s="151"/>
      <c r="B21" s="127"/>
      <c r="C21" s="70"/>
      <c r="D21" s="74"/>
      <c r="E21" s="70"/>
      <c r="F21" s="71"/>
      <c r="G21" s="156">
        <f>SUM(C21:F21)</f>
        <v>0</v>
      </c>
    </row>
    <row r="22" spans="1:7" s="79" customFormat="1" ht="14.25" customHeight="1" outlineLevel="1" thickBot="1" x14ac:dyDescent="0.3">
      <c r="A22" s="151"/>
      <c r="B22" s="127"/>
      <c r="C22" s="75"/>
      <c r="D22" s="76"/>
      <c r="E22" s="75"/>
      <c r="F22" s="77"/>
      <c r="G22" s="156">
        <f>SUM(C22:F22)</f>
        <v>0</v>
      </c>
    </row>
    <row r="23" spans="1:7" s="79" customFormat="1" ht="14.25" customHeight="1" outlineLevel="1" thickBot="1" x14ac:dyDescent="0.3">
      <c r="A23" s="109" t="s">
        <v>21</v>
      </c>
      <c r="B23" s="573" t="s">
        <v>25</v>
      </c>
      <c r="C23" s="121">
        <f>SUM(C16:C22)</f>
        <v>0</v>
      </c>
      <c r="D23" s="121">
        <f>SUM(D16:D22)</f>
        <v>0</v>
      </c>
      <c r="E23" s="121">
        <f>SUM(E16:E22)</f>
        <v>0</v>
      </c>
      <c r="F23" s="121">
        <f>SUM(F16:F22)</f>
        <v>0</v>
      </c>
      <c r="G23" s="121">
        <f>SUM(G16:G22)</f>
        <v>0</v>
      </c>
    </row>
    <row r="24" spans="1:7" s="79" customFormat="1" ht="14.25" customHeight="1" outlineLevel="1" thickBot="1" x14ac:dyDescent="0.3">
      <c r="A24" s="110" t="s">
        <v>23</v>
      </c>
      <c r="B24" s="574"/>
      <c r="C24" s="122" t="e">
        <f>AVERAGE(C16:C22)</f>
        <v>#DIV/0!</v>
      </c>
      <c r="D24" s="122" t="e">
        <f>AVERAGE(D16:D22)</f>
        <v>#DIV/0!</v>
      </c>
      <c r="E24" s="122" t="e">
        <f>AVERAGE(E16:E22)</f>
        <v>#DIV/0!</v>
      </c>
      <c r="F24" s="122" t="e">
        <f>AVERAGE(F16:F22)</f>
        <v>#DIV/0!</v>
      </c>
      <c r="G24" s="122">
        <f>AVERAGE(G16:G22)</f>
        <v>0</v>
      </c>
    </row>
    <row r="25" spans="1:7" s="79" customFormat="1" ht="14.25" customHeight="1" thickBot="1" x14ac:dyDescent="0.3">
      <c r="A25" s="26" t="s">
        <v>20</v>
      </c>
      <c r="B25" s="574"/>
      <c r="C25" s="86">
        <f>SUM(C16:C20)</f>
        <v>0</v>
      </c>
      <c r="D25" s="86">
        <f>SUM(D16:D20)</f>
        <v>0</v>
      </c>
      <c r="E25" s="86">
        <f>SUM(E16:E20)</f>
        <v>0</v>
      </c>
      <c r="F25" s="86">
        <f>SUM(F16:F20)</f>
        <v>0</v>
      </c>
      <c r="G25" s="86">
        <f>SUM(G16:G20)</f>
        <v>0</v>
      </c>
    </row>
    <row r="26" spans="1:7" s="79" customFormat="1" ht="14.25" customHeight="1" thickBot="1" x14ac:dyDescent="0.3">
      <c r="A26" s="26" t="s">
        <v>22</v>
      </c>
      <c r="B26" s="575"/>
      <c r="C26" s="87" t="e">
        <f>AVERAGE(C16:C20)</f>
        <v>#DIV/0!</v>
      </c>
      <c r="D26" s="87" t="e">
        <f>AVERAGE(D16:D20)</f>
        <v>#DIV/0!</v>
      </c>
      <c r="E26" s="87" t="e">
        <f>AVERAGE(E16:E20)</f>
        <v>#DIV/0!</v>
      </c>
      <c r="F26" s="87" t="e">
        <f>AVERAGE(F16:F20)</f>
        <v>#DIV/0!</v>
      </c>
      <c r="G26" s="87" t="e">
        <f>AVERAGE(G16:G20)</f>
        <v>#DIV/0!</v>
      </c>
    </row>
    <row r="27" spans="1:7" s="79" customFormat="1" ht="14.25" customHeight="1" thickBot="1" x14ac:dyDescent="0.3">
      <c r="A27" s="25"/>
      <c r="B27" s="150"/>
      <c r="C27" s="68"/>
      <c r="D27" s="69"/>
      <c r="E27" s="68"/>
      <c r="F27" s="80"/>
      <c r="G27" s="156"/>
    </row>
    <row r="28" spans="1:7" s="79" customFormat="1" ht="15.75" customHeight="1" thickBot="1" x14ac:dyDescent="0.3">
      <c r="A28" s="25"/>
      <c r="B28" s="129"/>
      <c r="C28" s="68"/>
      <c r="D28" s="69"/>
      <c r="E28" s="70"/>
      <c r="F28" s="71"/>
      <c r="G28" s="156"/>
    </row>
    <row r="29" spans="1:7" s="79" customFormat="1" ht="13.5" customHeight="1" thickBot="1" x14ac:dyDescent="0.3">
      <c r="A29" s="25"/>
      <c r="B29" s="129"/>
      <c r="C29" s="68"/>
      <c r="D29" s="69"/>
      <c r="E29" s="70"/>
      <c r="F29" s="71"/>
      <c r="G29" s="156"/>
    </row>
    <row r="30" spans="1:7" s="79" customFormat="1" ht="12.75" customHeight="1" thickBot="1" x14ac:dyDescent="0.3">
      <c r="A30" s="25"/>
      <c r="B30" s="129"/>
      <c r="C30" s="68"/>
      <c r="D30" s="69"/>
      <c r="E30" s="70"/>
      <c r="F30" s="71"/>
      <c r="G30" s="156"/>
    </row>
    <row r="31" spans="1:7" s="79" customFormat="1" ht="14.25" thickBot="1" x14ac:dyDescent="0.3">
      <c r="A31" s="25"/>
      <c r="B31" s="129"/>
      <c r="C31" s="68"/>
      <c r="D31" s="69"/>
      <c r="E31" s="70"/>
      <c r="F31" s="71"/>
      <c r="G31" s="156"/>
    </row>
    <row r="32" spans="1:7" s="79" customFormat="1" ht="14.25" customHeight="1" outlineLevel="1" thickBot="1" x14ac:dyDescent="0.3">
      <c r="A32" s="151"/>
      <c r="B32" s="127"/>
      <c r="C32" s="70"/>
      <c r="D32" s="74"/>
      <c r="E32" s="70"/>
      <c r="F32" s="71"/>
      <c r="G32" s="156">
        <f>SUM(C32:F32)</f>
        <v>0</v>
      </c>
    </row>
    <row r="33" spans="1:8" s="79" customFormat="1" ht="14.25" customHeight="1" outlineLevel="1" thickBot="1" x14ac:dyDescent="0.3">
      <c r="A33" s="151"/>
      <c r="B33" s="127"/>
      <c r="C33" s="75"/>
      <c r="D33" s="76"/>
      <c r="E33" s="75"/>
      <c r="F33" s="77"/>
      <c r="G33" s="156">
        <f>SUM(C33:F33)</f>
        <v>0</v>
      </c>
    </row>
    <row r="34" spans="1:8" s="79" customFormat="1" ht="14.25" customHeight="1" outlineLevel="1" thickBot="1" x14ac:dyDescent="0.3">
      <c r="A34" s="109" t="s">
        <v>21</v>
      </c>
      <c r="B34" s="573" t="s">
        <v>26</v>
      </c>
      <c r="C34" s="121">
        <f>SUM(C27:C33)</f>
        <v>0</v>
      </c>
      <c r="D34" s="121">
        <f>SUM(D27:D33)</f>
        <v>0</v>
      </c>
      <c r="E34" s="121">
        <f>SUM(E27:E33)</f>
        <v>0</v>
      </c>
      <c r="F34" s="121">
        <f>SUM(F27:F33)</f>
        <v>0</v>
      </c>
      <c r="G34" s="121">
        <f>SUM(G27:G33)</f>
        <v>0</v>
      </c>
    </row>
    <row r="35" spans="1:8" s="79" customFormat="1" ht="14.25" customHeight="1" outlineLevel="1" thickBot="1" x14ac:dyDescent="0.3">
      <c r="A35" s="110" t="s">
        <v>23</v>
      </c>
      <c r="B35" s="574"/>
      <c r="C35" s="122" t="e">
        <f>AVERAGE(C27:C33)</f>
        <v>#DIV/0!</v>
      </c>
      <c r="D35" s="122" t="e">
        <f>AVERAGE(D27:D33)</f>
        <v>#DIV/0!</v>
      </c>
      <c r="E35" s="122" t="e">
        <f>AVERAGE(E27:E33)</f>
        <v>#DIV/0!</v>
      </c>
      <c r="F35" s="122" t="e">
        <f>AVERAGE(F27:F33)</f>
        <v>#DIV/0!</v>
      </c>
      <c r="G35" s="122">
        <f>AVERAGE(G27:G33)</f>
        <v>0</v>
      </c>
    </row>
    <row r="36" spans="1:8" s="79" customFormat="1" ht="14.25" customHeight="1" thickBot="1" x14ac:dyDescent="0.3">
      <c r="A36" s="26" t="s">
        <v>20</v>
      </c>
      <c r="B36" s="574"/>
      <c r="C36" s="86">
        <f>SUM(C27:C31)</f>
        <v>0</v>
      </c>
      <c r="D36" s="86">
        <f>SUM(D27:D31)</f>
        <v>0</v>
      </c>
      <c r="E36" s="86">
        <f>SUM(E27:E31)</f>
        <v>0</v>
      </c>
      <c r="F36" s="86">
        <f>SUM(F27:F31)</f>
        <v>0</v>
      </c>
      <c r="G36" s="86">
        <f>SUM(G27:G31)</f>
        <v>0</v>
      </c>
    </row>
    <row r="37" spans="1:8" s="79" customFormat="1" ht="15.75" customHeight="1" thickBot="1" x14ac:dyDescent="0.3">
      <c r="A37" s="26" t="s">
        <v>22</v>
      </c>
      <c r="B37" s="575"/>
      <c r="C37" s="87" t="e">
        <f>AVERAGE(C27:C31)</f>
        <v>#DIV/0!</v>
      </c>
      <c r="D37" s="87" t="e">
        <f>AVERAGE(D27:D31)</f>
        <v>#DIV/0!</v>
      </c>
      <c r="E37" s="87" t="e">
        <f>AVERAGE(E27:E31)</f>
        <v>#DIV/0!</v>
      </c>
      <c r="F37" s="87" t="e">
        <f>AVERAGE(F27:F31)</f>
        <v>#DIV/0!</v>
      </c>
      <c r="G37" s="87" t="e">
        <f>AVERAGE(G27:G31)</f>
        <v>#DIV/0!</v>
      </c>
    </row>
    <row r="38" spans="1:8" s="79" customFormat="1" ht="12.75" customHeight="1" thickBot="1" x14ac:dyDescent="0.3">
      <c r="A38" s="25"/>
      <c r="B38" s="150"/>
      <c r="C38" s="68"/>
      <c r="D38" s="69"/>
      <c r="E38" s="68"/>
      <c r="F38" s="80"/>
      <c r="G38" s="81"/>
    </row>
    <row r="39" spans="1:8" s="79" customFormat="1" ht="15.75" customHeight="1" thickBot="1" x14ac:dyDescent="0.3">
      <c r="A39" s="25"/>
      <c r="B39" s="129"/>
      <c r="C39" s="68"/>
      <c r="D39" s="69"/>
      <c r="E39" s="70"/>
      <c r="F39" s="71"/>
      <c r="G39" s="72"/>
    </row>
    <row r="40" spans="1:8" s="79" customFormat="1" ht="17.25" customHeight="1" thickBot="1" x14ac:dyDescent="0.3">
      <c r="A40" s="25"/>
      <c r="B40" s="129"/>
      <c r="C40" s="68"/>
      <c r="D40" s="69"/>
      <c r="E40" s="70"/>
      <c r="F40" s="71"/>
      <c r="G40" s="72"/>
    </row>
    <row r="41" spans="1:8" s="79" customFormat="1" ht="14.25" customHeight="1" thickBot="1" x14ac:dyDescent="0.3">
      <c r="A41" s="25"/>
      <c r="B41" s="129"/>
      <c r="C41" s="68"/>
      <c r="D41" s="69"/>
      <c r="E41" s="70"/>
      <c r="F41" s="71"/>
      <c r="G41" s="72"/>
    </row>
    <row r="42" spans="1:8" s="79" customFormat="1" ht="17.25" customHeight="1" thickBot="1" x14ac:dyDescent="0.3">
      <c r="A42" s="25"/>
      <c r="B42" s="129"/>
      <c r="C42" s="68"/>
      <c r="D42" s="69"/>
      <c r="E42" s="70"/>
      <c r="F42" s="71"/>
      <c r="G42" s="72"/>
    </row>
    <row r="43" spans="1:8" s="79" customFormat="1" ht="14.25" customHeight="1" outlineLevel="1" thickBot="1" x14ac:dyDescent="0.3">
      <c r="A43" s="151"/>
      <c r="B43" s="127"/>
      <c r="C43" s="70"/>
      <c r="D43" s="74"/>
      <c r="E43" s="70"/>
      <c r="F43" s="71"/>
      <c r="G43" s="72">
        <f>SUM(C43:F43)</f>
        <v>0</v>
      </c>
      <c r="H43" s="124"/>
    </row>
    <row r="44" spans="1:8" s="79" customFormat="1" ht="14.25" customHeight="1" outlineLevel="1" thickBot="1" x14ac:dyDescent="0.3">
      <c r="A44" s="151"/>
      <c r="B44" s="127"/>
      <c r="C44" s="75"/>
      <c r="D44" s="76"/>
      <c r="E44" s="75"/>
      <c r="F44" s="77"/>
      <c r="G44" s="78">
        <f>SUM(C44:F44)</f>
        <v>0</v>
      </c>
      <c r="H44" s="124"/>
    </row>
    <row r="45" spans="1:8" s="79" customFormat="1" ht="14.25" customHeight="1" outlineLevel="1" thickBot="1" x14ac:dyDescent="0.3">
      <c r="A45" s="109" t="s">
        <v>21</v>
      </c>
      <c r="B45" s="573" t="s">
        <v>27</v>
      </c>
      <c r="C45" s="121">
        <f>SUM(C38:C44)</f>
        <v>0</v>
      </c>
      <c r="D45" s="121">
        <f>SUM(D38:D44)</f>
        <v>0</v>
      </c>
      <c r="E45" s="121">
        <f>SUM(E38:E44)</f>
        <v>0</v>
      </c>
      <c r="F45" s="121">
        <f>SUM(F38:F44)</f>
        <v>0</v>
      </c>
      <c r="G45" s="121">
        <f>SUM(G38:G44)</f>
        <v>0</v>
      </c>
    </row>
    <row r="46" spans="1:8" s="79" customFormat="1" ht="14.25" customHeight="1" outlineLevel="1" thickBot="1" x14ac:dyDescent="0.3">
      <c r="A46" s="110" t="s">
        <v>23</v>
      </c>
      <c r="B46" s="574"/>
      <c r="C46" s="122" t="e">
        <f>AVERAGE(C38:C44)</f>
        <v>#DIV/0!</v>
      </c>
      <c r="D46" s="122" t="e">
        <f>AVERAGE(D38:D44)</f>
        <v>#DIV/0!</v>
      </c>
      <c r="E46" s="122" t="e">
        <f>AVERAGE(E38:E44)</f>
        <v>#DIV/0!</v>
      </c>
      <c r="F46" s="122" t="e">
        <f>AVERAGE(F38:F44)</f>
        <v>#DIV/0!</v>
      </c>
      <c r="G46" s="122">
        <f>AVERAGE(G38:G44)</f>
        <v>0</v>
      </c>
    </row>
    <row r="47" spans="1:8" s="79" customFormat="1" ht="14.25" customHeight="1" thickBot="1" x14ac:dyDescent="0.3">
      <c r="A47" s="26" t="s">
        <v>20</v>
      </c>
      <c r="B47" s="574"/>
      <c r="C47" s="86">
        <f>SUM(C38:C42)</f>
        <v>0</v>
      </c>
      <c r="D47" s="86">
        <f>SUM(D38:D42)</f>
        <v>0</v>
      </c>
      <c r="E47" s="86">
        <f>SUM(E38:E42)</f>
        <v>0</v>
      </c>
      <c r="F47" s="86">
        <f>SUM(F38:F42)</f>
        <v>0</v>
      </c>
      <c r="G47" s="86">
        <f>SUM(G38:G42)</f>
        <v>0</v>
      </c>
    </row>
    <row r="48" spans="1:8" s="79" customFormat="1" ht="13.5" customHeight="1" thickBot="1" x14ac:dyDescent="0.3">
      <c r="A48" s="26" t="s">
        <v>22</v>
      </c>
      <c r="B48" s="575"/>
      <c r="C48" s="87" t="e">
        <f>AVERAGE(C38:C42)</f>
        <v>#DIV/0!</v>
      </c>
      <c r="D48" s="87" t="e">
        <f>AVERAGE(D38:D42)</f>
        <v>#DIV/0!</v>
      </c>
      <c r="E48" s="87" t="e">
        <f>AVERAGE(E38:E42)</f>
        <v>#DIV/0!</v>
      </c>
      <c r="F48" s="87" t="e">
        <f>AVERAGE(F38:F42)</f>
        <v>#DIV/0!</v>
      </c>
      <c r="G48" s="87" t="e">
        <f>AVERAGE(G38:G42)</f>
        <v>#DIV/0!</v>
      </c>
    </row>
    <row r="49" spans="1:7" s="79" customFormat="1" ht="13.5" customHeight="1" thickBot="1" x14ac:dyDescent="0.3">
      <c r="A49" s="25"/>
      <c r="B49" s="128"/>
      <c r="C49" s="145"/>
      <c r="D49" s="146"/>
      <c r="E49" s="68"/>
      <c r="F49" s="80"/>
      <c r="G49" s="81"/>
    </row>
    <row r="50" spans="1:7" s="79" customFormat="1" ht="14.25" customHeight="1" thickBot="1" x14ac:dyDescent="0.3">
      <c r="A50" s="25"/>
      <c r="B50" s="144"/>
      <c r="C50" s="147"/>
      <c r="D50" s="148"/>
      <c r="E50" s="70"/>
      <c r="F50" s="71"/>
      <c r="G50" s="72"/>
    </row>
    <row r="51" spans="1:7" s="79" customFormat="1" ht="13.5" customHeight="1" thickBot="1" x14ac:dyDescent="0.3">
      <c r="A51" s="25"/>
      <c r="B51" s="144"/>
      <c r="C51" s="68"/>
      <c r="D51" s="80"/>
      <c r="E51" s="70"/>
      <c r="F51" s="71"/>
      <c r="G51" s="72"/>
    </row>
    <row r="52" spans="1:7" s="79" customFormat="1" ht="13.5" customHeight="1" thickBot="1" x14ac:dyDescent="0.3">
      <c r="A52" s="151"/>
      <c r="B52" s="144"/>
      <c r="C52" s="68"/>
      <c r="D52" s="80"/>
      <c r="E52" s="70"/>
      <c r="F52" s="71"/>
      <c r="G52" s="72"/>
    </row>
    <row r="53" spans="1:7" s="79" customFormat="1" ht="12" customHeight="1" x14ac:dyDescent="0.25">
      <c r="A53" s="151"/>
      <c r="B53" s="144"/>
      <c r="C53" s="145"/>
      <c r="D53" s="183"/>
      <c r="E53" s="75"/>
      <c r="F53" s="77"/>
      <c r="G53" s="78"/>
    </row>
    <row r="54" spans="1:7" s="79" customFormat="1" ht="14.25" customHeight="1" outlineLevel="1" thickBot="1" x14ac:dyDescent="0.3">
      <c r="A54" s="186"/>
      <c r="B54" s="195"/>
      <c r="C54" s="70"/>
      <c r="D54" s="71"/>
      <c r="E54" s="70"/>
      <c r="F54" s="71"/>
      <c r="G54" s="70">
        <f>SUM(C54:F54)</f>
        <v>0</v>
      </c>
    </row>
    <row r="55" spans="1:7" s="79" customFormat="1" ht="16.5" hidden="1" customHeight="1" outlineLevel="1" thickBot="1" x14ac:dyDescent="0.3">
      <c r="A55" s="151" t="s">
        <v>2</v>
      </c>
      <c r="B55" s="127">
        <f>B54+1</f>
        <v>1</v>
      </c>
      <c r="C55" s="184"/>
      <c r="D55" s="185"/>
      <c r="E55" s="145"/>
      <c r="F55" s="183"/>
      <c r="G55" s="70">
        <f>SUM(C55:F55)</f>
        <v>0</v>
      </c>
    </row>
    <row r="56" spans="1:7" s="79" customFormat="1" ht="16.5" customHeight="1" outlineLevel="1" thickBot="1" x14ac:dyDescent="0.3">
      <c r="A56" s="109" t="s">
        <v>21</v>
      </c>
      <c r="B56" s="573" t="s">
        <v>28</v>
      </c>
      <c r="C56" s="121">
        <f>SUM(C49:C55)</f>
        <v>0</v>
      </c>
      <c r="D56" s="121">
        <f>SUM(D49:D55)</f>
        <v>0</v>
      </c>
      <c r="E56" s="121">
        <f>SUM(E49:E55)</f>
        <v>0</v>
      </c>
      <c r="F56" s="121">
        <f>SUM(F49:F55)</f>
        <v>0</v>
      </c>
      <c r="G56" s="121">
        <f>SUM(G49:G55)</f>
        <v>0</v>
      </c>
    </row>
    <row r="57" spans="1:7" s="79" customFormat="1" ht="14.25" customHeight="1" outlineLevel="1" thickBot="1" x14ac:dyDescent="0.3">
      <c r="A57" s="110" t="s">
        <v>23</v>
      </c>
      <c r="B57" s="574"/>
      <c r="C57" s="122" t="e">
        <f>AVERAGE(C49:C55)</f>
        <v>#DIV/0!</v>
      </c>
      <c r="D57" s="122" t="e">
        <f>AVERAGE(D49:D55)</f>
        <v>#DIV/0!</v>
      </c>
      <c r="E57" s="122" t="e">
        <f>AVERAGE(E49:E55)</f>
        <v>#DIV/0!</v>
      </c>
      <c r="F57" s="122" t="e">
        <f>AVERAGE(F49:F55)</f>
        <v>#DIV/0!</v>
      </c>
      <c r="G57" s="122">
        <f>AVERAGE(G49:G55)</f>
        <v>0</v>
      </c>
    </row>
    <row r="58" spans="1:7" s="79" customFormat="1" ht="15.75" customHeight="1" thickBot="1" x14ac:dyDescent="0.3">
      <c r="A58" s="26" t="s">
        <v>20</v>
      </c>
      <c r="B58" s="574"/>
      <c r="C58" s="86">
        <f>SUM(C49:C53)</f>
        <v>0</v>
      </c>
      <c r="D58" s="86">
        <f>SUM(D49:D53)</f>
        <v>0</v>
      </c>
      <c r="E58" s="86">
        <f>SUM(E49:E53)</f>
        <v>0</v>
      </c>
      <c r="F58" s="86">
        <f>SUM(F49:F53)</f>
        <v>0</v>
      </c>
      <c r="G58" s="86">
        <f>SUM(G49:G53)</f>
        <v>0</v>
      </c>
    </row>
    <row r="59" spans="1:7" s="79" customFormat="1" ht="14.25" customHeight="1" thickBot="1" x14ac:dyDescent="0.3">
      <c r="A59" s="26" t="s">
        <v>22</v>
      </c>
      <c r="B59" s="575"/>
      <c r="C59" s="87" t="e">
        <f>AVERAGE(C49:C53)</f>
        <v>#DIV/0!</v>
      </c>
      <c r="D59" s="87" t="e">
        <f>AVERAGE(D49:D53)</f>
        <v>#DIV/0!</v>
      </c>
      <c r="E59" s="87" t="e">
        <f>AVERAGE(E49:E53)</f>
        <v>#DIV/0!</v>
      </c>
      <c r="F59" s="87" t="e">
        <f>AVERAGE(F49:F53)</f>
        <v>#DIV/0!</v>
      </c>
      <c r="G59" s="87" t="e">
        <f>AVERAGE(G49:G53)</f>
        <v>#DIV/0!</v>
      </c>
    </row>
    <row r="60" spans="1:7" s="79" customFormat="1" ht="1.5" hidden="1" customHeight="1" x14ac:dyDescent="0.25">
      <c r="A60" s="140"/>
      <c r="B60" s="131"/>
      <c r="C60" s="68"/>
      <c r="D60" s="69"/>
      <c r="E60" s="68"/>
      <c r="F60" s="80"/>
      <c r="G60" s="81"/>
    </row>
    <row r="61" spans="1:7" s="79" customFormat="1" ht="17.25" hidden="1" customHeight="1" x14ac:dyDescent="0.25">
      <c r="A61" s="141"/>
      <c r="B61" s="129"/>
      <c r="C61" s="68"/>
      <c r="D61" s="69"/>
      <c r="E61" s="70"/>
      <c r="F61" s="71"/>
      <c r="G61" s="72"/>
    </row>
    <row r="62" spans="1:7" s="79" customFormat="1" ht="18" hidden="1" customHeight="1" x14ac:dyDescent="0.25">
      <c r="A62" s="136"/>
      <c r="B62" s="129"/>
      <c r="C62" s="68"/>
      <c r="D62" s="69"/>
      <c r="E62" s="70"/>
      <c r="F62" s="71"/>
      <c r="G62" s="72"/>
    </row>
    <row r="63" spans="1:7" s="79" customFormat="1" ht="16.5" hidden="1" customHeight="1" x14ac:dyDescent="0.25">
      <c r="A63" s="136"/>
      <c r="B63" s="129"/>
      <c r="C63" s="68"/>
      <c r="D63" s="69"/>
      <c r="E63" s="70"/>
      <c r="F63" s="71"/>
      <c r="G63" s="72"/>
    </row>
    <row r="64" spans="1:7" s="79" customFormat="1" ht="15" hidden="1" customHeight="1" x14ac:dyDescent="0.25">
      <c r="A64" s="136"/>
      <c r="B64" s="129"/>
      <c r="C64" s="68"/>
      <c r="D64" s="69"/>
      <c r="E64" s="70"/>
      <c r="F64" s="71"/>
      <c r="G64" s="72"/>
    </row>
    <row r="65" spans="1:7" s="79" customFormat="1" ht="17.25" hidden="1" customHeight="1" outlineLevel="1" x14ac:dyDescent="0.25">
      <c r="A65" s="136"/>
      <c r="B65" s="129"/>
      <c r="C65" s="70"/>
      <c r="D65" s="74"/>
      <c r="E65" s="70"/>
      <c r="F65" s="71"/>
      <c r="G65" s="72"/>
    </row>
    <row r="66" spans="1:7" s="79" customFormat="1" ht="12" hidden="1" customHeight="1" outlineLevel="1" thickBot="1" x14ac:dyDescent="0.3">
      <c r="A66" s="136"/>
      <c r="B66" s="130"/>
      <c r="C66" s="75"/>
      <c r="D66" s="76"/>
      <c r="E66" s="75"/>
      <c r="F66" s="77"/>
      <c r="G66" s="78"/>
    </row>
    <row r="67" spans="1:7" s="79" customFormat="1" ht="15" hidden="1" customHeight="1" outlineLevel="1" thickBot="1" x14ac:dyDescent="0.3">
      <c r="A67" s="109" t="s">
        <v>21</v>
      </c>
      <c r="B67" s="573" t="s">
        <v>32</v>
      </c>
      <c r="C67" s="121">
        <f>SUM(C60:C66)</f>
        <v>0</v>
      </c>
      <c r="D67" s="121">
        <f>SUM(D60:D66)</f>
        <v>0</v>
      </c>
      <c r="E67" s="121">
        <f>SUM(E60:E66)</f>
        <v>0</v>
      </c>
      <c r="F67" s="121">
        <f>SUM(F60:F66)</f>
        <v>0</v>
      </c>
      <c r="G67" s="121">
        <f>SUM(G60:G66)</f>
        <v>0</v>
      </c>
    </row>
    <row r="68" spans="1:7" s="79" customFormat="1" ht="14.25" hidden="1" customHeight="1" outlineLevel="1" thickBot="1" x14ac:dyDescent="0.3">
      <c r="A68" s="110" t="s">
        <v>23</v>
      </c>
      <c r="B68" s="574"/>
      <c r="C68" s="122" t="e">
        <f>AVERAGE(C60:C66)</f>
        <v>#DIV/0!</v>
      </c>
      <c r="D68" s="122" t="e">
        <f>AVERAGE(D60:D66)</f>
        <v>#DIV/0!</v>
      </c>
      <c r="E68" s="122" t="e">
        <f>AVERAGE(E60:E66)</f>
        <v>#DIV/0!</v>
      </c>
      <c r="F68" s="122" t="e">
        <f>AVERAGE(F60:F66)</f>
        <v>#DIV/0!</v>
      </c>
      <c r="G68" s="122" t="e">
        <f>AVERAGE(G60:G66)</f>
        <v>#DIV/0!</v>
      </c>
    </row>
    <row r="69" spans="1:7" s="79" customFormat="1" ht="15.75" hidden="1" customHeight="1" thickBot="1" x14ac:dyDescent="0.3">
      <c r="A69" s="26" t="s">
        <v>20</v>
      </c>
      <c r="B69" s="574"/>
      <c r="C69" s="86">
        <f>SUM(C60:C64)</f>
        <v>0</v>
      </c>
      <c r="D69" s="86">
        <f>SUM(D60:D64)</f>
        <v>0</v>
      </c>
      <c r="E69" s="86">
        <f>SUM(E60:E64)</f>
        <v>0</v>
      </c>
      <c r="F69" s="86">
        <f>SUM(F60:F64)</f>
        <v>0</v>
      </c>
      <c r="G69" s="86">
        <f>SUM(G60:G64)</f>
        <v>0</v>
      </c>
    </row>
    <row r="70" spans="1:7" s="79" customFormat="1" ht="17.25" hidden="1" customHeight="1" thickBot="1" x14ac:dyDescent="0.3">
      <c r="A70" s="26" t="s">
        <v>22</v>
      </c>
      <c r="B70" s="575"/>
      <c r="C70" s="87" t="e">
        <f>AVERAGE(C60:C64)</f>
        <v>#DIV/0!</v>
      </c>
      <c r="D70" s="87" t="e">
        <f>AVERAGE(D60:D64)</f>
        <v>#DIV/0!</v>
      </c>
      <c r="E70" s="87" t="e">
        <f>AVERAGE(E60:E64)</f>
        <v>#DIV/0!</v>
      </c>
      <c r="F70" s="87" t="e">
        <f>AVERAGE(F60:F64)</f>
        <v>#DIV/0!</v>
      </c>
      <c r="G70" s="87" t="e">
        <f>AVERAGE(G60:G64)</f>
        <v>#DIV/0!</v>
      </c>
    </row>
    <row r="71" spans="1:7" s="79" customFormat="1" ht="14.25" customHeight="1" x14ac:dyDescent="0.25">
      <c r="A71" s="48"/>
      <c r="B71" s="49"/>
      <c r="C71" s="82"/>
      <c r="D71" s="82"/>
      <c r="E71" s="82"/>
      <c r="F71" s="82"/>
      <c r="G71" s="82"/>
    </row>
    <row r="72" spans="1:7" s="79" customFormat="1" ht="30" customHeight="1" x14ac:dyDescent="0.25">
      <c r="B72" s="83"/>
      <c r="C72" s="39" t="s">
        <v>50</v>
      </c>
      <c r="D72" s="39" t="s">
        <v>51</v>
      </c>
      <c r="E72" s="584" t="s">
        <v>61</v>
      </c>
      <c r="F72" s="585"/>
      <c r="G72" s="586"/>
    </row>
    <row r="73" spans="1:7" ht="30" customHeight="1" x14ac:dyDescent="0.25">
      <c r="B73" s="42" t="s">
        <v>29</v>
      </c>
      <c r="C73" s="84">
        <f>SUM(C56:D56, C45:D45, C34:D34, C23:D23, C12:D12, C67:D67)</f>
        <v>0</v>
      </c>
      <c r="D73" s="84">
        <f>SUM(E67:F67, E56:F56, E45:F45, E34:F34, E23:F23, E12:F12)</f>
        <v>0</v>
      </c>
      <c r="E73" s="565" t="s">
        <v>29</v>
      </c>
      <c r="F73" s="566"/>
      <c r="G73" s="106">
        <f>SUM(G12, G23, G34, G45, G56, G67)</f>
        <v>0</v>
      </c>
    </row>
    <row r="74" spans="1:7" ht="30" customHeight="1" x14ac:dyDescent="0.25">
      <c r="B74" s="42" t="s">
        <v>30</v>
      </c>
      <c r="C74" s="84">
        <f>SUM(C58:D58, C47:D47, C36:D36, C25:D25, C14:D14, C69:D69)</f>
        <v>0</v>
      </c>
      <c r="D74" s="84">
        <f>SUM(E69:F69, E58:F58, E47:F47, E36:F36, E25:F25, E14:F14)</f>
        <v>0</v>
      </c>
      <c r="E74" s="633" t="s">
        <v>30</v>
      </c>
      <c r="F74" s="633"/>
      <c r="G74" s="107">
        <f>SUM(G58, G47, G36, G25, G14, G69)</f>
        <v>0</v>
      </c>
    </row>
    <row r="75" spans="1:7" ht="30" customHeight="1" x14ac:dyDescent="0.25">
      <c r="E75" s="565" t="s">
        <v>62</v>
      </c>
      <c r="F75" s="566"/>
      <c r="G75" s="107">
        <f>AVERAGE(G12, G23, G34, G45, G56, G67)</f>
        <v>0</v>
      </c>
    </row>
    <row r="76" spans="1:7" ht="30" customHeight="1" x14ac:dyDescent="0.25">
      <c r="E76" s="633" t="s">
        <v>22</v>
      </c>
      <c r="F76" s="633"/>
      <c r="G76" s="106">
        <f>AVERAGE(G58, G47, G36, G25, G14, G69)</f>
        <v>0</v>
      </c>
    </row>
    <row r="86" spans="2:2" x14ac:dyDescent="0.25">
      <c r="B86" s="85"/>
    </row>
    <row r="87" spans="2:2" x14ac:dyDescent="0.25">
      <c r="B87" s="85"/>
    </row>
    <row r="88" spans="2:2" x14ac:dyDescent="0.25">
      <c r="B88" s="85"/>
    </row>
    <row r="89" spans="2:2" x14ac:dyDescent="0.25">
      <c r="B89" s="85"/>
    </row>
    <row r="90" spans="2:2" x14ac:dyDescent="0.25">
      <c r="B90" s="85"/>
    </row>
    <row r="91" spans="2:2" x14ac:dyDescent="0.25">
      <c r="B91" s="85"/>
    </row>
    <row r="92" spans="2:2" x14ac:dyDescent="0.25">
      <c r="B92" s="85"/>
    </row>
    <row r="97" spans="2:2" x14ac:dyDescent="0.25">
      <c r="B97" s="85"/>
    </row>
    <row r="98" spans="2:2" x14ac:dyDescent="0.25">
      <c r="B98" s="85"/>
    </row>
    <row r="99" spans="2:2" x14ac:dyDescent="0.25">
      <c r="B99" s="85"/>
    </row>
    <row r="100" spans="2:2" x14ac:dyDescent="0.25">
      <c r="B100" s="85"/>
    </row>
    <row r="101" spans="2:2" x14ac:dyDescent="0.25">
      <c r="B101" s="85"/>
    </row>
    <row r="102" spans="2:2" x14ac:dyDescent="0.25">
      <c r="B102" s="85"/>
    </row>
    <row r="103" spans="2:2" x14ac:dyDescent="0.25">
      <c r="B103" s="85"/>
    </row>
    <row r="104" spans="2:2" x14ac:dyDescent="0.25">
      <c r="B104" s="85"/>
    </row>
  </sheetData>
  <mergeCells count="20"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  <mergeCell ref="A3:A4"/>
    <mergeCell ref="B3:B4"/>
    <mergeCell ref="B67:B70"/>
    <mergeCell ref="B12:B15"/>
    <mergeCell ref="B23:B26"/>
    <mergeCell ref="B34:B37"/>
    <mergeCell ref="B45:B48"/>
    <mergeCell ref="B56:B59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15"/>
  <sheetViews>
    <sheetView zoomScaleNormal="100" workbookViewId="0">
      <selection activeCell="A2" sqref="A2:B2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518" t="s">
        <v>119</v>
      </c>
      <c r="B1" s="519"/>
    </row>
    <row r="2" spans="1:2" ht="15.75" thickBot="1" x14ac:dyDescent="0.3">
      <c r="A2" s="520"/>
      <c r="B2" s="521"/>
    </row>
    <row r="3" spans="1:2" ht="15.75" thickBot="1" x14ac:dyDescent="0.3">
      <c r="A3" s="496" t="s">
        <v>44</v>
      </c>
      <c r="B3" s="516"/>
    </row>
    <row r="4" spans="1:2" ht="12.75" customHeight="1" x14ac:dyDescent="0.25">
      <c r="A4" s="489" t="s">
        <v>45</v>
      </c>
      <c r="B4" s="477">
        <f>SUM('NY Waterway-(Port Imperial FC)'!H74)</f>
        <v>433968</v>
      </c>
    </row>
    <row r="5" spans="1:2" ht="13.5" customHeight="1" thickBot="1" x14ac:dyDescent="0.3">
      <c r="A5" s="493"/>
      <c r="B5" s="482"/>
    </row>
    <row r="6" spans="1:2" ht="12.75" customHeight="1" x14ac:dyDescent="0.25">
      <c r="A6" s="483" t="s">
        <v>46</v>
      </c>
      <c r="B6" s="468">
        <f>SUM('NY Waterway-(Billy Bey FC)'!F77)</f>
        <v>613011</v>
      </c>
    </row>
    <row r="7" spans="1:2" ht="13.5" customHeight="1" thickBot="1" x14ac:dyDescent="0.3">
      <c r="A7" s="514"/>
      <c r="B7" s="481"/>
    </row>
    <row r="8" spans="1:2" ht="12.75" customHeight="1" x14ac:dyDescent="0.25">
      <c r="A8" s="489" t="s">
        <v>47</v>
      </c>
      <c r="B8" s="477">
        <f>SUM(SeaStreak!G74)</f>
        <v>117483</v>
      </c>
    </row>
    <row r="9" spans="1:2" ht="13.5" customHeight="1" thickBot="1" x14ac:dyDescent="0.3">
      <c r="A9" s="513"/>
      <c r="B9" s="482"/>
    </row>
    <row r="10" spans="1:2" ht="12.75" customHeight="1" x14ac:dyDescent="0.25">
      <c r="A10" s="483" t="s">
        <v>48</v>
      </c>
      <c r="B10" s="468">
        <f>'New York Water Taxi'!M74</f>
        <v>45612</v>
      </c>
    </row>
    <row r="11" spans="1:2" ht="13.5" customHeight="1" thickBot="1" x14ac:dyDescent="0.3">
      <c r="A11" s="512"/>
      <c r="B11" s="481"/>
    </row>
    <row r="12" spans="1:2" ht="12.75" customHeight="1" x14ac:dyDescent="0.25">
      <c r="A12" s="466" t="s">
        <v>33</v>
      </c>
      <c r="B12" s="468">
        <f>SUM('Liberty Landing Ferry'!F74)</f>
        <v>41009</v>
      </c>
    </row>
    <row r="13" spans="1:2" ht="13.5" customHeight="1" thickBot="1" x14ac:dyDescent="0.3">
      <c r="A13" s="517"/>
      <c r="B13" s="481"/>
    </row>
    <row r="14" spans="1:2" ht="13.5" customHeight="1" x14ac:dyDescent="0.25">
      <c r="A14" s="466" t="s">
        <v>73</v>
      </c>
      <c r="B14" s="468">
        <f>'NYC Ferry'!F78</f>
        <v>777736</v>
      </c>
    </row>
    <row r="15" spans="1:2" ht="13.5" customHeight="1" thickBot="1" x14ac:dyDescent="0.3">
      <c r="A15" s="517"/>
      <c r="B15" s="481"/>
    </row>
    <row r="16" spans="1:2" ht="13.5" hidden="1" customHeight="1" x14ac:dyDescent="0.25">
      <c r="A16" s="466" t="s">
        <v>67</v>
      </c>
      <c r="B16" s="468">
        <f>'Water Tours'!F74</f>
        <v>0</v>
      </c>
    </row>
    <row r="17" spans="1:2" ht="13.5" hidden="1" customHeight="1" thickBot="1" x14ac:dyDescent="0.3">
      <c r="A17" s="517"/>
      <c r="B17" s="481"/>
    </row>
    <row r="18" spans="1:2" x14ac:dyDescent="0.25">
      <c r="A18" s="499" t="s">
        <v>19</v>
      </c>
      <c r="B18" s="472">
        <f>SUM(B4:B17)</f>
        <v>2028819</v>
      </c>
    </row>
    <row r="19" spans="1:2" ht="15.75" thickBot="1" x14ac:dyDescent="0.3">
      <c r="A19" s="515"/>
      <c r="B19" s="509"/>
    </row>
    <row r="20" spans="1:2" ht="15.75" thickBot="1" x14ac:dyDescent="0.3">
      <c r="A20" s="43"/>
      <c r="B20" s="44"/>
    </row>
    <row r="21" spans="1:2" ht="15.75" thickBot="1" x14ac:dyDescent="0.3">
      <c r="A21" s="496" t="s">
        <v>49</v>
      </c>
      <c r="B21" s="516"/>
    </row>
    <row r="22" spans="1:2" x14ac:dyDescent="0.25">
      <c r="A22" s="489" t="s">
        <v>10</v>
      </c>
      <c r="B22" s="477">
        <f>SUM('NYC Ferry'!C73,'NY Waterway-(Port Imperial FC)'!D74,'NY Waterway-(Billy Bey FC)'!G73,SeaStreak!B74,'New York Water Taxi'!J74)</f>
        <v>433174</v>
      </c>
    </row>
    <row r="23" spans="1:2" ht="15.75" thickBot="1" x14ac:dyDescent="0.3">
      <c r="A23" s="493"/>
      <c r="B23" s="482"/>
    </row>
    <row r="24" spans="1:2" x14ac:dyDescent="0.25">
      <c r="A24" s="489" t="s">
        <v>68</v>
      </c>
      <c r="B24" s="477">
        <f>SUM('NY Waterway-(Billy Bey FC)'!E73)</f>
        <v>7237</v>
      </c>
    </row>
    <row r="25" spans="1:2" ht="15.75" thickBot="1" x14ac:dyDescent="0.3">
      <c r="A25" s="493"/>
      <c r="B25" s="482"/>
    </row>
    <row r="26" spans="1:2" x14ac:dyDescent="0.25">
      <c r="A26" s="483" t="s">
        <v>8</v>
      </c>
      <c r="B26" s="468">
        <f>SUM('NY Waterway-(Port Imperial FC)'!B74,'NY Waterway-(Billy Bey FC)'!D73)</f>
        <v>358924</v>
      </c>
    </row>
    <row r="27" spans="1:2" ht="15.75" thickBot="1" x14ac:dyDescent="0.3">
      <c r="A27" s="514"/>
      <c r="B27" s="481"/>
    </row>
    <row r="28" spans="1:2" x14ac:dyDescent="0.25">
      <c r="A28" s="489" t="s">
        <v>14</v>
      </c>
      <c r="B28" s="477">
        <f>SUM('NYC Ferry'!D73,SeaStreak!C74,'New York Water Taxi'!H74)</f>
        <v>159821</v>
      </c>
    </row>
    <row r="29" spans="1:2" ht="15.75" thickBot="1" x14ac:dyDescent="0.3">
      <c r="A29" s="513"/>
      <c r="B29" s="482"/>
    </row>
    <row r="30" spans="1:2" ht="12.75" customHeight="1" x14ac:dyDescent="0.25">
      <c r="A30" s="483" t="s">
        <v>9</v>
      </c>
      <c r="B30" s="477">
        <f>SUM('NY Waterway-(Port Imperial FC)'!C74,'NY Waterway-(Billy Bey FC)'!F73,'Liberty Landing Ferry'!B74,'New York Water Taxi'!C74)</f>
        <v>564848</v>
      </c>
    </row>
    <row r="31" spans="1:2" ht="15.75" thickBot="1" x14ac:dyDescent="0.3">
      <c r="A31" s="512"/>
      <c r="B31" s="482"/>
    </row>
    <row r="32" spans="1:2" x14ac:dyDescent="0.25">
      <c r="A32" s="483" t="s">
        <v>7</v>
      </c>
      <c r="B32" s="460">
        <f>SUM('New York Water Taxi'!D74)</f>
        <v>5667</v>
      </c>
    </row>
    <row r="33" spans="1:6" ht="15.75" thickBot="1" x14ac:dyDescent="0.3">
      <c r="A33" s="512"/>
      <c r="B33" s="461"/>
    </row>
    <row r="34" spans="1:6" x14ac:dyDescent="0.25">
      <c r="A34" s="489" t="s">
        <v>99</v>
      </c>
      <c r="B34" s="460">
        <f>SUM('New York Water Taxi'!F74)</f>
        <v>3287</v>
      </c>
    </row>
    <row r="35" spans="1:6" ht="15.75" thickBot="1" x14ac:dyDescent="0.3">
      <c r="A35" s="513"/>
      <c r="B35" s="461"/>
    </row>
    <row r="36" spans="1:6" ht="13.5" customHeight="1" x14ac:dyDescent="0.25">
      <c r="A36" s="458" t="s">
        <v>63</v>
      </c>
      <c r="B36" s="460">
        <f>SUM('NYC Ferry'!E73,'New York Water Taxi'!E74)</f>
        <v>89501</v>
      </c>
    </row>
    <row r="37" spans="1:6" ht="14.25" customHeight="1" thickBot="1" x14ac:dyDescent="0.3">
      <c r="A37" s="459"/>
      <c r="B37" s="461"/>
    </row>
    <row r="38" spans="1:6" ht="14.25" customHeight="1" x14ac:dyDescent="0.25">
      <c r="A38" s="458" t="s">
        <v>96</v>
      </c>
      <c r="B38" s="460">
        <f>SUM('New York Water Taxi'!G74)</f>
        <v>5977</v>
      </c>
    </row>
    <row r="39" spans="1:6" ht="14.25" customHeight="1" thickBot="1" x14ac:dyDescent="0.3">
      <c r="A39" s="459"/>
      <c r="B39" s="461"/>
    </row>
    <row r="40" spans="1:6" ht="13.5" customHeight="1" x14ac:dyDescent="0.25">
      <c r="A40" s="458" t="s">
        <v>64</v>
      </c>
      <c r="B40" s="460">
        <f>SUM('NYC Ferry'!F73)</f>
        <v>23121</v>
      </c>
    </row>
    <row r="41" spans="1:6" ht="14.25" customHeight="1" thickBot="1" x14ac:dyDescent="0.3">
      <c r="A41" s="459"/>
      <c r="B41" s="461"/>
    </row>
    <row r="42" spans="1:6" ht="13.5" customHeight="1" x14ac:dyDescent="0.25">
      <c r="A42" s="458" t="s">
        <v>11</v>
      </c>
      <c r="B42" s="460">
        <f>SUM('NYC Ferry'!G73)</f>
        <v>59453</v>
      </c>
    </row>
    <row r="43" spans="1:6" ht="14.25" customHeight="1" thickBot="1" x14ac:dyDescent="0.3">
      <c r="A43" s="459"/>
      <c r="B43" s="461"/>
    </row>
    <row r="44" spans="1:6" ht="13.5" customHeight="1" x14ac:dyDescent="0.25">
      <c r="A44" s="458" t="s">
        <v>12</v>
      </c>
      <c r="B44" s="460">
        <f>SUM('NYC Ferry'!H73)</f>
        <v>26254</v>
      </c>
    </row>
    <row r="45" spans="1:6" ht="14.25" customHeight="1" thickBot="1" x14ac:dyDescent="0.3">
      <c r="A45" s="459"/>
      <c r="B45" s="461"/>
    </row>
    <row r="46" spans="1:6" ht="13.5" customHeight="1" x14ac:dyDescent="0.25">
      <c r="A46" s="458" t="s">
        <v>102</v>
      </c>
      <c r="B46" s="460">
        <f>'NYC Ferry'!U73</f>
        <v>25924</v>
      </c>
    </row>
    <row r="47" spans="1:6" ht="14.25" customHeight="1" thickBot="1" x14ac:dyDescent="0.3">
      <c r="A47" s="459"/>
      <c r="B47" s="461"/>
    </row>
    <row r="48" spans="1:6" ht="14.25" customHeight="1" x14ac:dyDescent="0.25">
      <c r="A48" s="458" t="s">
        <v>31</v>
      </c>
      <c r="B48" s="460">
        <f>SUM('NYC Ferry'!J73)</f>
        <v>7941</v>
      </c>
      <c r="F48" s="6"/>
    </row>
    <row r="49" spans="1:2" ht="14.25" customHeight="1" thickBot="1" x14ac:dyDescent="0.3">
      <c r="A49" s="459"/>
      <c r="B49" s="461"/>
    </row>
    <row r="50" spans="1:2" ht="14.25" customHeight="1" x14ac:dyDescent="0.25">
      <c r="A50" s="458" t="s">
        <v>78</v>
      </c>
      <c r="B50" s="460">
        <f>SUM('NYC Ferry'!N73)</f>
        <v>9535</v>
      </c>
    </row>
    <row r="51" spans="1:2" ht="14.25" customHeight="1" thickBot="1" x14ac:dyDescent="0.3">
      <c r="A51" s="459"/>
      <c r="B51" s="461"/>
    </row>
    <row r="52" spans="1:2" ht="14.25" customHeight="1" x14ac:dyDescent="0.25">
      <c r="A52" s="458" t="s">
        <v>108</v>
      </c>
      <c r="B52" s="460">
        <f>'New York Water Taxi'!K74</f>
        <v>9146</v>
      </c>
    </row>
    <row r="53" spans="1:2" ht="14.25" customHeight="1" thickBot="1" x14ac:dyDescent="0.3">
      <c r="A53" s="459"/>
      <c r="B53" s="461"/>
    </row>
    <row r="54" spans="1:2" ht="14.25" customHeight="1" x14ac:dyDescent="0.25">
      <c r="A54" s="470" t="s">
        <v>110</v>
      </c>
      <c r="B54" s="460">
        <f>SUM('NYC Ferry'!M73,'New York Water Taxi'!I74)</f>
        <v>19741</v>
      </c>
    </row>
    <row r="55" spans="1:2" ht="14.25" customHeight="1" thickBot="1" x14ac:dyDescent="0.3">
      <c r="A55" s="471"/>
      <c r="B55" s="461"/>
    </row>
    <row r="56" spans="1:2" ht="14.25" customHeight="1" x14ac:dyDescent="0.25">
      <c r="A56" s="458" t="s">
        <v>86</v>
      </c>
      <c r="B56" s="460">
        <f>SUM('NYC Ferry'!Q73)</f>
        <v>8563</v>
      </c>
    </row>
    <row r="57" spans="1:2" ht="14.25" customHeight="1" thickBot="1" x14ac:dyDescent="0.3">
      <c r="A57" s="459"/>
      <c r="B57" s="461"/>
    </row>
    <row r="58" spans="1:2" ht="14.25" customHeight="1" x14ac:dyDescent="0.25">
      <c r="A58" s="458" t="s">
        <v>87</v>
      </c>
      <c r="B58" s="460">
        <f>SUM('NYC Ferry'!R73)</f>
        <v>3560</v>
      </c>
    </row>
    <row r="59" spans="1:2" ht="14.25" customHeight="1" thickBot="1" x14ac:dyDescent="0.3">
      <c r="A59" s="459"/>
      <c r="B59" s="461"/>
    </row>
    <row r="60" spans="1:2" ht="14.25" customHeight="1" x14ac:dyDescent="0.25">
      <c r="A60" s="458" t="s">
        <v>89</v>
      </c>
      <c r="B60" s="460">
        <f>SUM('NYC Ferry'!S73)</f>
        <v>24831</v>
      </c>
    </row>
    <row r="61" spans="1:2" ht="14.25" customHeight="1" thickBot="1" x14ac:dyDescent="0.3">
      <c r="A61" s="459"/>
      <c r="B61" s="461"/>
    </row>
    <row r="62" spans="1:2" ht="14.25" customHeight="1" x14ac:dyDescent="0.25">
      <c r="A62" s="458" t="s">
        <v>88</v>
      </c>
      <c r="B62" s="460">
        <f>SUM('NYC Ferry'!T73)</f>
        <v>18240</v>
      </c>
    </row>
    <row r="63" spans="1:2" ht="14.25" customHeight="1" thickBot="1" x14ac:dyDescent="0.3">
      <c r="A63" s="459"/>
      <c r="B63" s="461"/>
    </row>
    <row r="64" spans="1:2" ht="14.25" customHeight="1" x14ac:dyDescent="0.25">
      <c r="A64" s="510" t="s">
        <v>104</v>
      </c>
      <c r="B64" s="460">
        <f>SUM('NYC Ferry'!O73)</f>
        <v>11662</v>
      </c>
    </row>
    <row r="65" spans="1:2" ht="14.25" customHeight="1" thickBot="1" x14ac:dyDescent="0.3">
      <c r="A65" s="511"/>
      <c r="B65" s="461"/>
    </row>
    <row r="66" spans="1:2" ht="14.25" customHeight="1" x14ac:dyDescent="0.25">
      <c r="A66" s="458" t="s">
        <v>72</v>
      </c>
      <c r="B66" s="460">
        <f>SUM('NYC Ferry'!L73)</f>
        <v>16561</v>
      </c>
    </row>
    <row r="67" spans="1:2" ht="14.25" customHeight="1" thickBot="1" x14ac:dyDescent="0.3">
      <c r="A67" s="459"/>
      <c r="B67" s="461"/>
    </row>
    <row r="68" spans="1:2" ht="14.25" customHeight="1" x14ac:dyDescent="0.25">
      <c r="A68" s="458" t="s">
        <v>71</v>
      </c>
      <c r="B68" s="460">
        <f>SUM('NYC Ferry'!K73)</f>
        <v>48283</v>
      </c>
    </row>
    <row r="69" spans="1:2" ht="14.25" customHeight="1" thickBot="1" x14ac:dyDescent="0.3">
      <c r="A69" s="459"/>
      <c r="B69" s="461"/>
    </row>
    <row r="70" spans="1:2" ht="14.25" customHeight="1" x14ac:dyDescent="0.25">
      <c r="A70" s="458" t="s">
        <v>80</v>
      </c>
      <c r="B70" s="460">
        <f>'NYC Ferry'!V73</f>
        <v>26147</v>
      </c>
    </row>
    <row r="71" spans="1:2" ht="14.25" customHeight="1" thickBot="1" x14ac:dyDescent="0.3">
      <c r="A71" s="459"/>
      <c r="B71" s="461"/>
    </row>
    <row r="72" spans="1:2" ht="14.25" customHeight="1" x14ac:dyDescent="0.25">
      <c r="A72" s="458" t="s">
        <v>81</v>
      </c>
      <c r="B72" s="460">
        <f>SUM('NYC Ferry'!P73)</f>
        <v>17119</v>
      </c>
    </row>
    <row r="73" spans="1:2" ht="14.25" customHeight="1" thickBot="1" x14ac:dyDescent="0.3">
      <c r="A73" s="459"/>
      <c r="B73" s="461"/>
    </row>
    <row r="74" spans="1:2" ht="14.25" customHeight="1" x14ac:dyDescent="0.25">
      <c r="A74" s="458" t="s">
        <v>113</v>
      </c>
      <c r="B74" s="460">
        <f>'NYC Ferry'!W73</f>
        <v>11030</v>
      </c>
    </row>
    <row r="75" spans="1:2" ht="14.25" customHeight="1" thickBot="1" x14ac:dyDescent="0.3">
      <c r="A75" s="459"/>
      <c r="B75" s="461"/>
    </row>
    <row r="76" spans="1:2" ht="14.25" customHeight="1" x14ac:dyDescent="0.25">
      <c r="A76" s="458" t="s">
        <v>65</v>
      </c>
      <c r="B76" s="460">
        <f>SUM('NYC Ferry'!I73)</f>
        <v>33272</v>
      </c>
    </row>
    <row r="77" spans="1:2" ht="14.25" customHeight="1" thickBot="1" x14ac:dyDescent="0.3">
      <c r="A77" s="459"/>
      <c r="B77" s="461"/>
    </row>
    <row r="78" spans="1:2" x14ac:dyDescent="0.25">
      <c r="A78" s="474" t="s">
        <v>19</v>
      </c>
      <c r="B78" s="472">
        <f>SUM(B22:B77)</f>
        <v>2028819</v>
      </c>
    </row>
    <row r="79" spans="1:2" ht="15.75" thickBot="1" x14ac:dyDescent="0.3">
      <c r="A79" s="508"/>
      <c r="B79" s="509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  <row r="86" spans="9:10" x14ac:dyDescent="0.25">
      <c r="I86" s="6"/>
      <c r="J86" s="6"/>
    </row>
    <row r="87" spans="9:10" x14ac:dyDescent="0.25">
      <c r="I87" s="6"/>
      <c r="J87" s="6"/>
    </row>
    <row r="88" spans="9:10" x14ac:dyDescent="0.25">
      <c r="I88" s="6"/>
      <c r="J88" s="6"/>
    </row>
    <row r="89" spans="9:10" x14ac:dyDescent="0.25">
      <c r="I89" s="6"/>
      <c r="J89" s="6"/>
    </row>
    <row r="90" spans="9:10" x14ac:dyDescent="0.25">
      <c r="I90" s="6"/>
      <c r="J90" s="6"/>
    </row>
    <row r="91" spans="9:10" x14ac:dyDescent="0.25">
      <c r="I91" s="6"/>
      <c r="J91" s="6"/>
    </row>
    <row r="92" spans="9:10" x14ac:dyDescent="0.25">
      <c r="I92" s="6"/>
      <c r="J92" s="6"/>
    </row>
    <row r="93" spans="9:10" x14ac:dyDescent="0.25">
      <c r="I93" s="6"/>
      <c r="J93" s="6"/>
    </row>
    <row r="94" spans="9:10" x14ac:dyDescent="0.25">
      <c r="J94" s="6"/>
    </row>
    <row r="95" spans="9:10" x14ac:dyDescent="0.25">
      <c r="J95" s="6"/>
    </row>
    <row r="96" spans="9:10" x14ac:dyDescent="0.25">
      <c r="I96" s="6"/>
      <c r="J96" s="6"/>
    </row>
    <row r="97" spans="9:10" x14ac:dyDescent="0.25">
      <c r="I97" s="6"/>
      <c r="J97" s="6"/>
    </row>
    <row r="98" spans="9:10" x14ac:dyDescent="0.25">
      <c r="I98" s="6"/>
      <c r="J98" s="6"/>
    </row>
    <row r="99" spans="9:10" x14ac:dyDescent="0.25">
      <c r="I99" s="6"/>
      <c r="J99" s="6"/>
    </row>
    <row r="100" spans="9:10" x14ac:dyDescent="0.25">
      <c r="I100" s="6"/>
      <c r="J100" s="6"/>
    </row>
    <row r="101" spans="9:10" x14ac:dyDescent="0.25">
      <c r="I101" s="6"/>
      <c r="J101" s="6"/>
    </row>
    <row r="102" spans="9:10" x14ac:dyDescent="0.25">
      <c r="I102" s="6"/>
      <c r="J102" s="6"/>
    </row>
    <row r="103" spans="9:10" x14ac:dyDescent="0.25">
      <c r="I103" s="6"/>
      <c r="J103" s="6"/>
    </row>
    <row r="104" spans="9:10" x14ac:dyDescent="0.25">
      <c r="I104" s="6"/>
      <c r="J104" s="6"/>
    </row>
    <row r="105" spans="9:10" x14ac:dyDescent="0.25">
      <c r="I105" s="6"/>
      <c r="J105" s="6"/>
    </row>
    <row r="106" spans="9:10" x14ac:dyDescent="0.25">
      <c r="I106" s="6"/>
      <c r="J106" s="6"/>
    </row>
    <row r="107" spans="9:10" x14ac:dyDescent="0.25">
      <c r="I107" s="6"/>
      <c r="J107" s="6"/>
    </row>
    <row r="108" spans="9:10" x14ac:dyDescent="0.25">
      <c r="I108" s="6"/>
      <c r="J108" s="6"/>
    </row>
    <row r="109" spans="9:10" x14ac:dyDescent="0.25">
      <c r="I109" s="6"/>
    </row>
    <row r="110" spans="9:10" x14ac:dyDescent="0.25">
      <c r="I110" s="6"/>
      <c r="J110" s="6"/>
    </row>
    <row r="111" spans="9:10" x14ac:dyDescent="0.25">
      <c r="I111" s="6"/>
    </row>
    <row r="112" spans="9:10" x14ac:dyDescent="0.25">
      <c r="I112" s="6"/>
      <c r="J112" s="6"/>
    </row>
    <row r="113" spans="9:10" x14ac:dyDescent="0.25">
      <c r="I113" s="6"/>
      <c r="J113" s="6"/>
    </row>
    <row r="114" spans="9:10" x14ac:dyDescent="0.25">
      <c r="I114" s="6"/>
      <c r="J114" s="6"/>
    </row>
    <row r="115" spans="9:10" x14ac:dyDescent="0.25">
      <c r="I115" s="6"/>
      <c r="J115" s="6"/>
    </row>
  </sheetData>
  <mergeCells count="78">
    <mergeCell ref="A6:A7"/>
    <mergeCell ref="B6:B7"/>
    <mergeCell ref="A8:A9"/>
    <mergeCell ref="B8:B9"/>
    <mergeCell ref="A10:A11"/>
    <mergeCell ref="B10:B11"/>
    <mergeCell ref="A1:B1"/>
    <mergeCell ref="A2:B2"/>
    <mergeCell ref="A3:B3"/>
    <mergeCell ref="A4:A5"/>
    <mergeCell ref="B4:B5"/>
    <mergeCell ref="B12:B13"/>
    <mergeCell ref="A18:A19"/>
    <mergeCell ref="B18:B19"/>
    <mergeCell ref="A21:B21"/>
    <mergeCell ref="A14:A15"/>
    <mergeCell ref="B14:B15"/>
    <mergeCell ref="A16:A17"/>
    <mergeCell ref="B16:B17"/>
    <mergeCell ref="A12:A13"/>
    <mergeCell ref="A22:A23"/>
    <mergeCell ref="B22:B23"/>
    <mergeCell ref="A26:A27"/>
    <mergeCell ref="B26:B27"/>
    <mergeCell ref="A28:A29"/>
    <mergeCell ref="B28:B29"/>
    <mergeCell ref="A24:A25"/>
    <mergeCell ref="B24:B25"/>
    <mergeCell ref="A36:A37"/>
    <mergeCell ref="B36:B37"/>
    <mergeCell ref="A40:A41"/>
    <mergeCell ref="B40:B41"/>
    <mergeCell ref="A38:A39"/>
    <mergeCell ref="B38:B39"/>
    <mergeCell ref="A30:A31"/>
    <mergeCell ref="B30:B31"/>
    <mergeCell ref="A32:A33"/>
    <mergeCell ref="B32:B33"/>
    <mergeCell ref="A34:A35"/>
    <mergeCell ref="B34:B35"/>
    <mergeCell ref="A50:A51"/>
    <mergeCell ref="B50:B51"/>
    <mergeCell ref="A42:A43"/>
    <mergeCell ref="B42:B43"/>
    <mergeCell ref="A44:A45"/>
    <mergeCell ref="B44:B45"/>
    <mergeCell ref="B58:B59"/>
    <mergeCell ref="A60:A61"/>
    <mergeCell ref="A78:A79"/>
    <mergeCell ref="B78:B79"/>
    <mergeCell ref="A46:A47"/>
    <mergeCell ref="B46:B47"/>
    <mergeCell ref="A48:A49"/>
    <mergeCell ref="B48:B49"/>
    <mergeCell ref="A66:A67"/>
    <mergeCell ref="B66:B67"/>
    <mergeCell ref="A68:A69"/>
    <mergeCell ref="B68:B69"/>
    <mergeCell ref="A64:A65"/>
    <mergeCell ref="B64:B65"/>
    <mergeCell ref="A54:A55"/>
    <mergeCell ref="B54:B55"/>
    <mergeCell ref="A74:A75"/>
    <mergeCell ref="B74:B75"/>
    <mergeCell ref="A52:A53"/>
    <mergeCell ref="B52:B53"/>
    <mergeCell ref="A76:A77"/>
    <mergeCell ref="B76:B77"/>
    <mergeCell ref="A62:A63"/>
    <mergeCell ref="B60:B61"/>
    <mergeCell ref="B62:B63"/>
    <mergeCell ref="A70:A71"/>
    <mergeCell ref="B70:B71"/>
    <mergeCell ref="A72:A73"/>
    <mergeCell ref="B72:B73"/>
    <mergeCell ref="A56:A57"/>
    <mergeCell ref="A58:A59"/>
    <mergeCell ref="B56:B57"/>
  </mergeCells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1"/>
  <sheetViews>
    <sheetView workbookViewId="0">
      <pane xSplit="2" ySplit="4" topLeftCell="P5" activePane="bottomRight" state="frozen"/>
      <selection pane="topRight" activeCell="C1" sqref="C1"/>
      <selection pane="bottomLeft" activeCell="A5" sqref="A5"/>
      <selection pane="bottomRight" activeCell="AH54" sqref="AH54:AI55"/>
    </sheetView>
  </sheetViews>
  <sheetFormatPr defaultRowHeight="15" x14ac:dyDescent="0.25"/>
  <cols>
    <col min="1" max="1" width="18.7109375" style="1" bestFit="1" customWidth="1"/>
    <col min="2" max="2" width="10.7109375" style="134" bestFit="1" customWidth="1"/>
    <col min="3" max="3" width="10.7109375" style="134" customWidth="1"/>
    <col min="4" max="5" width="12.7109375" style="1" customWidth="1"/>
    <col min="6" max="6" width="14.5703125" style="1" customWidth="1"/>
    <col min="7" max="7" width="13.7109375" style="1" customWidth="1"/>
    <col min="8" max="11" width="11.7109375" style="1" customWidth="1"/>
    <col min="12" max="13" width="11.7109375" style="271" customWidth="1"/>
    <col min="14" max="16" width="11.7109375" style="1" customWidth="1"/>
    <col min="17" max="24" width="11.7109375" style="271" customWidth="1"/>
    <col min="25" max="25" width="14.28515625" customWidth="1"/>
    <col min="26" max="26" width="12.7109375" customWidth="1"/>
    <col min="27" max="27" width="12.42578125" customWidth="1"/>
    <col min="28" max="28" width="10.85546875" customWidth="1"/>
    <col min="29" max="29" width="10.5703125" customWidth="1"/>
    <col min="30" max="30" width="13.42578125" customWidth="1"/>
    <col min="31" max="31" width="11" customWidth="1"/>
    <col min="33" max="33" width="9.140625" style="351"/>
    <col min="34" max="34" width="9.140625" style="273"/>
    <col min="35" max="35" width="10.5703125" style="273" customWidth="1"/>
  </cols>
  <sheetData>
    <row r="1" spans="1:36" ht="15" customHeight="1" x14ac:dyDescent="0.25">
      <c r="A1" s="548" t="s">
        <v>52</v>
      </c>
      <c r="B1" s="551" t="s">
        <v>53</v>
      </c>
      <c r="C1" s="551" t="s">
        <v>70</v>
      </c>
      <c r="D1" s="563"/>
      <c r="E1" s="563"/>
      <c r="F1" s="563"/>
      <c r="G1" s="563"/>
      <c r="H1" s="563"/>
      <c r="I1" s="563"/>
      <c r="J1" s="539" t="s">
        <v>71</v>
      </c>
      <c r="K1" s="558"/>
      <c r="L1" s="559"/>
      <c r="M1" s="539" t="s">
        <v>76</v>
      </c>
      <c r="N1" s="540"/>
      <c r="O1" s="540"/>
      <c r="P1" s="540"/>
      <c r="Q1" s="540"/>
      <c r="R1" s="541"/>
      <c r="S1" s="539" t="s">
        <v>80</v>
      </c>
      <c r="T1" s="540"/>
      <c r="U1" s="540"/>
      <c r="V1" s="540"/>
      <c r="W1" s="540"/>
      <c r="X1" s="541"/>
      <c r="Y1" s="539" t="s">
        <v>85</v>
      </c>
      <c r="Z1" s="540"/>
      <c r="AA1" s="540"/>
      <c r="AB1" s="540"/>
      <c r="AC1" s="541"/>
      <c r="AD1" s="522" t="s">
        <v>89</v>
      </c>
      <c r="AE1" s="523"/>
      <c r="AF1" s="523"/>
      <c r="AG1" s="524"/>
      <c r="AH1" s="533" t="s">
        <v>112</v>
      </c>
      <c r="AI1" s="534"/>
      <c r="AJ1" s="529"/>
    </row>
    <row r="2" spans="1:36" ht="15.75" customHeight="1" thickBot="1" x14ac:dyDescent="0.3">
      <c r="A2" s="549"/>
      <c r="B2" s="552"/>
      <c r="C2" s="553"/>
      <c r="D2" s="564"/>
      <c r="E2" s="564"/>
      <c r="F2" s="564"/>
      <c r="G2" s="564"/>
      <c r="H2" s="564"/>
      <c r="I2" s="564"/>
      <c r="J2" s="560"/>
      <c r="K2" s="561"/>
      <c r="L2" s="562"/>
      <c r="M2" s="542"/>
      <c r="N2" s="543"/>
      <c r="O2" s="543"/>
      <c r="P2" s="543"/>
      <c r="Q2" s="543"/>
      <c r="R2" s="544"/>
      <c r="S2" s="542"/>
      <c r="T2" s="543"/>
      <c r="U2" s="543"/>
      <c r="V2" s="543"/>
      <c r="W2" s="543"/>
      <c r="X2" s="544"/>
      <c r="Y2" s="542"/>
      <c r="Z2" s="543"/>
      <c r="AA2" s="543"/>
      <c r="AB2" s="543"/>
      <c r="AC2" s="544"/>
      <c r="AD2" s="525"/>
      <c r="AE2" s="526"/>
      <c r="AF2" s="526"/>
      <c r="AG2" s="527"/>
      <c r="AH2" s="535"/>
      <c r="AI2" s="536"/>
      <c r="AJ2" s="529"/>
    </row>
    <row r="3" spans="1:36" ht="15" customHeight="1" x14ac:dyDescent="0.25">
      <c r="A3" s="549"/>
      <c r="B3" s="552"/>
      <c r="C3" s="554" t="s">
        <v>10</v>
      </c>
      <c r="D3" s="556" t="s">
        <v>14</v>
      </c>
      <c r="E3" s="556" t="s">
        <v>63</v>
      </c>
      <c r="F3" s="556" t="s">
        <v>64</v>
      </c>
      <c r="G3" s="556" t="s">
        <v>11</v>
      </c>
      <c r="H3" s="556" t="s">
        <v>12</v>
      </c>
      <c r="I3" s="556" t="s">
        <v>102</v>
      </c>
      <c r="J3" s="554" t="s">
        <v>71</v>
      </c>
      <c r="K3" s="556" t="s">
        <v>72</v>
      </c>
      <c r="L3" s="576" t="s">
        <v>10</v>
      </c>
      <c r="M3" s="531" t="s">
        <v>77</v>
      </c>
      <c r="N3" s="532" t="s">
        <v>72</v>
      </c>
      <c r="O3" s="532" t="s">
        <v>78</v>
      </c>
      <c r="P3" s="532" t="s">
        <v>103</v>
      </c>
      <c r="Q3" s="532" t="s">
        <v>63</v>
      </c>
      <c r="R3" s="528" t="s">
        <v>10</v>
      </c>
      <c r="S3" s="531" t="s">
        <v>80</v>
      </c>
      <c r="T3" s="532" t="s">
        <v>81</v>
      </c>
      <c r="U3" s="532" t="s">
        <v>65</v>
      </c>
      <c r="V3" s="532" t="s">
        <v>14</v>
      </c>
      <c r="W3" s="578" t="s">
        <v>113</v>
      </c>
      <c r="X3" s="528" t="s">
        <v>10</v>
      </c>
      <c r="Y3" s="531" t="s">
        <v>65</v>
      </c>
      <c r="Z3" s="532" t="s">
        <v>14</v>
      </c>
      <c r="AA3" s="532" t="s">
        <v>86</v>
      </c>
      <c r="AB3" s="532" t="s">
        <v>87</v>
      </c>
      <c r="AC3" s="528" t="s">
        <v>10</v>
      </c>
      <c r="AD3" s="531" t="s">
        <v>89</v>
      </c>
      <c r="AE3" s="532" t="s">
        <v>88</v>
      </c>
      <c r="AF3" s="532" t="s">
        <v>14</v>
      </c>
      <c r="AG3" s="528" t="s">
        <v>10</v>
      </c>
      <c r="AH3" s="537" t="s">
        <v>10</v>
      </c>
      <c r="AI3" s="528" t="s">
        <v>31</v>
      </c>
      <c r="AJ3" s="529"/>
    </row>
    <row r="4" spans="1:36" ht="29.25" customHeight="1" thickBot="1" x14ac:dyDescent="0.3">
      <c r="A4" s="550"/>
      <c r="B4" s="553"/>
      <c r="C4" s="555"/>
      <c r="D4" s="557"/>
      <c r="E4" s="557"/>
      <c r="F4" s="557"/>
      <c r="G4" s="557"/>
      <c r="H4" s="557"/>
      <c r="I4" s="557"/>
      <c r="J4" s="555"/>
      <c r="K4" s="557"/>
      <c r="L4" s="577"/>
      <c r="M4" s="545"/>
      <c r="N4" s="546"/>
      <c r="O4" s="546"/>
      <c r="P4" s="546"/>
      <c r="Q4" s="546"/>
      <c r="R4" s="547"/>
      <c r="S4" s="545"/>
      <c r="T4" s="546"/>
      <c r="U4" s="546"/>
      <c r="V4" s="546"/>
      <c r="W4" s="579"/>
      <c r="X4" s="547"/>
      <c r="Y4" s="545"/>
      <c r="Z4" s="546"/>
      <c r="AA4" s="546"/>
      <c r="AB4" s="546"/>
      <c r="AC4" s="547"/>
      <c r="AD4" s="531"/>
      <c r="AE4" s="526"/>
      <c r="AF4" s="526"/>
      <c r="AG4" s="527"/>
      <c r="AH4" s="538"/>
      <c r="AI4" s="528"/>
      <c r="AJ4" s="530"/>
    </row>
    <row r="5" spans="1:36" ht="15.75" hidden="1" customHeight="1" thickBot="1" x14ac:dyDescent="0.3">
      <c r="A5" s="151" t="s">
        <v>3</v>
      </c>
      <c r="B5" s="330">
        <v>43612</v>
      </c>
      <c r="C5" s="269"/>
      <c r="D5" s="229"/>
      <c r="E5" s="229"/>
      <c r="F5" s="229"/>
      <c r="G5" s="229"/>
      <c r="H5" s="229"/>
      <c r="I5" s="229"/>
      <c r="J5" s="269"/>
      <c r="K5" s="229"/>
      <c r="L5" s="369"/>
      <c r="M5" s="269"/>
      <c r="N5" s="229"/>
      <c r="O5" s="229"/>
      <c r="P5" s="229"/>
      <c r="Q5" s="229"/>
      <c r="R5" s="369"/>
      <c r="S5" s="269"/>
      <c r="T5" s="229"/>
      <c r="U5" s="229"/>
      <c r="V5" s="229"/>
      <c r="W5" s="580"/>
      <c r="X5" s="369"/>
      <c r="Y5" s="423"/>
      <c r="Z5" s="229"/>
      <c r="AA5" s="229"/>
      <c r="AB5" s="229"/>
      <c r="AC5" s="369"/>
      <c r="AD5" s="450"/>
      <c r="AE5" s="226"/>
      <c r="AF5" s="226"/>
      <c r="AG5" s="250"/>
      <c r="AH5" s="277"/>
      <c r="AI5" s="250"/>
      <c r="AJ5" s="197">
        <f>SUM(C5:AG5)</f>
        <v>0</v>
      </c>
    </row>
    <row r="6" spans="1:36" ht="17.25" hidden="1" customHeight="1" thickBot="1" x14ac:dyDescent="0.3">
      <c r="A6" s="151" t="s">
        <v>4</v>
      </c>
      <c r="B6" s="330">
        <v>43613</v>
      </c>
      <c r="C6" s="335"/>
      <c r="D6" s="336"/>
      <c r="E6" s="336"/>
      <c r="F6" s="336"/>
      <c r="G6" s="336"/>
      <c r="H6" s="336"/>
      <c r="I6" s="336"/>
      <c r="J6" s="259"/>
      <c r="K6" s="336"/>
      <c r="L6" s="250"/>
      <c r="M6" s="259"/>
      <c r="N6" s="226"/>
      <c r="O6" s="226"/>
      <c r="P6" s="226"/>
      <c r="Q6" s="226"/>
      <c r="R6" s="250"/>
      <c r="S6" s="259"/>
      <c r="T6" s="226"/>
      <c r="U6" s="226"/>
      <c r="V6" s="226"/>
      <c r="W6" s="248"/>
      <c r="X6" s="250"/>
      <c r="Y6" s="421"/>
      <c r="Z6" s="226"/>
      <c r="AA6" s="226"/>
      <c r="AB6" s="226"/>
      <c r="AC6" s="250"/>
      <c r="AD6" s="335"/>
      <c r="AE6" s="226"/>
      <c r="AF6" s="226"/>
      <c r="AG6" s="250"/>
      <c r="AH6" s="277"/>
      <c r="AI6" s="250"/>
      <c r="AJ6" s="197">
        <f>SUM(C6:AG6)</f>
        <v>0</v>
      </c>
    </row>
    <row r="7" spans="1:36" ht="15.75" hidden="1" customHeight="1" thickBot="1" x14ac:dyDescent="0.3">
      <c r="A7" s="151" t="s">
        <v>5</v>
      </c>
      <c r="B7" s="330">
        <v>43614</v>
      </c>
      <c r="C7" s="335"/>
      <c r="D7" s="336"/>
      <c r="E7" s="336"/>
      <c r="F7" s="336"/>
      <c r="G7" s="336"/>
      <c r="H7" s="336"/>
      <c r="I7" s="336"/>
      <c r="J7" s="259"/>
      <c r="K7" s="336"/>
      <c r="L7" s="250"/>
      <c r="M7" s="259"/>
      <c r="N7" s="226"/>
      <c r="O7" s="226"/>
      <c r="P7" s="226"/>
      <c r="Q7" s="226"/>
      <c r="R7" s="250"/>
      <c r="S7" s="259"/>
      <c r="T7" s="226"/>
      <c r="U7" s="226"/>
      <c r="V7" s="226"/>
      <c r="W7" s="248"/>
      <c r="X7" s="250"/>
      <c r="Y7" s="259"/>
      <c r="Z7" s="226"/>
      <c r="AA7" s="226"/>
      <c r="AB7" s="226"/>
      <c r="AC7" s="250"/>
      <c r="AD7" s="335"/>
      <c r="AE7" s="226"/>
      <c r="AF7" s="226"/>
      <c r="AG7" s="250"/>
      <c r="AH7" s="277"/>
      <c r="AI7" s="250"/>
      <c r="AJ7" s="197">
        <f>SUM(C7:AI7)</f>
        <v>0</v>
      </c>
    </row>
    <row r="8" spans="1:36" ht="15.75" hidden="1" customHeight="1" thickBot="1" x14ac:dyDescent="0.3">
      <c r="A8" s="151" t="s">
        <v>6</v>
      </c>
      <c r="B8" s="330">
        <v>43615</v>
      </c>
      <c r="C8" s="335"/>
      <c r="D8" s="336"/>
      <c r="E8" s="336"/>
      <c r="F8" s="336"/>
      <c r="G8" s="336"/>
      <c r="H8" s="336"/>
      <c r="I8" s="336"/>
      <c r="J8" s="259"/>
      <c r="K8" s="336"/>
      <c r="L8" s="250"/>
      <c r="M8" s="259"/>
      <c r="N8" s="226"/>
      <c r="O8" s="226"/>
      <c r="P8" s="226"/>
      <c r="Q8" s="226"/>
      <c r="R8" s="250"/>
      <c r="S8" s="259"/>
      <c r="T8" s="226"/>
      <c r="U8" s="226"/>
      <c r="V8" s="226"/>
      <c r="W8" s="248"/>
      <c r="X8" s="250"/>
      <c r="Y8" s="259"/>
      <c r="Z8" s="226"/>
      <c r="AA8" s="226"/>
      <c r="AB8" s="226"/>
      <c r="AC8" s="250"/>
      <c r="AD8" s="335"/>
      <c r="AE8" s="226"/>
      <c r="AF8" s="226"/>
      <c r="AG8" s="250"/>
      <c r="AH8" s="277"/>
      <c r="AI8" s="250"/>
      <c r="AJ8" s="197">
        <f>SUM(C8:AI8)</f>
        <v>0</v>
      </c>
    </row>
    <row r="9" spans="1:36" ht="15.75" hidden="1" thickBot="1" x14ac:dyDescent="0.3">
      <c r="A9" s="151" t="s">
        <v>0</v>
      </c>
      <c r="B9" s="330">
        <v>43616</v>
      </c>
      <c r="C9" s="335"/>
      <c r="D9" s="336"/>
      <c r="E9" s="336"/>
      <c r="F9" s="336"/>
      <c r="G9" s="336"/>
      <c r="H9" s="336"/>
      <c r="I9" s="336"/>
      <c r="J9" s="259"/>
      <c r="K9" s="336"/>
      <c r="L9" s="250"/>
      <c r="M9" s="259"/>
      <c r="N9" s="226"/>
      <c r="O9" s="226"/>
      <c r="P9" s="226"/>
      <c r="Q9" s="226"/>
      <c r="R9" s="250"/>
      <c r="S9" s="259"/>
      <c r="T9" s="226"/>
      <c r="U9" s="226"/>
      <c r="V9" s="226"/>
      <c r="W9" s="248"/>
      <c r="X9" s="250"/>
      <c r="Y9" s="259"/>
      <c r="Z9" s="226"/>
      <c r="AA9" s="226"/>
      <c r="AB9" s="226"/>
      <c r="AC9" s="250"/>
      <c r="AD9" s="335"/>
      <c r="AE9" s="226"/>
      <c r="AF9" s="226"/>
      <c r="AG9" s="250"/>
      <c r="AH9" s="277"/>
      <c r="AI9" s="250"/>
      <c r="AJ9" s="197">
        <f>SUM(C9:AI9)</f>
        <v>0</v>
      </c>
    </row>
    <row r="10" spans="1:36" ht="15.75" thickBot="1" x14ac:dyDescent="0.3">
      <c r="A10" s="151" t="s">
        <v>1</v>
      </c>
      <c r="B10" s="330">
        <v>43617</v>
      </c>
      <c r="C10" s="335">
        <v>2137</v>
      </c>
      <c r="D10" s="336">
        <v>2631</v>
      </c>
      <c r="E10" s="336">
        <v>3600</v>
      </c>
      <c r="F10" s="336">
        <v>873</v>
      </c>
      <c r="G10" s="336">
        <v>3185</v>
      </c>
      <c r="H10" s="336">
        <v>1002</v>
      </c>
      <c r="I10" s="336">
        <v>1249</v>
      </c>
      <c r="J10" s="259">
        <v>1665</v>
      </c>
      <c r="K10" s="336">
        <v>374</v>
      </c>
      <c r="L10" s="250">
        <v>1554</v>
      </c>
      <c r="M10" s="259">
        <v>776</v>
      </c>
      <c r="N10" s="226">
        <v>199</v>
      </c>
      <c r="O10" s="226">
        <v>430</v>
      </c>
      <c r="P10" s="226">
        <v>520</v>
      </c>
      <c r="Q10" s="226">
        <v>876</v>
      </c>
      <c r="R10" s="250">
        <v>1337</v>
      </c>
      <c r="S10" s="259">
        <v>1058</v>
      </c>
      <c r="T10" s="226">
        <v>1000</v>
      </c>
      <c r="U10" s="226">
        <v>858</v>
      </c>
      <c r="V10" s="226">
        <v>714</v>
      </c>
      <c r="W10" s="248">
        <v>306</v>
      </c>
      <c r="X10" s="250">
        <v>939</v>
      </c>
      <c r="Y10" s="259">
        <v>505</v>
      </c>
      <c r="Z10" s="226">
        <v>251</v>
      </c>
      <c r="AA10" s="226">
        <v>403</v>
      </c>
      <c r="AB10" s="226">
        <v>171</v>
      </c>
      <c r="AC10" s="250">
        <v>372</v>
      </c>
      <c r="AD10" s="335">
        <v>800</v>
      </c>
      <c r="AE10" s="226">
        <v>917</v>
      </c>
      <c r="AF10" s="226">
        <v>549</v>
      </c>
      <c r="AG10" s="250">
        <v>976</v>
      </c>
      <c r="AH10" s="277">
        <v>934</v>
      </c>
      <c r="AI10" s="250">
        <v>575</v>
      </c>
      <c r="AJ10" s="197">
        <f>SUM(C10:AI10)</f>
        <v>33736</v>
      </c>
    </row>
    <row r="11" spans="1:36" ht="15.75" thickBot="1" x14ac:dyDescent="0.3">
      <c r="A11" s="151" t="s">
        <v>2</v>
      </c>
      <c r="B11" s="330">
        <v>43618</v>
      </c>
      <c r="C11" s="335">
        <v>1695</v>
      </c>
      <c r="D11" s="336">
        <v>1487</v>
      </c>
      <c r="E11" s="336">
        <v>2954</v>
      </c>
      <c r="F11" s="336">
        <v>763</v>
      </c>
      <c r="G11" s="336">
        <v>1836</v>
      </c>
      <c r="H11" s="336">
        <v>812</v>
      </c>
      <c r="I11" s="336">
        <v>1086</v>
      </c>
      <c r="J11" s="259">
        <v>1127</v>
      </c>
      <c r="K11" s="336">
        <v>271</v>
      </c>
      <c r="L11" s="250">
        <v>819</v>
      </c>
      <c r="M11" s="259">
        <v>548</v>
      </c>
      <c r="N11" s="226">
        <v>251</v>
      </c>
      <c r="O11" s="226">
        <v>315</v>
      </c>
      <c r="P11" s="226">
        <v>382</v>
      </c>
      <c r="Q11" s="226">
        <v>758</v>
      </c>
      <c r="R11" s="250">
        <v>838</v>
      </c>
      <c r="S11" s="259">
        <v>840</v>
      </c>
      <c r="T11" s="226">
        <v>776</v>
      </c>
      <c r="U11" s="226">
        <v>853</v>
      </c>
      <c r="V11" s="226">
        <v>588</v>
      </c>
      <c r="W11" s="248">
        <v>301</v>
      </c>
      <c r="X11" s="250">
        <v>780</v>
      </c>
      <c r="Y11" s="259">
        <v>403</v>
      </c>
      <c r="Z11" s="226">
        <v>170</v>
      </c>
      <c r="AA11" s="226">
        <v>231</v>
      </c>
      <c r="AB11" s="226">
        <v>95</v>
      </c>
      <c r="AC11" s="250">
        <v>376</v>
      </c>
      <c r="AD11" s="335">
        <v>521</v>
      </c>
      <c r="AE11" s="226">
        <v>747</v>
      </c>
      <c r="AF11" s="226">
        <v>351</v>
      </c>
      <c r="AG11" s="250">
        <v>779</v>
      </c>
      <c r="AH11" s="277">
        <v>547</v>
      </c>
      <c r="AI11" s="250">
        <v>471</v>
      </c>
      <c r="AJ11" s="197">
        <f>SUM(C11:AI11)</f>
        <v>24771</v>
      </c>
    </row>
    <row r="12" spans="1:36" ht="15.75" thickBot="1" x14ac:dyDescent="0.3">
      <c r="A12" s="160" t="s">
        <v>21</v>
      </c>
      <c r="B12" s="570" t="s">
        <v>24</v>
      </c>
      <c r="C12" s="260">
        <f>SUM(C5:C11)</f>
        <v>3832</v>
      </c>
      <c r="D12" s="240">
        <f>SUM(D5:D11)</f>
        <v>4118</v>
      </c>
      <c r="E12" s="240">
        <f t="shared" ref="E12:I12" si="0">SUM(E5:E11)</f>
        <v>6554</v>
      </c>
      <c r="F12" s="240">
        <f t="shared" si="0"/>
        <v>1636</v>
      </c>
      <c r="G12" s="240">
        <f t="shared" si="0"/>
        <v>5021</v>
      </c>
      <c r="H12" s="240">
        <f t="shared" si="0"/>
        <v>1814</v>
      </c>
      <c r="I12" s="240">
        <f t="shared" si="0"/>
        <v>2335</v>
      </c>
      <c r="J12" s="260">
        <f t="shared" ref="J12:N12" si="1">SUM(J5:J11)</f>
        <v>2792</v>
      </c>
      <c r="K12" s="240">
        <f t="shared" si="1"/>
        <v>645</v>
      </c>
      <c r="L12" s="261">
        <f t="shared" si="1"/>
        <v>2373</v>
      </c>
      <c r="M12" s="260">
        <f t="shared" si="1"/>
        <v>1324</v>
      </c>
      <c r="N12" s="240">
        <f t="shared" si="1"/>
        <v>450</v>
      </c>
      <c r="O12" s="240">
        <f>SUM(O5:O11)</f>
        <v>745</v>
      </c>
      <c r="P12" s="240">
        <f t="shared" ref="P12:AJ12" si="2">SUM(P5:P11)</f>
        <v>902</v>
      </c>
      <c r="Q12" s="240">
        <f t="shared" si="2"/>
        <v>1634</v>
      </c>
      <c r="R12" s="261">
        <f t="shared" si="2"/>
        <v>2175</v>
      </c>
      <c r="S12" s="260">
        <f t="shared" si="2"/>
        <v>1898</v>
      </c>
      <c r="T12" s="240">
        <f t="shared" si="2"/>
        <v>1776</v>
      </c>
      <c r="U12" s="240">
        <f t="shared" si="2"/>
        <v>1711</v>
      </c>
      <c r="V12" s="240">
        <f t="shared" si="2"/>
        <v>1302</v>
      </c>
      <c r="W12" s="240">
        <f t="shared" ref="W12" si="3">SUM(W5:W11)</f>
        <v>607</v>
      </c>
      <c r="X12" s="261">
        <f t="shared" si="2"/>
        <v>1719</v>
      </c>
      <c r="Y12" s="260">
        <f t="shared" si="2"/>
        <v>908</v>
      </c>
      <c r="Z12" s="240">
        <f t="shared" si="2"/>
        <v>421</v>
      </c>
      <c r="AA12" s="240">
        <f t="shared" si="2"/>
        <v>634</v>
      </c>
      <c r="AB12" s="240">
        <f t="shared" si="2"/>
        <v>266</v>
      </c>
      <c r="AC12" s="261">
        <f t="shared" si="2"/>
        <v>748</v>
      </c>
      <c r="AD12" s="260">
        <f t="shared" si="2"/>
        <v>1321</v>
      </c>
      <c r="AE12" s="240">
        <f t="shared" si="2"/>
        <v>1664</v>
      </c>
      <c r="AF12" s="240">
        <f t="shared" si="2"/>
        <v>900</v>
      </c>
      <c r="AG12" s="261">
        <f t="shared" si="2"/>
        <v>1755</v>
      </c>
      <c r="AH12" s="261">
        <f t="shared" si="2"/>
        <v>1481</v>
      </c>
      <c r="AI12" s="261">
        <f t="shared" si="2"/>
        <v>1046</v>
      </c>
      <c r="AJ12" s="161">
        <f t="shared" si="2"/>
        <v>58507</v>
      </c>
    </row>
    <row r="13" spans="1:36" ht="15.75" thickBot="1" x14ac:dyDescent="0.3">
      <c r="A13" s="110" t="s">
        <v>23</v>
      </c>
      <c r="B13" s="571"/>
      <c r="C13" s="260">
        <f>AVERAGE(C5:C11)</f>
        <v>1916</v>
      </c>
      <c r="D13" s="240">
        <f>AVERAGE(D5:D11)</f>
        <v>2059</v>
      </c>
      <c r="E13" s="240">
        <f t="shared" ref="E13:L13" si="4">AVERAGE(E5:E11)</f>
        <v>3277</v>
      </c>
      <c r="F13" s="240">
        <f t="shared" si="4"/>
        <v>818</v>
      </c>
      <c r="G13" s="240">
        <f t="shared" si="4"/>
        <v>2510.5</v>
      </c>
      <c r="H13" s="240">
        <f t="shared" si="4"/>
        <v>907</v>
      </c>
      <c r="I13" s="240">
        <f t="shared" si="4"/>
        <v>1167.5</v>
      </c>
      <c r="J13" s="260">
        <f t="shared" si="4"/>
        <v>1396</v>
      </c>
      <c r="K13" s="240">
        <f t="shared" si="4"/>
        <v>322.5</v>
      </c>
      <c r="L13" s="261">
        <f t="shared" si="4"/>
        <v>1186.5</v>
      </c>
      <c r="M13" s="260">
        <f t="shared" ref="M13:R13" si="5">AVERAGE(M5:M11)</f>
        <v>662</v>
      </c>
      <c r="N13" s="240">
        <f t="shared" si="5"/>
        <v>225</v>
      </c>
      <c r="O13" s="240">
        <f t="shared" si="5"/>
        <v>372.5</v>
      </c>
      <c r="P13" s="240">
        <f t="shared" si="5"/>
        <v>451</v>
      </c>
      <c r="Q13" s="240">
        <f t="shared" si="5"/>
        <v>817</v>
      </c>
      <c r="R13" s="261">
        <f t="shared" si="5"/>
        <v>1087.5</v>
      </c>
      <c r="S13" s="260">
        <f t="shared" ref="S13:AF13" si="6">AVERAGE(S5:S11)</f>
        <v>949</v>
      </c>
      <c r="T13" s="240">
        <f t="shared" si="6"/>
        <v>888</v>
      </c>
      <c r="U13" s="240">
        <f t="shared" si="6"/>
        <v>855.5</v>
      </c>
      <c r="V13" s="240">
        <f t="shared" si="6"/>
        <v>651</v>
      </c>
      <c r="W13" s="240">
        <f t="shared" ref="W13" si="7">AVERAGE(W5:W11)</f>
        <v>303.5</v>
      </c>
      <c r="X13" s="261">
        <f t="shared" si="6"/>
        <v>859.5</v>
      </c>
      <c r="Y13" s="260">
        <f t="shared" si="6"/>
        <v>454</v>
      </c>
      <c r="Z13" s="240">
        <f t="shared" si="6"/>
        <v>210.5</v>
      </c>
      <c r="AA13" s="240">
        <f t="shared" si="6"/>
        <v>317</v>
      </c>
      <c r="AB13" s="240">
        <f t="shared" si="6"/>
        <v>133</v>
      </c>
      <c r="AC13" s="261">
        <f t="shared" si="6"/>
        <v>374</v>
      </c>
      <c r="AD13" s="260">
        <f t="shared" si="6"/>
        <v>660.5</v>
      </c>
      <c r="AE13" s="240">
        <f t="shared" si="6"/>
        <v>832</v>
      </c>
      <c r="AF13" s="240">
        <f t="shared" si="6"/>
        <v>450</v>
      </c>
      <c r="AG13" s="261">
        <f t="shared" ref="AG13:AI13" si="8">AVERAGE(AG5:AG11)</f>
        <v>877.5</v>
      </c>
      <c r="AH13" s="261">
        <f t="shared" si="8"/>
        <v>740.5</v>
      </c>
      <c r="AI13" s="261">
        <f t="shared" si="8"/>
        <v>523</v>
      </c>
      <c r="AJ13" s="162">
        <f>AVERAGE(AJ5:AJ11)</f>
        <v>8358.1428571428569</v>
      </c>
    </row>
    <row r="14" spans="1:36" ht="15.75" thickBot="1" x14ac:dyDescent="0.3">
      <c r="A14" s="26" t="s">
        <v>20</v>
      </c>
      <c r="B14" s="571"/>
      <c r="C14" s="262">
        <f t="shared" ref="C14:I14" si="9">SUM(C5:C9)</f>
        <v>0</v>
      </c>
      <c r="D14" s="241">
        <f>SUM(D5:D9)</f>
        <v>0</v>
      </c>
      <c r="E14" s="241">
        <f t="shared" si="9"/>
        <v>0</v>
      </c>
      <c r="F14" s="241">
        <f t="shared" si="9"/>
        <v>0</v>
      </c>
      <c r="G14" s="241">
        <f t="shared" si="9"/>
        <v>0</v>
      </c>
      <c r="H14" s="241">
        <f t="shared" si="9"/>
        <v>0</v>
      </c>
      <c r="I14" s="241">
        <f t="shared" si="9"/>
        <v>0</v>
      </c>
      <c r="J14" s="262">
        <f t="shared" ref="J14:O14" si="10">SUM(J5:J9)</f>
        <v>0</v>
      </c>
      <c r="K14" s="241">
        <f t="shared" si="10"/>
        <v>0</v>
      </c>
      <c r="L14" s="263">
        <f t="shared" si="10"/>
        <v>0</v>
      </c>
      <c r="M14" s="262">
        <f t="shared" si="10"/>
        <v>0</v>
      </c>
      <c r="N14" s="241">
        <f t="shared" si="10"/>
        <v>0</v>
      </c>
      <c r="O14" s="241">
        <f t="shared" si="10"/>
        <v>0</v>
      </c>
      <c r="P14" s="241">
        <f t="shared" ref="P14:AJ14" si="11">SUM(P5:P9)</f>
        <v>0</v>
      </c>
      <c r="Q14" s="241">
        <f t="shared" si="11"/>
        <v>0</v>
      </c>
      <c r="R14" s="263">
        <f t="shared" si="11"/>
        <v>0</v>
      </c>
      <c r="S14" s="262">
        <f t="shared" si="11"/>
        <v>0</v>
      </c>
      <c r="T14" s="241">
        <f t="shared" si="11"/>
        <v>0</v>
      </c>
      <c r="U14" s="241">
        <f t="shared" si="11"/>
        <v>0</v>
      </c>
      <c r="V14" s="241">
        <f t="shared" si="11"/>
        <v>0</v>
      </c>
      <c r="W14" s="241">
        <f t="shared" ref="W14" si="12">SUM(W5:W9)</f>
        <v>0</v>
      </c>
      <c r="X14" s="263">
        <f t="shared" si="11"/>
        <v>0</v>
      </c>
      <c r="Y14" s="262">
        <f t="shared" si="11"/>
        <v>0</v>
      </c>
      <c r="Z14" s="241">
        <f t="shared" si="11"/>
        <v>0</v>
      </c>
      <c r="AA14" s="241">
        <f t="shared" si="11"/>
        <v>0</v>
      </c>
      <c r="AB14" s="241">
        <f t="shared" si="11"/>
        <v>0</v>
      </c>
      <c r="AC14" s="263">
        <f t="shared" si="11"/>
        <v>0</v>
      </c>
      <c r="AD14" s="262">
        <f t="shared" si="11"/>
        <v>0</v>
      </c>
      <c r="AE14" s="241">
        <f t="shared" si="11"/>
        <v>0</v>
      </c>
      <c r="AF14" s="241">
        <f t="shared" si="11"/>
        <v>0</v>
      </c>
      <c r="AG14" s="263">
        <f t="shared" si="11"/>
        <v>0</v>
      </c>
      <c r="AH14" s="263">
        <f t="shared" si="11"/>
        <v>0</v>
      </c>
      <c r="AI14" s="263">
        <f t="shared" si="11"/>
        <v>0</v>
      </c>
      <c r="AJ14" s="163">
        <f t="shared" si="11"/>
        <v>0</v>
      </c>
    </row>
    <row r="15" spans="1:36" ht="15.75" thickBot="1" x14ac:dyDescent="0.3">
      <c r="A15" s="26" t="s">
        <v>22</v>
      </c>
      <c r="B15" s="571"/>
      <c r="C15" s="262" t="e">
        <f>AVERAGE(C5:C9)</f>
        <v>#DIV/0!</v>
      </c>
      <c r="D15" s="241" t="e">
        <f>AVERAGE(D5:D9)</f>
        <v>#DIV/0!</v>
      </c>
      <c r="E15" s="241" t="e">
        <f t="shared" ref="E15:L15" si="13">AVERAGE(E5:E9)</f>
        <v>#DIV/0!</v>
      </c>
      <c r="F15" s="241" t="e">
        <f t="shared" si="13"/>
        <v>#DIV/0!</v>
      </c>
      <c r="G15" s="241" t="e">
        <f t="shared" si="13"/>
        <v>#DIV/0!</v>
      </c>
      <c r="H15" s="241" t="e">
        <f t="shared" si="13"/>
        <v>#DIV/0!</v>
      </c>
      <c r="I15" s="241" t="e">
        <f t="shared" si="13"/>
        <v>#DIV/0!</v>
      </c>
      <c r="J15" s="262" t="e">
        <f t="shared" si="13"/>
        <v>#DIV/0!</v>
      </c>
      <c r="K15" s="241" t="e">
        <f t="shared" si="13"/>
        <v>#DIV/0!</v>
      </c>
      <c r="L15" s="263" t="e">
        <f t="shared" si="13"/>
        <v>#DIV/0!</v>
      </c>
      <c r="M15" s="262" t="e">
        <f t="shared" ref="M15:R15" si="14">AVERAGE(M5:M9)</f>
        <v>#DIV/0!</v>
      </c>
      <c r="N15" s="241" t="e">
        <f t="shared" si="14"/>
        <v>#DIV/0!</v>
      </c>
      <c r="O15" s="241" t="e">
        <f t="shared" si="14"/>
        <v>#DIV/0!</v>
      </c>
      <c r="P15" s="241" t="e">
        <f t="shared" si="14"/>
        <v>#DIV/0!</v>
      </c>
      <c r="Q15" s="241" t="e">
        <f t="shared" si="14"/>
        <v>#DIV/0!</v>
      </c>
      <c r="R15" s="263" t="e">
        <f t="shared" si="14"/>
        <v>#DIV/0!</v>
      </c>
      <c r="S15" s="262" t="e">
        <f t="shared" ref="S15:AF15" si="15">AVERAGE(S5:S9)</f>
        <v>#DIV/0!</v>
      </c>
      <c r="T15" s="241" t="e">
        <f t="shared" si="15"/>
        <v>#DIV/0!</v>
      </c>
      <c r="U15" s="241" t="e">
        <f t="shared" si="15"/>
        <v>#DIV/0!</v>
      </c>
      <c r="V15" s="241" t="e">
        <f t="shared" si="15"/>
        <v>#DIV/0!</v>
      </c>
      <c r="W15" s="241" t="e">
        <f t="shared" ref="W15" si="16">AVERAGE(W5:W9)</f>
        <v>#DIV/0!</v>
      </c>
      <c r="X15" s="263" t="e">
        <f t="shared" si="15"/>
        <v>#DIV/0!</v>
      </c>
      <c r="Y15" s="262" t="e">
        <f t="shared" si="15"/>
        <v>#DIV/0!</v>
      </c>
      <c r="Z15" s="241" t="e">
        <f t="shared" si="15"/>
        <v>#DIV/0!</v>
      </c>
      <c r="AA15" s="241" t="e">
        <f t="shared" si="15"/>
        <v>#DIV/0!</v>
      </c>
      <c r="AB15" s="241" t="e">
        <f t="shared" si="15"/>
        <v>#DIV/0!</v>
      </c>
      <c r="AC15" s="263" t="e">
        <f t="shared" si="15"/>
        <v>#DIV/0!</v>
      </c>
      <c r="AD15" s="262" t="e">
        <f t="shared" si="15"/>
        <v>#DIV/0!</v>
      </c>
      <c r="AE15" s="241" t="e">
        <f t="shared" si="15"/>
        <v>#DIV/0!</v>
      </c>
      <c r="AF15" s="241" t="e">
        <f t="shared" si="15"/>
        <v>#DIV/0!</v>
      </c>
      <c r="AG15" s="263" t="e">
        <f t="shared" ref="AG15:AI15" si="17">AVERAGE(AG5:AG9)</f>
        <v>#DIV/0!</v>
      </c>
      <c r="AH15" s="263" t="e">
        <f t="shared" si="17"/>
        <v>#DIV/0!</v>
      </c>
      <c r="AI15" s="263" t="e">
        <f t="shared" si="17"/>
        <v>#DIV/0!</v>
      </c>
      <c r="AJ15" s="164">
        <f>AVERAGE(AJ5:AJ9)</f>
        <v>0</v>
      </c>
    </row>
    <row r="16" spans="1:36" ht="15.75" thickBot="1" x14ac:dyDescent="0.3">
      <c r="A16" s="151" t="s">
        <v>3</v>
      </c>
      <c r="B16" s="330">
        <f>B11+1</f>
        <v>43619</v>
      </c>
      <c r="C16" s="335">
        <v>1545</v>
      </c>
      <c r="D16" s="336">
        <v>1528</v>
      </c>
      <c r="E16" s="226">
        <v>1803</v>
      </c>
      <c r="F16" s="226">
        <v>734</v>
      </c>
      <c r="G16" s="226">
        <v>1591</v>
      </c>
      <c r="H16" s="226">
        <v>800</v>
      </c>
      <c r="I16" s="226">
        <v>743</v>
      </c>
      <c r="J16" s="259">
        <v>893</v>
      </c>
      <c r="K16" s="226">
        <v>262</v>
      </c>
      <c r="L16" s="250">
        <v>983</v>
      </c>
      <c r="M16" s="259">
        <v>315</v>
      </c>
      <c r="N16" s="226">
        <v>164</v>
      </c>
      <c r="O16" s="226">
        <v>221</v>
      </c>
      <c r="P16" s="226">
        <v>247</v>
      </c>
      <c r="Q16" s="226">
        <v>465</v>
      </c>
      <c r="R16" s="250">
        <v>778</v>
      </c>
      <c r="S16" s="259">
        <v>630</v>
      </c>
      <c r="T16" s="226">
        <v>507</v>
      </c>
      <c r="U16" s="226">
        <v>488</v>
      </c>
      <c r="V16" s="226">
        <v>816</v>
      </c>
      <c r="W16" s="248">
        <v>287</v>
      </c>
      <c r="X16" s="250">
        <v>811</v>
      </c>
      <c r="Y16" s="259">
        <v>489</v>
      </c>
      <c r="Z16" s="226">
        <v>252</v>
      </c>
      <c r="AA16" s="226">
        <v>230</v>
      </c>
      <c r="AB16" s="226">
        <v>88</v>
      </c>
      <c r="AC16" s="250">
        <v>265</v>
      </c>
      <c r="AD16" s="264">
        <v>824</v>
      </c>
      <c r="AE16" s="226">
        <v>449</v>
      </c>
      <c r="AF16" s="226">
        <v>516</v>
      </c>
      <c r="AG16" s="250">
        <v>818</v>
      </c>
      <c r="AH16" s="277"/>
      <c r="AI16" s="250"/>
      <c r="AJ16" s="197">
        <f t="shared" ref="AJ16:AJ22" si="18">SUM(C16:AI16)</f>
        <v>20542</v>
      </c>
    </row>
    <row r="17" spans="1:36" ht="15.75" thickBot="1" x14ac:dyDescent="0.3">
      <c r="A17" s="151" t="s">
        <v>4</v>
      </c>
      <c r="B17" s="331">
        <f t="shared" ref="B17:B22" si="19">B16+1</f>
        <v>43620</v>
      </c>
      <c r="C17" s="335">
        <v>1827</v>
      </c>
      <c r="D17" s="336">
        <v>2068</v>
      </c>
      <c r="E17" s="226">
        <v>2119</v>
      </c>
      <c r="F17" s="226">
        <v>844</v>
      </c>
      <c r="G17" s="226">
        <v>1853</v>
      </c>
      <c r="H17" s="226">
        <v>969</v>
      </c>
      <c r="I17" s="226">
        <v>771</v>
      </c>
      <c r="J17" s="259">
        <v>1290</v>
      </c>
      <c r="K17" s="226">
        <v>333</v>
      </c>
      <c r="L17" s="250">
        <v>1295</v>
      </c>
      <c r="M17" s="259">
        <v>709</v>
      </c>
      <c r="N17" s="226">
        <v>202</v>
      </c>
      <c r="O17" s="226">
        <v>317</v>
      </c>
      <c r="P17" s="226">
        <v>552</v>
      </c>
      <c r="Q17" s="226">
        <v>575</v>
      </c>
      <c r="R17" s="250">
        <v>943</v>
      </c>
      <c r="S17" s="264">
        <v>898</v>
      </c>
      <c r="T17" s="226">
        <v>613</v>
      </c>
      <c r="U17" s="226">
        <v>613</v>
      </c>
      <c r="V17" s="226">
        <v>892</v>
      </c>
      <c r="W17" s="248">
        <v>332</v>
      </c>
      <c r="X17" s="250">
        <v>1030</v>
      </c>
      <c r="Y17" s="264">
        <v>510</v>
      </c>
      <c r="Z17" s="226">
        <v>297</v>
      </c>
      <c r="AA17" s="226">
        <v>276</v>
      </c>
      <c r="AB17" s="226">
        <v>130</v>
      </c>
      <c r="AC17" s="250">
        <v>366</v>
      </c>
      <c r="AD17" s="264">
        <v>840</v>
      </c>
      <c r="AE17" s="226">
        <v>493</v>
      </c>
      <c r="AF17" s="226">
        <v>594</v>
      </c>
      <c r="AG17" s="250">
        <v>851</v>
      </c>
      <c r="AH17" s="277"/>
      <c r="AI17" s="250"/>
      <c r="AJ17" s="197">
        <f t="shared" si="18"/>
        <v>25402</v>
      </c>
    </row>
    <row r="18" spans="1:36" ht="15.75" thickBot="1" x14ac:dyDescent="0.3">
      <c r="A18" s="151" t="s">
        <v>5</v>
      </c>
      <c r="B18" s="331">
        <f t="shared" si="19"/>
        <v>43621</v>
      </c>
      <c r="C18" s="335">
        <v>1372</v>
      </c>
      <c r="D18" s="336">
        <v>1369</v>
      </c>
      <c r="E18" s="226">
        <v>1446</v>
      </c>
      <c r="F18" s="226">
        <v>578</v>
      </c>
      <c r="G18" s="226">
        <v>1484</v>
      </c>
      <c r="H18" s="226">
        <v>774</v>
      </c>
      <c r="I18" s="226">
        <v>508</v>
      </c>
      <c r="J18" s="259">
        <v>910</v>
      </c>
      <c r="K18" s="226">
        <v>270</v>
      </c>
      <c r="L18" s="250">
        <v>926</v>
      </c>
      <c r="M18" s="259">
        <v>335</v>
      </c>
      <c r="N18" s="226">
        <v>135</v>
      </c>
      <c r="O18" s="226">
        <v>222</v>
      </c>
      <c r="P18" s="226">
        <v>323</v>
      </c>
      <c r="Q18" s="226">
        <v>484</v>
      </c>
      <c r="R18" s="250">
        <v>868</v>
      </c>
      <c r="S18" s="259">
        <v>618</v>
      </c>
      <c r="T18" s="226">
        <v>496</v>
      </c>
      <c r="U18" s="226">
        <v>424</v>
      </c>
      <c r="V18" s="226">
        <v>732</v>
      </c>
      <c r="W18" s="248">
        <v>321</v>
      </c>
      <c r="X18" s="250">
        <v>776</v>
      </c>
      <c r="Y18" s="259">
        <v>408</v>
      </c>
      <c r="Z18" s="226">
        <v>249</v>
      </c>
      <c r="AA18" s="226">
        <v>218</v>
      </c>
      <c r="AB18" s="226">
        <v>76</v>
      </c>
      <c r="AC18" s="250">
        <v>220</v>
      </c>
      <c r="AD18" s="264">
        <v>870</v>
      </c>
      <c r="AE18" s="226">
        <v>485</v>
      </c>
      <c r="AF18" s="226">
        <v>477</v>
      </c>
      <c r="AG18" s="250">
        <v>675</v>
      </c>
      <c r="AH18" s="277"/>
      <c r="AI18" s="250"/>
      <c r="AJ18" s="197">
        <f t="shared" si="18"/>
        <v>19049</v>
      </c>
    </row>
    <row r="19" spans="1:36" ht="15.75" thickBot="1" x14ac:dyDescent="0.3">
      <c r="A19" s="151" t="s">
        <v>6</v>
      </c>
      <c r="B19" s="332">
        <f t="shared" si="19"/>
        <v>43622</v>
      </c>
      <c r="C19" s="335">
        <v>1697</v>
      </c>
      <c r="D19" s="336">
        <v>1735</v>
      </c>
      <c r="E19" s="226">
        <v>2229</v>
      </c>
      <c r="F19" s="226">
        <v>670</v>
      </c>
      <c r="G19" s="226">
        <v>1864</v>
      </c>
      <c r="H19" s="226">
        <v>825</v>
      </c>
      <c r="I19" s="226">
        <v>768</v>
      </c>
      <c r="J19" s="259">
        <v>1392</v>
      </c>
      <c r="K19" s="226">
        <v>323</v>
      </c>
      <c r="L19" s="250">
        <v>1432</v>
      </c>
      <c r="M19" s="259">
        <v>491</v>
      </c>
      <c r="N19" s="226">
        <v>223</v>
      </c>
      <c r="O19" s="226">
        <v>289</v>
      </c>
      <c r="P19" s="226">
        <v>436</v>
      </c>
      <c r="Q19" s="226">
        <v>533</v>
      </c>
      <c r="R19" s="250">
        <v>968</v>
      </c>
      <c r="S19" s="259">
        <v>784</v>
      </c>
      <c r="T19" s="226">
        <v>583</v>
      </c>
      <c r="U19" s="226">
        <v>486</v>
      </c>
      <c r="V19" s="226">
        <v>882</v>
      </c>
      <c r="W19" s="248">
        <v>365</v>
      </c>
      <c r="X19" s="250">
        <v>890</v>
      </c>
      <c r="Y19" s="259">
        <v>487</v>
      </c>
      <c r="Z19" s="226">
        <v>238</v>
      </c>
      <c r="AA19" s="226">
        <v>265</v>
      </c>
      <c r="AB19" s="226">
        <v>123</v>
      </c>
      <c r="AC19" s="250">
        <v>284</v>
      </c>
      <c r="AD19" s="264">
        <v>960</v>
      </c>
      <c r="AE19" s="226">
        <v>500</v>
      </c>
      <c r="AF19" s="226">
        <v>557</v>
      </c>
      <c r="AG19" s="250">
        <v>824</v>
      </c>
      <c r="AH19" s="277"/>
      <c r="AI19" s="250"/>
      <c r="AJ19" s="197">
        <f t="shared" si="18"/>
        <v>24103</v>
      </c>
    </row>
    <row r="20" spans="1:36" ht="15.75" thickBot="1" x14ac:dyDescent="0.3">
      <c r="A20" s="151" t="s">
        <v>0</v>
      </c>
      <c r="B20" s="332">
        <f t="shared" si="19"/>
        <v>43623</v>
      </c>
      <c r="C20" s="335">
        <v>1875</v>
      </c>
      <c r="D20" s="336">
        <v>2085</v>
      </c>
      <c r="E20" s="226">
        <v>2634</v>
      </c>
      <c r="F20" s="226">
        <v>671</v>
      </c>
      <c r="G20" s="226">
        <v>1761</v>
      </c>
      <c r="H20" s="226">
        <v>1013</v>
      </c>
      <c r="I20" s="226">
        <v>695</v>
      </c>
      <c r="J20" s="259">
        <v>579</v>
      </c>
      <c r="K20" s="226">
        <v>241</v>
      </c>
      <c r="L20" s="250">
        <v>1359</v>
      </c>
      <c r="M20" s="259">
        <v>460</v>
      </c>
      <c r="N20" s="226">
        <v>113</v>
      </c>
      <c r="O20" s="226">
        <v>546</v>
      </c>
      <c r="P20" s="226">
        <v>332</v>
      </c>
      <c r="Q20" s="226">
        <v>571</v>
      </c>
      <c r="R20" s="250">
        <v>1219</v>
      </c>
      <c r="S20" s="259">
        <v>802</v>
      </c>
      <c r="T20" s="226">
        <v>603</v>
      </c>
      <c r="U20" s="226">
        <v>669</v>
      </c>
      <c r="V20" s="226">
        <v>878</v>
      </c>
      <c r="W20" s="248">
        <v>308</v>
      </c>
      <c r="X20" s="250">
        <v>921</v>
      </c>
      <c r="Y20" s="259">
        <v>446</v>
      </c>
      <c r="Z20" s="226">
        <v>212</v>
      </c>
      <c r="AA20" s="226">
        <v>252</v>
      </c>
      <c r="AB20" s="226">
        <v>115</v>
      </c>
      <c r="AC20" s="250">
        <v>301</v>
      </c>
      <c r="AD20" s="264">
        <v>764</v>
      </c>
      <c r="AE20" s="226">
        <v>501</v>
      </c>
      <c r="AF20" s="226">
        <v>562</v>
      </c>
      <c r="AG20" s="250">
        <v>690</v>
      </c>
      <c r="AH20" s="277"/>
      <c r="AI20" s="250"/>
      <c r="AJ20" s="197">
        <f t="shared" si="18"/>
        <v>24178</v>
      </c>
    </row>
    <row r="21" spans="1:36" ht="15.75" thickBot="1" x14ac:dyDescent="0.3">
      <c r="A21" s="151" t="s">
        <v>1</v>
      </c>
      <c r="B21" s="333">
        <f t="shared" si="19"/>
        <v>43624</v>
      </c>
      <c r="C21" s="335">
        <v>2560</v>
      </c>
      <c r="D21" s="336">
        <v>3134</v>
      </c>
      <c r="E21" s="226">
        <v>3308</v>
      </c>
      <c r="F21" s="226">
        <v>898</v>
      </c>
      <c r="G21" s="226">
        <v>3316</v>
      </c>
      <c r="H21" s="226">
        <v>1069</v>
      </c>
      <c r="I21" s="226">
        <v>1185</v>
      </c>
      <c r="J21" s="259">
        <v>2702</v>
      </c>
      <c r="K21" s="226">
        <v>511</v>
      </c>
      <c r="L21" s="250">
        <v>2556</v>
      </c>
      <c r="M21" s="259">
        <v>863</v>
      </c>
      <c r="N21" s="226">
        <v>210</v>
      </c>
      <c r="O21" s="226">
        <v>398</v>
      </c>
      <c r="P21" s="226">
        <v>582</v>
      </c>
      <c r="Q21" s="226">
        <v>1165</v>
      </c>
      <c r="R21" s="250">
        <v>1362</v>
      </c>
      <c r="S21" s="259">
        <v>1304</v>
      </c>
      <c r="T21" s="226">
        <v>954</v>
      </c>
      <c r="U21" s="226">
        <v>788</v>
      </c>
      <c r="V21" s="226">
        <v>822</v>
      </c>
      <c r="W21" s="248">
        <v>335</v>
      </c>
      <c r="X21" s="250">
        <v>1249</v>
      </c>
      <c r="Y21" s="259">
        <v>658</v>
      </c>
      <c r="Z21" s="226">
        <v>297</v>
      </c>
      <c r="AA21" s="226">
        <v>474</v>
      </c>
      <c r="AB21" s="226">
        <v>186</v>
      </c>
      <c r="AC21" s="250">
        <v>448</v>
      </c>
      <c r="AD21" s="264">
        <v>1120</v>
      </c>
      <c r="AE21" s="226">
        <v>1001</v>
      </c>
      <c r="AF21" s="226">
        <v>586</v>
      </c>
      <c r="AG21" s="250">
        <v>1187</v>
      </c>
      <c r="AH21" s="277">
        <v>1112</v>
      </c>
      <c r="AI21" s="250">
        <v>727</v>
      </c>
      <c r="AJ21" s="197">
        <f t="shared" si="18"/>
        <v>39067</v>
      </c>
    </row>
    <row r="22" spans="1:36" ht="15.75" thickBot="1" x14ac:dyDescent="0.3">
      <c r="A22" s="151" t="s">
        <v>2</v>
      </c>
      <c r="B22" s="331">
        <f t="shared" si="19"/>
        <v>43625</v>
      </c>
      <c r="C22" s="335">
        <v>2221</v>
      </c>
      <c r="D22" s="336">
        <v>2232</v>
      </c>
      <c r="E22" s="226">
        <v>4019</v>
      </c>
      <c r="F22" s="226">
        <v>650</v>
      </c>
      <c r="G22" s="226">
        <v>2173</v>
      </c>
      <c r="H22" s="226">
        <v>972</v>
      </c>
      <c r="I22" s="226">
        <v>1526</v>
      </c>
      <c r="J22" s="259">
        <v>2114</v>
      </c>
      <c r="K22" s="226">
        <v>454</v>
      </c>
      <c r="L22" s="250">
        <v>1822</v>
      </c>
      <c r="M22" s="259">
        <v>964</v>
      </c>
      <c r="N22" s="226">
        <v>245</v>
      </c>
      <c r="O22" s="226">
        <v>581</v>
      </c>
      <c r="P22" s="226">
        <v>597</v>
      </c>
      <c r="Q22" s="226">
        <v>861</v>
      </c>
      <c r="R22" s="250">
        <v>1475</v>
      </c>
      <c r="S22" s="259">
        <v>1257</v>
      </c>
      <c r="T22" s="226">
        <v>952</v>
      </c>
      <c r="U22" s="226">
        <v>936</v>
      </c>
      <c r="V22" s="226">
        <v>808</v>
      </c>
      <c r="W22" s="248">
        <v>332</v>
      </c>
      <c r="X22" s="250">
        <v>1135</v>
      </c>
      <c r="Y22" s="259">
        <v>610</v>
      </c>
      <c r="Z22" s="226">
        <v>259</v>
      </c>
      <c r="AA22" s="226">
        <v>397</v>
      </c>
      <c r="AB22" s="226">
        <v>242</v>
      </c>
      <c r="AC22" s="250">
        <v>386</v>
      </c>
      <c r="AD22" s="264">
        <v>960</v>
      </c>
      <c r="AE22" s="226">
        <v>987</v>
      </c>
      <c r="AF22" s="226">
        <v>621</v>
      </c>
      <c r="AG22" s="250">
        <v>1090</v>
      </c>
      <c r="AH22" s="277">
        <v>1080</v>
      </c>
      <c r="AI22" s="250">
        <v>878</v>
      </c>
      <c r="AJ22" s="197">
        <f t="shared" si="18"/>
        <v>35836</v>
      </c>
    </row>
    <row r="23" spans="1:36" ht="15.75" thickBot="1" x14ac:dyDescent="0.3">
      <c r="A23" s="160" t="s">
        <v>21</v>
      </c>
      <c r="B23" s="570" t="s">
        <v>25</v>
      </c>
      <c r="C23" s="260">
        <f t="shared" ref="C23:O23" si="20">SUM(C16:C22)</f>
        <v>13097</v>
      </c>
      <c r="D23" s="240">
        <f t="shared" si="20"/>
        <v>14151</v>
      </c>
      <c r="E23" s="240">
        <f t="shared" si="20"/>
        <v>17558</v>
      </c>
      <c r="F23" s="240">
        <f t="shared" si="20"/>
        <v>5045</v>
      </c>
      <c r="G23" s="240">
        <f t="shared" si="20"/>
        <v>14042</v>
      </c>
      <c r="H23" s="240">
        <f t="shared" si="20"/>
        <v>6422</v>
      </c>
      <c r="I23" s="240">
        <f t="shared" si="20"/>
        <v>6196</v>
      </c>
      <c r="J23" s="260">
        <f t="shared" si="20"/>
        <v>9880</v>
      </c>
      <c r="K23" s="240">
        <f t="shared" si="20"/>
        <v>2394</v>
      </c>
      <c r="L23" s="261">
        <f t="shared" si="20"/>
        <v>10373</v>
      </c>
      <c r="M23" s="260">
        <f t="shared" si="20"/>
        <v>4137</v>
      </c>
      <c r="N23" s="240">
        <f t="shared" si="20"/>
        <v>1292</v>
      </c>
      <c r="O23" s="240">
        <f t="shared" si="20"/>
        <v>2574</v>
      </c>
      <c r="P23" s="240">
        <f t="shared" ref="P23:Z23" si="21">SUM(P16:P22)</f>
        <v>3069</v>
      </c>
      <c r="Q23" s="240">
        <f t="shared" si="21"/>
        <v>4654</v>
      </c>
      <c r="R23" s="261">
        <f t="shared" si="21"/>
        <v>7613</v>
      </c>
      <c r="S23" s="260">
        <f t="shared" si="21"/>
        <v>6293</v>
      </c>
      <c r="T23" s="240">
        <f t="shared" si="21"/>
        <v>4708</v>
      </c>
      <c r="U23" s="240">
        <f t="shared" si="21"/>
        <v>4404</v>
      </c>
      <c r="V23" s="240">
        <f t="shared" si="21"/>
        <v>5830</v>
      </c>
      <c r="W23" s="240">
        <f t="shared" ref="W23" si="22">SUM(W16:W22)</f>
        <v>2280</v>
      </c>
      <c r="X23" s="261">
        <f t="shared" si="21"/>
        <v>6812</v>
      </c>
      <c r="Y23" s="260">
        <f t="shared" si="21"/>
        <v>3608</v>
      </c>
      <c r="Z23" s="240">
        <f t="shared" si="21"/>
        <v>1804</v>
      </c>
      <c r="AA23" s="240">
        <f t="shared" ref="AA23:AF23" si="23">SUM(AA16:AA22)</f>
        <v>2112</v>
      </c>
      <c r="AB23" s="240">
        <f t="shared" si="23"/>
        <v>960</v>
      </c>
      <c r="AC23" s="261">
        <f t="shared" si="23"/>
        <v>2270</v>
      </c>
      <c r="AD23" s="260">
        <f t="shared" si="23"/>
        <v>6338</v>
      </c>
      <c r="AE23" s="240">
        <f t="shared" si="23"/>
        <v>4416</v>
      </c>
      <c r="AF23" s="240">
        <f t="shared" si="23"/>
        <v>3913</v>
      </c>
      <c r="AG23" s="261">
        <f t="shared" ref="AG23:AI23" si="24">SUM(AG16:AG22)</f>
        <v>6135</v>
      </c>
      <c r="AH23" s="261">
        <f t="shared" si="24"/>
        <v>2192</v>
      </c>
      <c r="AI23" s="261">
        <f t="shared" si="24"/>
        <v>1605</v>
      </c>
      <c r="AJ23" s="161">
        <f>SUM(AJ16:AJ22)</f>
        <v>188177</v>
      </c>
    </row>
    <row r="24" spans="1:36" ht="15.75" thickBot="1" x14ac:dyDescent="0.3">
      <c r="A24" s="110" t="s">
        <v>23</v>
      </c>
      <c r="B24" s="571"/>
      <c r="C24" s="260">
        <f>AVERAGE(C16:C22)</f>
        <v>1871</v>
      </c>
      <c r="D24" s="240">
        <f>AVERAGE(D16:D22)</f>
        <v>2021.5714285714287</v>
      </c>
      <c r="E24" s="240">
        <f t="shared" ref="E24:L24" si="25">AVERAGE(E16:E22)</f>
        <v>2508.2857142857142</v>
      </c>
      <c r="F24" s="240">
        <f t="shared" si="25"/>
        <v>720.71428571428567</v>
      </c>
      <c r="G24" s="240">
        <f t="shared" si="25"/>
        <v>2006</v>
      </c>
      <c r="H24" s="240">
        <f t="shared" si="25"/>
        <v>917.42857142857144</v>
      </c>
      <c r="I24" s="240">
        <f t="shared" si="25"/>
        <v>885.14285714285711</v>
      </c>
      <c r="J24" s="260">
        <f t="shared" si="25"/>
        <v>1411.4285714285713</v>
      </c>
      <c r="K24" s="240">
        <f t="shared" si="25"/>
        <v>342</v>
      </c>
      <c r="L24" s="261">
        <f t="shared" si="25"/>
        <v>1481.8571428571429</v>
      </c>
      <c r="M24" s="260">
        <f t="shared" ref="M24:R24" si="26">AVERAGE(M16:M22)</f>
        <v>591</v>
      </c>
      <c r="N24" s="240">
        <f t="shared" si="26"/>
        <v>184.57142857142858</v>
      </c>
      <c r="O24" s="240">
        <f t="shared" si="26"/>
        <v>367.71428571428572</v>
      </c>
      <c r="P24" s="240">
        <f t="shared" si="26"/>
        <v>438.42857142857144</v>
      </c>
      <c r="Q24" s="240">
        <f t="shared" si="26"/>
        <v>664.85714285714289</v>
      </c>
      <c r="R24" s="261">
        <f t="shared" si="26"/>
        <v>1087.5714285714287</v>
      </c>
      <c r="S24" s="260">
        <f t="shared" ref="S24:AF24" si="27">AVERAGE(S16:S22)</f>
        <v>899</v>
      </c>
      <c r="T24" s="240">
        <f t="shared" si="27"/>
        <v>672.57142857142856</v>
      </c>
      <c r="U24" s="240">
        <f t="shared" si="27"/>
        <v>629.14285714285711</v>
      </c>
      <c r="V24" s="240">
        <f t="shared" si="27"/>
        <v>832.85714285714289</v>
      </c>
      <c r="W24" s="240">
        <f t="shared" ref="W24" si="28">AVERAGE(W16:W22)</f>
        <v>325.71428571428572</v>
      </c>
      <c r="X24" s="261">
        <f t="shared" si="27"/>
        <v>973.14285714285711</v>
      </c>
      <c r="Y24" s="260">
        <f t="shared" si="27"/>
        <v>515.42857142857144</v>
      </c>
      <c r="Z24" s="240">
        <f t="shared" si="27"/>
        <v>257.71428571428572</v>
      </c>
      <c r="AA24" s="240">
        <f t="shared" si="27"/>
        <v>301.71428571428572</v>
      </c>
      <c r="AB24" s="240">
        <f t="shared" si="27"/>
        <v>137.14285714285714</v>
      </c>
      <c r="AC24" s="261">
        <f t="shared" si="27"/>
        <v>324.28571428571428</v>
      </c>
      <c r="AD24" s="260">
        <f t="shared" si="27"/>
        <v>905.42857142857144</v>
      </c>
      <c r="AE24" s="240">
        <f t="shared" si="27"/>
        <v>630.85714285714289</v>
      </c>
      <c r="AF24" s="240">
        <f t="shared" si="27"/>
        <v>559</v>
      </c>
      <c r="AG24" s="261">
        <f t="shared" ref="AG24:AI24" si="29">AVERAGE(AG16:AG22)</f>
        <v>876.42857142857144</v>
      </c>
      <c r="AH24" s="261">
        <f t="shared" si="29"/>
        <v>1096</v>
      </c>
      <c r="AI24" s="261">
        <f t="shared" si="29"/>
        <v>802.5</v>
      </c>
      <c r="AJ24" s="162">
        <f>AVERAGE(AJ16:AJ22)</f>
        <v>26882.428571428572</v>
      </c>
    </row>
    <row r="25" spans="1:36" ht="15.75" thickBot="1" x14ac:dyDescent="0.3">
      <c r="A25" s="26" t="s">
        <v>20</v>
      </c>
      <c r="B25" s="571"/>
      <c r="C25" s="262">
        <f t="shared" ref="C25:AF25" si="30">SUM(C16:C20)</f>
        <v>8316</v>
      </c>
      <c r="D25" s="241">
        <f t="shared" si="30"/>
        <v>8785</v>
      </c>
      <c r="E25" s="241">
        <f t="shared" si="30"/>
        <v>10231</v>
      </c>
      <c r="F25" s="241">
        <f t="shared" si="30"/>
        <v>3497</v>
      </c>
      <c r="G25" s="241">
        <f t="shared" si="30"/>
        <v>8553</v>
      </c>
      <c r="H25" s="241">
        <f t="shared" si="30"/>
        <v>4381</v>
      </c>
      <c r="I25" s="241">
        <f t="shared" si="30"/>
        <v>3485</v>
      </c>
      <c r="J25" s="262">
        <f t="shared" si="30"/>
        <v>5064</v>
      </c>
      <c r="K25" s="241">
        <f t="shared" si="30"/>
        <v>1429</v>
      </c>
      <c r="L25" s="263">
        <f t="shared" si="30"/>
        <v>5995</v>
      </c>
      <c r="M25" s="262">
        <f t="shared" si="30"/>
        <v>2310</v>
      </c>
      <c r="N25" s="241">
        <f t="shared" si="30"/>
        <v>837</v>
      </c>
      <c r="O25" s="241">
        <f t="shared" si="30"/>
        <v>1595</v>
      </c>
      <c r="P25" s="241">
        <f t="shared" si="30"/>
        <v>1890</v>
      </c>
      <c r="Q25" s="241">
        <f t="shared" si="30"/>
        <v>2628</v>
      </c>
      <c r="R25" s="263">
        <f t="shared" si="30"/>
        <v>4776</v>
      </c>
      <c r="S25" s="262">
        <f t="shared" si="30"/>
        <v>3732</v>
      </c>
      <c r="T25" s="241">
        <f t="shared" si="30"/>
        <v>2802</v>
      </c>
      <c r="U25" s="241">
        <f t="shared" si="30"/>
        <v>2680</v>
      </c>
      <c r="V25" s="241">
        <f t="shared" si="30"/>
        <v>4200</v>
      </c>
      <c r="W25" s="241">
        <f t="shared" ref="W25" si="31">SUM(W16:W20)</f>
        <v>1613</v>
      </c>
      <c r="X25" s="263">
        <f t="shared" si="30"/>
        <v>4428</v>
      </c>
      <c r="Y25" s="262">
        <f t="shared" si="30"/>
        <v>2340</v>
      </c>
      <c r="Z25" s="241">
        <f t="shared" si="30"/>
        <v>1248</v>
      </c>
      <c r="AA25" s="241">
        <f t="shared" si="30"/>
        <v>1241</v>
      </c>
      <c r="AB25" s="241">
        <f t="shared" si="30"/>
        <v>532</v>
      </c>
      <c r="AC25" s="263">
        <f t="shared" si="30"/>
        <v>1436</v>
      </c>
      <c r="AD25" s="262">
        <f t="shared" si="30"/>
        <v>4258</v>
      </c>
      <c r="AE25" s="241">
        <f t="shared" si="30"/>
        <v>2428</v>
      </c>
      <c r="AF25" s="241">
        <f t="shared" si="30"/>
        <v>2706</v>
      </c>
      <c r="AG25" s="263">
        <f t="shared" ref="AG25:AI25" si="32">SUM(AG16:AG20)</f>
        <v>3858</v>
      </c>
      <c r="AH25" s="263">
        <f t="shared" si="32"/>
        <v>0</v>
      </c>
      <c r="AI25" s="263">
        <f t="shared" si="32"/>
        <v>0</v>
      </c>
      <c r="AJ25" s="163">
        <f>SUM(AJ16:AJ20)</f>
        <v>113274</v>
      </c>
    </row>
    <row r="26" spans="1:36" ht="15.75" thickBot="1" x14ac:dyDescent="0.3">
      <c r="A26" s="26" t="s">
        <v>22</v>
      </c>
      <c r="B26" s="572"/>
      <c r="C26" s="262">
        <f>AVERAGE(C16:C20)</f>
        <v>1663.2</v>
      </c>
      <c r="D26" s="241">
        <f>AVERAGE(D16:D20)</f>
        <v>1757</v>
      </c>
      <c r="E26" s="241">
        <f t="shared" ref="E26:L26" si="33">AVERAGE(E16:E20)</f>
        <v>2046.2</v>
      </c>
      <c r="F26" s="241">
        <f t="shared" si="33"/>
        <v>699.4</v>
      </c>
      <c r="G26" s="241">
        <f t="shared" si="33"/>
        <v>1710.6</v>
      </c>
      <c r="H26" s="241">
        <f t="shared" si="33"/>
        <v>876.2</v>
      </c>
      <c r="I26" s="241">
        <f t="shared" si="33"/>
        <v>697</v>
      </c>
      <c r="J26" s="262">
        <f t="shared" si="33"/>
        <v>1012.8</v>
      </c>
      <c r="K26" s="241">
        <f t="shared" si="33"/>
        <v>285.8</v>
      </c>
      <c r="L26" s="263">
        <f t="shared" si="33"/>
        <v>1199</v>
      </c>
      <c r="M26" s="262">
        <f t="shared" ref="M26:R26" si="34">AVERAGE(M16:M20)</f>
        <v>462</v>
      </c>
      <c r="N26" s="241">
        <f t="shared" si="34"/>
        <v>167.4</v>
      </c>
      <c r="O26" s="241">
        <f t="shared" si="34"/>
        <v>319</v>
      </c>
      <c r="P26" s="241">
        <f t="shared" si="34"/>
        <v>378</v>
      </c>
      <c r="Q26" s="241">
        <f t="shared" si="34"/>
        <v>525.6</v>
      </c>
      <c r="R26" s="263">
        <f t="shared" si="34"/>
        <v>955.2</v>
      </c>
      <c r="S26" s="262">
        <f t="shared" ref="S26:AF26" si="35">AVERAGE(S16:S20)</f>
        <v>746.4</v>
      </c>
      <c r="T26" s="241">
        <f t="shared" si="35"/>
        <v>560.4</v>
      </c>
      <c r="U26" s="241">
        <f t="shared" si="35"/>
        <v>536</v>
      </c>
      <c r="V26" s="241">
        <f t="shared" si="35"/>
        <v>840</v>
      </c>
      <c r="W26" s="241">
        <f t="shared" ref="W26" si="36">AVERAGE(W16:W20)</f>
        <v>322.60000000000002</v>
      </c>
      <c r="X26" s="263">
        <f t="shared" si="35"/>
        <v>885.6</v>
      </c>
      <c r="Y26" s="262">
        <f t="shared" si="35"/>
        <v>468</v>
      </c>
      <c r="Z26" s="241">
        <f t="shared" si="35"/>
        <v>249.6</v>
      </c>
      <c r="AA26" s="241">
        <f t="shared" si="35"/>
        <v>248.2</v>
      </c>
      <c r="AB26" s="241">
        <f t="shared" si="35"/>
        <v>106.4</v>
      </c>
      <c r="AC26" s="263">
        <f t="shared" si="35"/>
        <v>287.2</v>
      </c>
      <c r="AD26" s="262">
        <f t="shared" si="35"/>
        <v>851.6</v>
      </c>
      <c r="AE26" s="241">
        <f t="shared" si="35"/>
        <v>485.6</v>
      </c>
      <c r="AF26" s="241">
        <f t="shared" si="35"/>
        <v>541.20000000000005</v>
      </c>
      <c r="AG26" s="263">
        <f t="shared" ref="AG26:AI26" si="37">AVERAGE(AG16:AG20)</f>
        <v>771.6</v>
      </c>
      <c r="AH26" s="263" t="e">
        <f t="shared" si="37"/>
        <v>#DIV/0!</v>
      </c>
      <c r="AI26" s="263" t="e">
        <f t="shared" si="37"/>
        <v>#DIV/0!</v>
      </c>
      <c r="AJ26" s="164">
        <f>AVERAGE(AJ16:AJ20)</f>
        <v>22654.799999999999</v>
      </c>
    </row>
    <row r="27" spans="1:36" ht="15.75" thickBot="1" x14ac:dyDescent="0.3">
      <c r="A27" s="151" t="s">
        <v>3</v>
      </c>
      <c r="B27" s="285">
        <f>B22+1</f>
        <v>43626</v>
      </c>
      <c r="C27" s="335">
        <v>974</v>
      </c>
      <c r="D27" s="336">
        <v>819</v>
      </c>
      <c r="E27" s="336">
        <v>525</v>
      </c>
      <c r="F27" s="190">
        <v>399</v>
      </c>
      <c r="G27" s="190">
        <v>1047</v>
      </c>
      <c r="H27" s="190">
        <v>586</v>
      </c>
      <c r="I27" s="190">
        <v>244</v>
      </c>
      <c r="J27" s="264">
        <v>555</v>
      </c>
      <c r="K27" s="190">
        <v>159</v>
      </c>
      <c r="L27" s="254">
        <v>572</v>
      </c>
      <c r="M27" s="264">
        <v>111</v>
      </c>
      <c r="N27" s="190">
        <v>74</v>
      </c>
      <c r="O27" s="190">
        <v>158</v>
      </c>
      <c r="P27" s="190">
        <v>120</v>
      </c>
      <c r="Q27" s="190">
        <v>144</v>
      </c>
      <c r="R27" s="254">
        <v>376</v>
      </c>
      <c r="S27" s="264">
        <v>513</v>
      </c>
      <c r="T27" s="190">
        <v>184</v>
      </c>
      <c r="U27" s="190">
        <v>584</v>
      </c>
      <c r="V27" s="190">
        <v>246</v>
      </c>
      <c r="W27" s="193">
        <v>278</v>
      </c>
      <c r="X27" s="254">
        <v>428</v>
      </c>
      <c r="Y27" s="264">
        <v>349</v>
      </c>
      <c r="Z27" s="190">
        <v>90</v>
      </c>
      <c r="AA27" s="190">
        <v>181</v>
      </c>
      <c r="AB27" s="190">
        <v>53</v>
      </c>
      <c r="AC27" s="254">
        <v>135</v>
      </c>
      <c r="AD27" s="264">
        <v>490</v>
      </c>
      <c r="AE27" s="190">
        <v>272</v>
      </c>
      <c r="AF27" s="190">
        <v>365</v>
      </c>
      <c r="AG27" s="254">
        <v>434</v>
      </c>
      <c r="AH27" s="277"/>
      <c r="AI27" s="250"/>
      <c r="AJ27" s="197">
        <f>SUM(C27:AI27)</f>
        <v>11465</v>
      </c>
    </row>
    <row r="28" spans="1:36" ht="15.75" thickBot="1" x14ac:dyDescent="0.3">
      <c r="A28" s="151" t="s">
        <v>4</v>
      </c>
      <c r="B28" s="276">
        <f t="shared" ref="B28:B33" si="38">B27+1</f>
        <v>43627</v>
      </c>
      <c r="C28" s="335">
        <v>1657</v>
      </c>
      <c r="D28" s="336">
        <v>2282</v>
      </c>
      <c r="E28" s="336">
        <v>2038</v>
      </c>
      <c r="F28" s="190">
        <v>810</v>
      </c>
      <c r="G28" s="190">
        <v>1695</v>
      </c>
      <c r="H28" s="190">
        <v>920</v>
      </c>
      <c r="I28" s="190">
        <v>723</v>
      </c>
      <c r="J28" s="264">
        <v>918</v>
      </c>
      <c r="K28" s="190">
        <v>253</v>
      </c>
      <c r="L28" s="254">
        <v>869</v>
      </c>
      <c r="M28" s="264">
        <v>418</v>
      </c>
      <c r="N28" s="190">
        <v>169</v>
      </c>
      <c r="O28" s="190">
        <v>214</v>
      </c>
      <c r="P28" s="190">
        <v>360</v>
      </c>
      <c r="Q28" s="190">
        <v>393</v>
      </c>
      <c r="R28" s="254">
        <v>838</v>
      </c>
      <c r="S28" s="264">
        <v>835</v>
      </c>
      <c r="T28" s="190">
        <v>291</v>
      </c>
      <c r="U28" s="190">
        <v>819</v>
      </c>
      <c r="V28" s="190">
        <v>530</v>
      </c>
      <c r="W28" s="193">
        <v>525</v>
      </c>
      <c r="X28" s="254">
        <v>744</v>
      </c>
      <c r="Y28" s="264">
        <v>478</v>
      </c>
      <c r="Z28" s="190">
        <v>213</v>
      </c>
      <c r="AA28" s="190">
        <v>288</v>
      </c>
      <c r="AB28" s="190">
        <v>116</v>
      </c>
      <c r="AC28" s="254">
        <v>293</v>
      </c>
      <c r="AD28" s="264">
        <v>746</v>
      </c>
      <c r="AE28" s="190">
        <v>557</v>
      </c>
      <c r="AF28" s="190">
        <v>535</v>
      </c>
      <c r="AG28" s="254">
        <v>727</v>
      </c>
      <c r="AH28" s="277"/>
      <c r="AI28" s="250"/>
      <c r="AJ28" s="197">
        <f t="shared" ref="AJ28" si="39">SUM(C28:AI28)</f>
        <v>22254</v>
      </c>
    </row>
    <row r="29" spans="1:36" ht="15.75" thickBot="1" x14ac:dyDescent="0.3">
      <c r="A29" s="151" t="s">
        <v>5</v>
      </c>
      <c r="B29" s="276">
        <f t="shared" si="38"/>
        <v>43628</v>
      </c>
      <c r="C29" s="335">
        <v>1771</v>
      </c>
      <c r="D29" s="336">
        <v>1850</v>
      </c>
      <c r="E29" s="336">
        <v>2002</v>
      </c>
      <c r="F29" s="190">
        <v>764</v>
      </c>
      <c r="G29" s="190">
        <v>1778</v>
      </c>
      <c r="H29" s="190">
        <v>914</v>
      </c>
      <c r="I29" s="190">
        <v>652</v>
      </c>
      <c r="J29" s="264">
        <v>1056</v>
      </c>
      <c r="K29" s="190">
        <v>239</v>
      </c>
      <c r="L29" s="254">
        <v>1083</v>
      </c>
      <c r="M29" s="264">
        <v>359</v>
      </c>
      <c r="N29" s="190">
        <v>131</v>
      </c>
      <c r="O29" s="190">
        <v>245</v>
      </c>
      <c r="P29" s="190">
        <v>283</v>
      </c>
      <c r="Q29" s="190">
        <v>525</v>
      </c>
      <c r="R29" s="254">
        <v>948</v>
      </c>
      <c r="S29" s="264">
        <v>849</v>
      </c>
      <c r="T29" s="190">
        <v>342</v>
      </c>
      <c r="U29" s="190">
        <v>819</v>
      </c>
      <c r="V29" s="190">
        <v>541</v>
      </c>
      <c r="W29" s="193">
        <v>587</v>
      </c>
      <c r="X29" s="254">
        <v>721</v>
      </c>
      <c r="Y29" s="264">
        <v>521</v>
      </c>
      <c r="Z29" s="190">
        <v>239</v>
      </c>
      <c r="AA29" s="190">
        <v>267</v>
      </c>
      <c r="AB29" s="190">
        <v>90</v>
      </c>
      <c r="AC29" s="254">
        <v>265</v>
      </c>
      <c r="AD29" s="264">
        <v>889</v>
      </c>
      <c r="AE29" s="190">
        <v>446</v>
      </c>
      <c r="AF29" s="190">
        <v>614</v>
      </c>
      <c r="AG29" s="254">
        <v>751</v>
      </c>
      <c r="AH29" s="277"/>
      <c r="AI29" s="250"/>
      <c r="AJ29" s="197">
        <f>SUM(C29:AI29)</f>
        <v>22541</v>
      </c>
    </row>
    <row r="30" spans="1:36" ht="15.75" thickBot="1" x14ac:dyDescent="0.3">
      <c r="A30" s="151" t="s">
        <v>6</v>
      </c>
      <c r="B30" s="276">
        <f t="shared" si="38"/>
        <v>43629</v>
      </c>
      <c r="C30" s="335">
        <v>1115</v>
      </c>
      <c r="D30" s="336">
        <v>1173</v>
      </c>
      <c r="E30" s="336">
        <v>935</v>
      </c>
      <c r="F30" s="190">
        <v>470</v>
      </c>
      <c r="G30" s="190">
        <v>1182</v>
      </c>
      <c r="H30" s="190">
        <v>596</v>
      </c>
      <c r="I30" s="190">
        <v>352</v>
      </c>
      <c r="J30" s="264">
        <v>599</v>
      </c>
      <c r="K30" s="190">
        <v>174</v>
      </c>
      <c r="L30" s="254">
        <v>637</v>
      </c>
      <c r="M30" s="264">
        <v>167</v>
      </c>
      <c r="N30" s="190">
        <v>90</v>
      </c>
      <c r="O30" s="190">
        <v>156</v>
      </c>
      <c r="P30" s="190">
        <v>150</v>
      </c>
      <c r="Q30" s="190">
        <v>215</v>
      </c>
      <c r="R30" s="254">
        <v>517</v>
      </c>
      <c r="S30" s="264">
        <v>595</v>
      </c>
      <c r="T30" s="190">
        <v>264</v>
      </c>
      <c r="U30" s="190">
        <v>619</v>
      </c>
      <c r="V30" s="190">
        <v>372</v>
      </c>
      <c r="W30" s="193">
        <v>341</v>
      </c>
      <c r="X30" s="254">
        <v>451</v>
      </c>
      <c r="Y30" s="264">
        <v>334</v>
      </c>
      <c r="Z30" s="190">
        <v>157</v>
      </c>
      <c r="AA30" s="190">
        <v>200</v>
      </c>
      <c r="AB30" s="190">
        <v>58</v>
      </c>
      <c r="AC30" s="254">
        <v>161</v>
      </c>
      <c r="AD30" s="264">
        <v>571</v>
      </c>
      <c r="AE30" s="190">
        <v>282</v>
      </c>
      <c r="AF30" s="190">
        <v>402</v>
      </c>
      <c r="AG30" s="254">
        <v>510</v>
      </c>
      <c r="AH30" s="277"/>
      <c r="AI30" s="250"/>
      <c r="AJ30" s="197">
        <f>SUM(C30:AI30)</f>
        <v>13845</v>
      </c>
    </row>
    <row r="31" spans="1:36" ht="15.75" thickBot="1" x14ac:dyDescent="0.3">
      <c r="A31" s="151" t="s">
        <v>0</v>
      </c>
      <c r="B31" s="276">
        <f t="shared" si="38"/>
        <v>43630</v>
      </c>
      <c r="C31" s="335">
        <v>1868</v>
      </c>
      <c r="D31" s="336">
        <v>2007</v>
      </c>
      <c r="E31" s="336">
        <v>2188</v>
      </c>
      <c r="F31" s="190">
        <v>894</v>
      </c>
      <c r="G31" s="190">
        <v>1788</v>
      </c>
      <c r="H31" s="190">
        <v>953</v>
      </c>
      <c r="I31" s="190">
        <v>788</v>
      </c>
      <c r="J31" s="264">
        <v>976</v>
      </c>
      <c r="K31" s="190">
        <v>235</v>
      </c>
      <c r="L31" s="254">
        <v>1141</v>
      </c>
      <c r="M31" s="264">
        <v>423</v>
      </c>
      <c r="N31" s="190">
        <v>154</v>
      </c>
      <c r="O31" s="190">
        <v>361</v>
      </c>
      <c r="P31" s="190">
        <v>273</v>
      </c>
      <c r="Q31" s="190">
        <v>506</v>
      </c>
      <c r="R31" s="254">
        <v>986</v>
      </c>
      <c r="S31" s="259">
        <v>885</v>
      </c>
      <c r="T31" s="226">
        <v>347</v>
      </c>
      <c r="U31" s="226">
        <v>811</v>
      </c>
      <c r="V31" s="226">
        <v>590</v>
      </c>
      <c r="W31" s="248">
        <v>489</v>
      </c>
      <c r="X31" s="250">
        <v>732</v>
      </c>
      <c r="Y31" s="259">
        <v>426</v>
      </c>
      <c r="Z31" s="226">
        <v>240</v>
      </c>
      <c r="AA31" s="226">
        <v>274</v>
      </c>
      <c r="AB31" s="226">
        <v>97</v>
      </c>
      <c r="AC31" s="250">
        <v>311</v>
      </c>
      <c r="AD31" s="264">
        <v>797</v>
      </c>
      <c r="AE31" s="190">
        <v>486</v>
      </c>
      <c r="AF31" s="190">
        <v>595</v>
      </c>
      <c r="AG31" s="254">
        <v>739</v>
      </c>
      <c r="AH31" s="277"/>
      <c r="AI31" s="250"/>
      <c r="AJ31" s="197">
        <f>SUM(C31:AI31)</f>
        <v>23360</v>
      </c>
    </row>
    <row r="32" spans="1:36" ht="15.75" thickBot="1" x14ac:dyDescent="0.3">
      <c r="A32" s="151" t="s">
        <v>1</v>
      </c>
      <c r="B32" s="276">
        <f t="shared" si="38"/>
        <v>43631</v>
      </c>
      <c r="C32" s="335">
        <v>2645</v>
      </c>
      <c r="D32" s="336">
        <v>3094</v>
      </c>
      <c r="E32" s="336">
        <v>3751</v>
      </c>
      <c r="F32" s="190">
        <v>687</v>
      </c>
      <c r="G32" s="190">
        <v>3716</v>
      </c>
      <c r="H32" s="190">
        <v>1204</v>
      </c>
      <c r="I32" s="190">
        <v>1373</v>
      </c>
      <c r="J32" s="264">
        <v>3390</v>
      </c>
      <c r="K32" s="190">
        <v>644</v>
      </c>
      <c r="L32" s="254">
        <v>3256</v>
      </c>
      <c r="M32" s="264">
        <v>939</v>
      </c>
      <c r="N32" s="190">
        <v>239</v>
      </c>
      <c r="O32" s="190">
        <v>577</v>
      </c>
      <c r="P32" s="190">
        <v>690</v>
      </c>
      <c r="Q32" s="190">
        <v>1113</v>
      </c>
      <c r="R32" s="254">
        <v>1305</v>
      </c>
      <c r="S32" s="259">
        <v>1299</v>
      </c>
      <c r="T32" s="226">
        <v>343</v>
      </c>
      <c r="U32" s="226">
        <v>894</v>
      </c>
      <c r="V32" s="226">
        <v>961</v>
      </c>
      <c r="W32" s="248">
        <v>960</v>
      </c>
      <c r="X32" s="250">
        <v>1542</v>
      </c>
      <c r="Y32" s="259">
        <v>587</v>
      </c>
      <c r="Z32" s="226">
        <v>278</v>
      </c>
      <c r="AA32" s="226">
        <v>476</v>
      </c>
      <c r="AB32" s="226">
        <v>110</v>
      </c>
      <c r="AC32" s="250">
        <v>346</v>
      </c>
      <c r="AD32" s="264">
        <v>1084</v>
      </c>
      <c r="AE32" s="226">
        <v>1145</v>
      </c>
      <c r="AF32" s="226">
        <v>524</v>
      </c>
      <c r="AG32" s="250">
        <v>1265</v>
      </c>
      <c r="AH32" s="277">
        <v>1733</v>
      </c>
      <c r="AI32" s="250">
        <v>1132</v>
      </c>
      <c r="AJ32" s="197">
        <f>SUM(C32:AI32)</f>
        <v>43302</v>
      </c>
    </row>
    <row r="33" spans="1:36" ht="15.75" thickBot="1" x14ac:dyDescent="0.3">
      <c r="A33" s="151" t="s">
        <v>2</v>
      </c>
      <c r="B33" s="276">
        <f t="shared" si="38"/>
        <v>43632</v>
      </c>
      <c r="C33" s="335">
        <v>1433</v>
      </c>
      <c r="D33" s="336">
        <v>1396</v>
      </c>
      <c r="E33" s="336">
        <v>2452</v>
      </c>
      <c r="F33" s="190">
        <v>599</v>
      </c>
      <c r="G33" s="190">
        <v>1535</v>
      </c>
      <c r="H33" s="190">
        <v>583</v>
      </c>
      <c r="I33" s="190">
        <v>902</v>
      </c>
      <c r="J33" s="264">
        <v>1011</v>
      </c>
      <c r="K33" s="190">
        <v>228</v>
      </c>
      <c r="L33" s="254">
        <v>817</v>
      </c>
      <c r="M33" s="264">
        <v>585</v>
      </c>
      <c r="N33" s="190">
        <v>150</v>
      </c>
      <c r="O33" s="190">
        <v>258</v>
      </c>
      <c r="P33" s="190">
        <v>267</v>
      </c>
      <c r="Q33" s="190">
        <v>665</v>
      </c>
      <c r="R33" s="254">
        <v>699</v>
      </c>
      <c r="S33" s="264">
        <v>663</v>
      </c>
      <c r="T33" s="190">
        <v>182</v>
      </c>
      <c r="U33" s="190">
        <v>500</v>
      </c>
      <c r="V33" s="190">
        <v>604</v>
      </c>
      <c r="W33" s="193">
        <v>716</v>
      </c>
      <c r="X33" s="254">
        <v>768</v>
      </c>
      <c r="Y33" s="264">
        <v>361</v>
      </c>
      <c r="Z33" s="190">
        <v>117</v>
      </c>
      <c r="AA33" s="190">
        <v>237</v>
      </c>
      <c r="AB33" s="190">
        <v>129</v>
      </c>
      <c r="AC33" s="254">
        <v>299</v>
      </c>
      <c r="AD33" s="264">
        <v>515</v>
      </c>
      <c r="AE33" s="190">
        <v>629</v>
      </c>
      <c r="AF33" s="190">
        <v>355</v>
      </c>
      <c r="AG33" s="254">
        <v>662</v>
      </c>
      <c r="AH33" s="329">
        <v>631</v>
      </c>
      <c r="AI33" s="254">
        <v>510</v>
      </c>
      <c r="AJ33" s="197">
        <f>SUM(C33:AI33)</f>
        <v>21458</v>
      </c>
    </row>
    <row r="34" spans="1:36" ht="15.75" thickBot="1" x14ac:dyDescent="0.3">
      <c r="A34" s="160" t="s">
        <v>21</v>
      </c>
      <c r="B34" s="570" t="s">
        <v>26</v>
      </c>
      <c r="C34" s="260">
        <f t="shared" ref="C34:I34" si="40">SUM(C27:C33)</f>
        <v>11463</v>
      </c>
      <c r="D34" s="240">
        <f t="shared" si="40"/>
        <v>12621</v>
      </c>
      <c r="E34" s="240">
        <f t="shared" si="40"/>
        <v>13891</v>
      </c>
      <c r="F34" s="240">
        <f t="shared" si="40"/>
        <v>4623</v>
      </c>
      <c r="G34" s="240">
        <f t="shared" si="40"/>
        <v>12741</v>
      </c>
      <c r="H34" s="240">
        <f t="shared" si="40"/>
        <v>5756</v>
      </c>
      <c r="I34" s="240">
        <f t="shared" si="40"/>
        <v>5034</v>
      </c>
      <c r="J34" s="260">
        <f t="shared" ref="J34:O34" si="41">SUM(J27:J33)</f>
        <v>8505</v>
      </c>
      <c r="K34" s="240">
        <f t="shared" si="41"/>
        <v>1932</v>
      </c>
      <c r="L34" s="261">
        <f t="shared" si="41"/>
        <v>8375</v>
      </c>
      <c r="M34" s="260">
        <f t="shared" si="41"/>
        <v>3002</v>
      </c>
      <c r="N34" s="240">
        <f t="shared" si="41"/>
        <v>1007</v>
      </c>
      <c r="O34" s="240">
        <f t="shared" si="41"/>
        <v>1969</v>
      </c>
      <c r="P34" s="240">
        <f t="shared" ref="P34:V34" si="42">SUM(P27:P33)</f>
        <v>2143</v>
      </c>
      <c r="Q34" s="240">
        <f t="shared" si="42"/>
        <v>3561</v>
      </c>
      <c r="R34" s="261">
        <f t="shared" si="42"/>
        <v>5669</v>
      </c>
      <c r="S34" s="260">
        <f t="shared" si="42"/>
        <v>5639</v>
      </c>
      <c r="T34" s="240">
        <f t="shared" si="42"/>
        <v>1953</v>
      </c>
      <c r="U34" s="240">
        <f t="shared" si="42"/>
        <v>5046</v>
      </c>
      <c r="V34" s="240">
        <f t="shared" si="42"/>
        <v>3844</v>
      </c>
      <c r="W34" s="240">
        <f t="shared" ref="W34" si="43">SUM(W27:W33)</f>
        <v>3896</v>
      </c>
      <c r="X34" s="261">
        <f t="shared" ref="X34:AF34" si="44">SUM(X27:X33)</f>
        <v>5386</v>
      </c>
      <c r="Y34" s="260">
        <f t="shared" si="44"/>
        <v>3056</v>
      </c>
      <c r="Z34" s="240">
        <f t="shared" si="44"/>
        <v>1334</v>
      </c>
      <c r="AA34" s="240">
        <f t="shared" si="44"/>
        <v>1923</v>
      </c>
      <c r="AB34" s="240">
        <f t="shared" si="44"/>
        <v>653</v>
      </c>
      <c r="AC34" s="261">
        <f t="shared" si="44"/>
        <v>1810</v>
      </c>
      <c r="AD34" s="260">
        <f t="shared" si="44"/>
        <v>5092</v>
      </c>
      <c r="AE34" s="240">
        <f t="shared" si="44"/>
        <v>3817</v>
      </c>
      <c r="AF34" s="240">
        <f t="shared" si="44"/>
        <v>3390</v>
      </c>
      <c r="AG34" s="261">
        <f t="shared" ref="AG34:AI34" si="45">SUM(AG27:AG33)</f>
        <v>5088</v>
      </c>
      <c r="AH34" s="261">
        <f t="shared" si="45"/>
        <v>2364</v>
      </c>
      <c r="AI34" s="261">
        <f t="shared" si="45"/>
        <v>1642</v>
      </c>
      <c r="AJ34" s="242">
        <f>SUM(AJ27:AJ33)</f>
        <v>158225</v>
      </c>
    </row>
    <row r="35" spans="1:36" ht="15.75" thickBot="1" x14ac:dyDescent="0.3">
      <c r="A35" s="110" t="s">
        <v>23</v>
      </c>
      <c r="B35" s="571"/>
      <c r="C35" s="260">
        <f>AVERAGE(C27:C33)</f>
        <v>1637.5714285714287</v>
      </c>
      <c r="D35" s="240">
        <f>AVERAGE(D27:D33)</f>
        <v>1803</v>
      </c>
      <c r="E35" s="240">
        <f t="shared" ref="E35:L35" si="46">AVERAGE(E27:E33)</f>
        <v>1984.4285714285713</v>
      </c>
      <c r="F35" s="240">
        <f t="shared" si="46"/>
        <v>660.42857142857144</v>
      </c>
      <c r="G35" s="240">
        <f t="shared" si="46"/>
        <v>1820.1428571428571</v>
      </c>
      <c r="H35" s="240">
        <f t="shared" si="46"/>
        <v>822.28571428571433</v>
      </c>
      <c r="I35" s="240">
        <f t="shared" si="46"/>
        <v>719.14285714285711</v>
      </c>
      <c r="J35" s="260">
        <f t="shared" si="46"/>
        <v>1215</v>
      </c>
      <c r="K35" s="240">
        <f t="shared" si="46"/>
        <v>276</v>
      </c>
      <c r="L35" s="261">
        <f t="shared" si="46"/>
        <v>1196.4285714285713</v>
      </c>
      <c r="M35" s="260">
        <f t="shared" ref="M35:R35" si="47">AVERAGE(M27:M33)</f>
        <v>428.85714285714283</v>
      </c>
      <c r="N35" s="240">
        <f t="shared" si="47"/>
        <v>143.85714285714286</v>
      </c>
      <c r="O35" s="240">
        <f t="shared" si="47"/>
        <v>281.28571428571428</v>
      </c>
      <c r="P35" s="240">
        <f t="shared" si="47"/>
        <v>306.14285714285717</v>
      </c>
      <c r="Q35" s="240">
        <f t="shared" si="47"/>
        <v>508.71428571428572</v>
      </c>
      <c r="R35" s="261">
        <f t="shared" si="47"/>
        <v>809.85714285714289</v>
      </c>
      <c r="S35" s="260">
        <f t="shared" ref="S35:AJ35" si="48">AVERAGE(S27:S33)</f>
        <v>805.57142857142856</v>
      </c>
      <c r="T35" s="240">
        <f t="shared" si="48"/>
        <v>279</v>
      </c>
      <c r="U35" s="240">
        <f t="shared" si="48"/>
        <v>720.85714285714289</v>
      </c>
      <c r="V35" s="240">
        <f t="shared" si="48"/>
        <v>549.14285714285711</v>
      </c>
      <c r="W35" s="240">
        <f t="shared" ref="W35" si="49">AVERAGE(W27:W33)</f>
        <v>556.57142857142856</v>
      </c>
      <c r="X35" s="261">
        <f t="shared" si="48"/>
        <v>769.42857142857144</v>
      </c>
      <c r="Y35" s="260">
        <f t="shared" si="48"/>
        <v>436.57142857142856</v>
      </c>
      <c r="Z35" s="240">
        <f t="shared" si="48"/>
        <v>190.57142857142858</v>
      </c>
      <c r="AA35" s="240">
        <f t="shared" si="48"/>
        <v>274.71428571428572</v>
      </c>
      <c r="AB35" s="240">
        <f t="shared" si="48"/>
        <v>93.285714285714292</v>
      </c>
      <c r="AC35" s="261">
        <f t="shared" si="48"/>
        <v>258.57142857142856</v>
      </c>
      <c r="AD35" s="260">
        <f t="shared" si="48"/>
        <v>727.42857142857144</v>
      </c>
      <c r="AE35" s="240">
        <f t="shared" si="48"/>
        <v>545.28571428571433</v>
      </c>
      <c r="AF35" s="240">
        <f t="shared" si="48"/>
        <v>484.28571428571428</v>
      </c>
      <c r="AG35" s="261">
        <f t="shared" ref="AG35:AI35" si="50">AVERAGE(AG27:AG33)</f>
        <v>726.85714285714289</v>
      </c>
      <c r="AH35" s="261">
        <f t="shared" si="50"/>
        <v>1182</v>
      </c>
      <c r="AI35" s="261">
        <f t="shared" si="50"/>
        <v>821</v>
      </c>
      <c r="AJ35" s="243">
        <f t="shared" si="48"/>
        <v>22603.571428571428</v>
      </c>
    </row>
    <row r="36" spans="1:36" ht="15.75" thickBot="1" x14ac:dyDescent="0.3">
      <c r="A36" s="26" t="s">
        <v>20</v>
      </c>
      <c r="B36" s="571"/>
      <c r="C36" s="262">
        <f t="shared" ref="C36:I36" si="51">SUM(C27:C31)</f>
        <v>7385</v>
      </c>
      <c r="D36" s="241">
        <f t="shared" si="51"/>
        <v>8131</v>
      </c>
      <c r="E36" s="241">
        <f t="shared" si="51"/>
        <v>7688</v>
      </c>
      <c r="F36" s="241">
        <f t="shared" si="51"/>
        <v>3337</v>
      </c>
      <c r="G36" s="241">
        <f t="shared" si="51"/>
        <v>7490</v>
      </c>
      <c r="H36" s="241">
        <f t="shared" si="51"/>
        <v>3969</v>
      </c>
      <c r="I36" s="241">
        <f t="shared" si="51"/>
        <v>2759</v>
      </c>
      <c r="J36" s="262">
        <f t="shared" ref="J36:O36" si="52">SUM(J27:J31)</f>
        <v>4104</v>
      </c>
      <c r="K36" s="241">
        <f t="shared" si="52"/>
        <v>1060</v>
      </c>
      <c r="L36" s="263">
        <f t="shared" si="52"/>
        <v>4302</v>
      </c>
      <c r="M36" s="262">
        <f t="shared" si="52"/>
        <v>1478</v>
      </c>
      <c r="N36" s="241">
        <f t="shared" si="52"/>
        <v>618</v>
      </c>
      <c r="O36" s="241">
        <f t="shared" si="52"/>
        <v>1134</v>
      </c>
      <c r="P36" s="241">
        <f t="shared" ref="P36:T36" si="53">SUM(P27:P31)</f>
        <v>1186</v>
      </c>
      <c r="Q36" s="241">
        <f t="shared" si="53"/>
        <v>1783</v>
      </c>
      <c r="R36" s="263">
        <f t="shared" si="53"/>
        <v>3665</v>
      </c>
      <c r="S36" s="262">
        <f t="shared" si="53"/>
        <v>3677</v>
      </c>
      <c r="T36" s="241">
        <f t="shared" si="53"/>
        <v>1428</v>
      </c>
      <c r="U36" s="241">
        <f>SUM(U27:U31)</f>
        <v>3652</v>
      </c>
      <c r="V36" s="241">
        <f t="shared" ref="V36:AJ36" si="54">SUM(V27:V31)</f>
        <v>2279</v>
      </c>
      <c r="W36" s="241">
        <f t="shared" ref="W36" si="55">SUM(W27:W31)</f>
        <v>2220</v>
      </c>
      <c r="X36" s="263">
        <f t="shared" si="54"/>
        <v>3076</v>
      </c>
      <c r="Y36" s="262">
        <f t="shared" si="54"/>
        <v>2108</v>
      </c>
      <c r="Z36" s="241">
        <f t="shared" si="54"/>
        <v>939</v>
      </c>
      <c r="AA36" s="241">
        <f t="shared" si="54"/>
        <v>1210</v>
      </c>
      <c r="AB36" s="241">
        <f t="shared" si="54"/>
        <v>414</v>
      </c>
      <c r="AC36" s="263">
        <f t="shared" si="54"/>
        <v>1165</v>
      </c>
      <c r="AD36" s="262">
        <f t="shared" si="54"/>
        <v>3493</v>
      </c>
      <c r="AE36" s="241">
        <f t="shared" si="54"/>
        <v>2043</v>
      </c>
      <c r="AF36" s="241">
        <f t="shared" si="54"/>
        <v>2511</v>
      </c>
      <c r="AG36" s="263">
        <f t="shared" ref="AG36:AI36" si="56">SUM(AG27:AG31)</f>
        <v>3161</v>
      </c>
      <c r="AH36" s="263">
        <f t="shared" si="56"/>
        <v>0</v>
      </c>
      <c r="AI36" s="263">
        <f t="shared" si="56"/>
        <v>0</v>
      </c>
      <c r="AJ36" s="244">
        <f t="shared" si="54"/>
        <v>93465</v>
      </c>
    </row>
    <row r="37" spans="1:36" ht="15.75" thickBot="1" x14ac:dyDescent="0.3">
      <c r="A37" s="26" t="s">
        <v>22</v>
      </c>
      <c r="B37" s="572"/>
      <c r="C37" s="262">
        <f>AVERAGE(C27:C31)</f>
        <v>1477</v>
      </c>
      <c r="D37" s="241">
        <f>AVERAGE(D27:D31)</f>
        <v>1626.2</v>
      </c>
      <c r="E37" s="241">
        <f t="shared" ref="E37:L37" si="57">AVERAGE(E27:E31)</f>
        <v>1537.6</v>
      </c>
      <c r="F37" s="241">
        <f t="shared" si="57"/>
        <v>667.4</v>
      </c>
      <c r="G37" s="241">
        <f t="shared" si="57"/>
        <v>1498</v>
      </c>
      <c r="H37" s="241">
        <f t="shared" si="57"/>
        <v>793.8</v>
      </c>
      <c r="I37" s="241">
        <f t="shared" si="57"/>
        <v>551.79999999999995</v>
      </c>
      <c r="J37" s="262">
        <f t="shared" si="57"/>
        <v>820.8</v>
      </c>
      <c r="K37" s="241">
        <f t="shared" si="57"/>
        <v>212</v>
      </c>
      <c r="L37" s="263">
        <f t="shared" si="57"/>
        <v>860.4</v>
      </c>
      <c r="M37" s="262">
        <f t="shared" ref="M37:R37" si="58">AVERAGE(M27:M31)</f>
        <v>295.60000000000002</v>
      </c>
      <c r="N37" s="241">
        <f t="shared" si="58"/>
        <v>123.6</v>
      </c>
      <c r="O37" s="241">
        <f t="shared" si="58"/>
        <v>226.8</v>
      </c>
      <c r="P37" s="241">
        <f t="shared" si="58"/>
        <v>237.2</v>
      </c>
      <c r="Q37" s="241">
        <f t="shared" si="58"/>
        <v>356.6</v>
      </c>
      <c r="R37" s="263">
        <f t="shared" si="58"/>
        <v>733</v>
      </c>
      <c r="S37" s="262">
        <f t="shared" ref="S37:AJ37" si="59">AVERAGE(S27:S31)</f>
        <v>735.4</v>
      </c>
      <c r="T37" s="241">
        <f t="shared" si="59"/>
        <v>285.60000000000002</v>
      </c>
      <c r="U37" s="241">
        <f t="shared" si="59"/>
        <v>730.4</v>
      </c>
      <c r="V37" s="241">
        <f t="shared" si="59"/>
        <v>455.8</v>
      </c>
      <c r="W37" s="241">
        <f t="shared" ref="W37" si="60">AVERAGE(W27:W31)</f>
        <v>444</v>
      </c>
      <c r="X37" s="263">
        <f t="shared" si="59"/>
        <v>615.20000000000005</v>
      </c>
      <c r="Y37" s="262">
        <f t="shared" si="59"/>
        <v>421.6</v>
      </c>
      <c r="Z37" s="241">
        <f t="shared" si="59"/>
        <v>187.8</v>
      </c>
      <c r="AA37" s="241">
        <f t="shared" si="59"/>
        <v>242</v>
      </c>
      <c r="AB37" s="241">
        <f t="shared" si="59"/>
        <v>82.8</v>
      </c>
      <c r="AC37" s="263">
        <f t="shared" si="59"/>
        <v>233</v>
      </c>
      <c r="AD37" s="262">
        <f t="shared" si="59"/>
        <v>698.6</v>
      </c>
      <c r="AE37" s="241">
        <f t="shared" si="59"/>
        <v>408.6</v>
      </c>
      <c r="AF37" s="241">
        <f t="shared" si="59"/>
        <v>502.2</v>
      </c>
      <c r="AG37" s="263">
        <f t="shared" ref="AG37:AI37" si="61">AVERAGE(AG27:AG31)</f>
        <v>632.20000000000005</v>
      </c>
      <c r="AH37" s="263" t="e">
        <f t="shared" si="61"/>
        <v>#DIV/0!</v>
      </c>
      <c r="AI37" s="263" t="e">
        <f t="shared" si="61"/>
        <v>#DIV/0!</v>
      </c>
      <c r="AJ37" s="245">
        <f t="shared" si="59"/>
        <v>18693</v>
      </c>
    </row>
    <row r="38" spans="1:36" ht="15.75" thickBot="1" x14ac:dyDescent="0.3">
      <c r="A38" s="151" t="s">
        <v>3</v>
      </c>
      <c r="B38" s="285">
        <f>B33+1</f>
        <v>43633</v>
      </c>
      <c r="C38" s="335">
        <v>1507</v>
      </c>
      <c r="D38" s="336">
        <v>1484</v>
      </c>
      <c r="E38" s="226">
        <v>1552</v>
      </c>
      <c r="F38" s="226">
        <v>686</v>
      </c>
      <c r="G38" s="226">
        <v>1658</v>
      </c>
      <c r="H38" s="336">
        <v>809</v>
      </c>
      <c r="I38" s="226">
        <v>577</v>
      </c>
      <c r="J38" s="259">
        <v>905</v>
      </c>
      <c r="K38" s="226">
        <v>227</v>
      </c>
      <c r="L38" s="250">
        <v>984</v>
      </c>
      <c r="M38" s="259">
        <v>295</v>
      </c>
      <c r="N38" s="226">
        <v>129</v>
      </c>
      <c r="O38" s="226">
        <v>332</v>
      </c>
      <c r="P38" s="226">
        <v>233</v>
      </c>
      <c r="Q38" s="226">
        <v>579</v>
      </c>
      <c r="R38" s="250">
        <v>678</v>
      </c>
      <c r="S38" s="259">
        <v>601</v>
      </c>
      <c r="T38" s="226">
        <v>425</v>
      </c>
      <c r="U38" s="226">
        <v>410</v>
      </c>
      <c r="V38" s="226">
        <v>674</v>
      </c>
      <c r="W38" s="248">
        <v>251</v>
      </c>
      <c r="X38" s="250">
        <v>684</v>
      </c>
      <c r="Y38" s="259">
        <v>357</v>
      </c>
      <c r="Z38" s="226">
        <v>185</v>
      </c>
      <c r="AA38" s="226">
        <v>196</v>
      </c>
      <c r="AB38" s="226">
        <v>77</v>
      </c>
      <c r="AC38" s="250">
        <v>219</v>
      </c>
      <c r="AD38" s="264">
        <v>664</v>
      </c>
      <c r="AE38" s="226">
        <v>407</v>
      </c>
      <c r="AF38" s="226">
        <v>464</v>
      </c>
      <c r="AG38" s="250">
        <v>666</v>
      </c>
      <c r="AH38" s="277"/>
      <c r="AI38" s="250"/>
      <c r="AJ38" s="197">
        <f t="shared" ref="AJ38:AJ44" si="62">SUM(C38:AI38)</f>
        <v>18915</v>
      </c>
    </row>
    <row r="39" spans="1:36" ht="15.75" thickBot="1" x14ac:dyDescent="0.3">
      <c r="A39" s="151" t="s">
        <v>4</v>
      </c>
      <c r="B39" s="276">
        <f t="shared" ref="B39:B44" si="63">B38+1</f>
        <v>43634</v>
      </c>
      <c r="C39" s="335">
        <v>910</v>
      </c>
      <c r="D39" s="336">
        <v>1043</v>
      </c>
      <c r="E39" s="226">
        <v>674</v>
      </c>
      <c r="F39" s="226">
        <v>503</v>
      </c>
      <c r="G39" s="226">
        <v>1126</v>
      </c>
      <c r="H39" s="336">
        <v>662</v>
      </c>
      <c r="I39" s="226">
        <v>287</v>
      </c>
      <c r="J39" s="259">
        <v>656</v>
      </c>
      <c r="K39" s="226">
        <v>209</v>
      </c>
      <c r="L39" s="250">
        <v>634</v>
      </c>
      <c r="M39" s="259">
        <v>150</v>
      </c>
      <c r="N39" s="226">
        <v>85</v>
      </c>
      <c r="O39" s="226">
        <v>180</v>
      </c>
      <c r="P39" s="226">
        <v>125</v>
      </c>
      <c r="Q39" s="226">
        <v>182</v>
      </c>
      <c r="R39" s="250">
        <v>403</v>
      </c>
      <c r="S39" s="259">
        <v>474</v>
      </c>
      <c r="T39" s="226">
        <v>332</v>
      </c>
      <c r="U39" s="226">
        <v>359</v>
      </c>
      <c r="V39" s="226">
        <v>528</v>
      </c>
      <c r="W39" s="248">
        <v>216</v>
      </c>
      <c r="X39" s="250">
        <v>510</v>
      </c>
      <c r="Y39" s="259">
        <v>298</v>
      </c>
      <c r="Z39" s="226">
        <v>146</v>
      </c>
      <c r="AA39" s="226">
        <v>165</v>
      </c>
      <c r="AB39" s="226">
        <v>64</v>
      </c>
      <c r="AC39" s="250">
        <v>212</v>
      </c>
      <c r="AD39" s="264">
        <v>567</v>
      </c>
      <c r="AE39" s="226">
        <v>266</v>
      </c>
      <c r="AF39" s="226">
        <v>395</v>
      </c>
      <c r="AG39" s="250">
        <v>489</v>
      </c>
      <c r="AH39" s="277"/>
      <c r="AI39" s="250"/>
      <c r="AJ39" s="197">
        <f t="shared" si="62"/>
        <v>12850</v>
      </c>
    </row>
    <row r="40" spans="1:36" ht="15.75" thickBot="1" x14ac:dyDescent="0.3">
      <c r="A40" s="151" t="s">
        <v>5</v>
      </c>
      <c r="B40" s="276">
        <f t="shared" si="63"/>
        <v>43635</v>
      </c>
      <c r="C40" s="335">
        <v>1146</v>
      </c>
      <c r="D40" s="336">
        <v>1232</v>
      </c>
      <c r="E40" s="226">
        <v>1157</v>
      </c>
      <c r="F40" s="226">
        <v>526</v>
      </c>
      <c r="G40" s="226">
        <v>1316</v>
      </c>
      <c r="H40" s="336">
        <v>660</v>
      </c>
      <c r="I40" s="226">
        <v>382</v>
      </c>
      <c r="J40" s="259">
        <v>666</v>
      </c>
      <c r="K40" s="226">
        <v>210</v>
      </c>
      <c r="L40" s="250">
        <v>714</v>
      </c>
      <c r="M40" s="259">
        <v>170</v>
      </c>
      <c r="N40" s="226">
        <v>94</v>
      </c>
      <c r="O40" s="226">
        <v>245</v>
      </c>
      <c r="P40" s="226">
        <v>153</v>
      </c>
      <c r="Q40" s="226">
        <v>269</v>
      </c>
      <c r="R40" s="250">
        <v>480</v>
      </c>
      <c r="S40" s="259">
        <v>557</v>
      </c>
      <c r="T40" s="226">
        <v>357</v>
      </c>
      <c r="U40" s="226">
        <v>344</v>
      </c>
      <c r="V40" s="226">
        <v>653</v>
      </c>
      <c r="W40" s="248">
        <v>271</v>
      </c>
      <c r="X40" s="250">
        <v>653</v>
      </c>
      <c r="Y40" s="259">
        <v>408</v>
      </c>
      <c r="Z40" s="226">
        <v>144</v>
      </c>
      <c r="AA40" s="226">
        <v>178</v>
      </c>
      <c r="AB40" s="226">
        <v>63</v>
      </c>
      <c r="AC40" s="250">
        <v>190</v>
      </c>
      <c r="AD40" s="264">
        <v>631</v>
      </c>
      <c r="AE40" s="226">
        <v>336</v>
      </c>
      <c r="AF40" s="226">
        <v>431</v>
      </c>
      <c r="AG40" s="250">
        <v>545</v>
      </c>
      <c r="AH40" s="277"/>
      <c r="AI40" s="250"/>
      <c r="AJ40" s="197">
        <f t="shared" si="62"/>
        <v>15181</v>
      </c>
    </row>
    <row r="41" spans="1:36" ht="15.75" thickBot="1" x14ac:dyDescent="0.3">
      <c r="A41" s="151" t="s">
        <v>6</v>
      </c>
      <c r="B41" s="276">
        <f t="shared" si="63"/>
        <v>43636</v>
      </c>
      <c r="C41" s="335">
        <v>1082</v>
      </c>
      <c r="D41" s="336">
        <v>1221</v>
      </c>
      <c r="E41" s="226">
        <v>1149</v>
      </c>
      <c r="F41" s="226">
        <v>595</v>
      </c>
      <c r="G41" s="226">
        <v>1394</v>
      </c>
      <c r="H41" s="336">
        <v>722</v>
      </c>
      <c r="I41" s="226">
        <v>392</v>
      </c>
      <c r="J41" s="259">
        <v>622</v>
      </c>
      <c r="K41" s="226">
        <v>199</v>
      </c>
      <c r="L41" s="250">
        <v>641</v>
      </c>
      <c r="M41" s="259">
        <v>213</v>
      </c>
      <c r="N41" s="226">
        <v>70</v>
      </c>
      <c r="O41" s="226">
        <v>176</v>
      </c>
      <c r="P41" s="226">
        <v>161</v>
      </c>
      <c r="Q41" s="226">
        <v>347</v>
      </c>
      <c r="R41" s="250">
        <v>497</v>
      </c>
      <c r="S41" s="259">
        <v>499</v>
      </c>
      <c r="T41" s="226">
        <v>370</v>
      </c>
      <c r="U41" s="226">
        <v>362</v>
      </c>
      <c r="V41" s="226">
        <v>636</v>
      </c>
      <c r="W41" s="248">
        <v>275</v>
      </c>
      <c r="X41" s="250">
        <v>605</v>
      </c>
      <c r="Y41" s="259">
        <v>409</v>
      </c>
      <c r="Z41" s="226">
        <v>132</v>
      </c>
      <c r="AA41" s="226">
        <v>211</v>
      </c>
      <c r="AB41" s="226">
        <v>82</v>
      </c>
      <c r="AC41" s="250">
        <v>190</v>
      </c>
      <c r="AD41" s="264">
        <v>580</v>
      </c>
      <c r="AE41" s="226">
        <v>343</v>
      </c>
      <c r="AF41" s="226">
        <v>431</v>
      </c>
      <c r="AG41" s="250">
        <v>545</v>
      </c>
      <c r="AH41" s="277"/>
      <c r="AI41" s="250"/>
      <c r="AJ41" s="197">
        <f t="shared" si="62"/>
        <v>15151</v>
      </c>
    </row>
    <row r="42" spans="1:36" ht="15.75" thickBot="1" x14ac:dyDescent="0.3">
      <c r="A42" s="151" t="s">
        <v>0</v>
      </c>
      <c r="B42" s="276">
        <f t="shared" si="63"/>
        <v>43637</v>
      </c>
      <c r="C42" s="335">
        <v>1674</v>
      </c>
      <c r="D42" s="336">
        <v>1817</v>
      </c>
      <c r="E42" s="226">
        <v>1937</v>
      </c>
      <c r="F42" s="226">
        <v>787</v>
      </c>
      <c r="G42" s="226">
        <v>1645</v>
      </c>
      <c r="H42" s="336">
        <v>744</v>
      </c>
      <c r="I42" s="226">
        <v>660</v>
      </c>
      <c r="J42" s="259">
        <v>852</v>
      </c>
      <c r="K42" s="226">
        <v>260</v>
      </c>
      <c r="L42" s="250">
        <v>1012</v>
      </c>
      <c r="M42" s="259">
        <v>332</v>
      </c>
      <c r="N42" s="226">
        <v>94</v>
      </c>
      <c r="O42" s="226">
        <v>241</v>
      </c>
      <c r="P42" s="226">
        <v>264</v>
      </c>
      <c r="Q42" s="226">
        <v>415</v>
      </c>
      <c r="R42" s="250">
        <v>856</v>
      </c>
      <c r="S42" s="259">
        <v>720</v>
      </c>
      <c r="T42" s="226">
        <v>449</v>
      </c>
      <c r="U42" s="226">
        <v>507</v>
      </c>
      <c r="V42" s="226">
        <v>820</v>
      </c>
      <c r="W42" s="248">
        <v>239</v>
      </c>
      <c r="X42" s="250">
        <v>818</v>
      </c>
      <c r="Y42" s="259">
        <v>396</v>
      </c>
      <c r="Z42" s="226">
        <v>197</v>
      </c>
      <c r="AA42" s="226">
        <v>269</v>
      </c>
      <c r="AB42" s="226">
        <v>99</v>
      </c>
      <c r="AC42" s="250">
        <v>258</v>
      </c>
      <c r="AD42" s="264">
        <v>686</v>
      </c>
      <c r="AE42" s="226">
        <v>420</v>
      </c>
      <c r="AF42" s="226">
        <v>476</v>
      </c>
      <c r="AG42" s="250">
        <v>636</v>
      </c>
      <c r="AH42" s="277"/>
      <c r="AI42" s="250"/>
      <c r="AJ42" s="197">
        <f t="shared" si="62"/>
        <v>20580</v>
      </c>
    </row>
    <row r="43" spans="1:36" ht="15.75" thickBot="1" x14ac:dyDescent="0.3">
      <c r="A43" s="151" t="s">
        <v>1</v>
      </c>
      <c r="B43" s="276">
        <f t="shared" si="63"/>
        <v>43638</v>
      </c>
      <c r="C43" s="335">
        <v>2538</v>
      </c>
      <c r="D43" s="336">
        <v>3393</v>
      </c>
      <c r="E43" s="226">
        <v>4056</v>
      </c>
      <c r="F43" s="226">
        <v>926</v>
      </c>
      <c r="G43" s="226">
        <v>4030</v>
      </c>
      <c r="H43" s="336">
        <v>1144</v>
      </c>
      <c r="I43" s="226">
        <v>1474</v>
      </c>
      <c r="J43" s="259">
        <v>4111</v>
      </c>
      <c r="K43" s="226">
        <v>791</v>
      </c>
      <c r="L43" s="250">
        <v>3689</v>
      </c>
      <c r="M43" s="259">
        <v>1046</v>
      </c>
      <c r="N43" s="226">
        <v>295</v>
      </c>
      <c r="O43" s="226">
        <v>434</v>
      </c>
      <c r="P43" s="226">
        <v>678</v>
      </c>
      <c r="Q43" s="226">
        <v>1267</v>
      </c>
      <c r="R43" s="250">
        <v>1789</v>
      </c>
      <c r="S43" s="259">
        <v>1544</v>
      </c>
      <c r="T43" s="226">
        <v>1077</v>
      </c>
      <c r="U43" s="226">
        <v>1044</v>
      </c>
      <c r="V43" s="226">
        <v>858</v>
      </c>
      <c r="W43" s="248">
        <v>321</v>
      </c>
      <c r="X43" s="250">
        <v>1442</v>
      </c>
      <c r="Y43" s="259">
        <v>573</v>
      </c>
      <c r="Z43" s="226">
        <v>421</v>
      </c>
      <c r="AA43" s="226">
        <v>485</v>
      </c>
      <c r="AB43" s="226">
        <v>205</v>
      </c>
      <c r="AC43" s="250">
        <v>570</v>
      </c>
      <c r="AD43" s="264">
        <v>1068</v>
      </c>
      <c r="AE43" s="226">
        <v>1249</v>
      </c>
      <c r="AF43" s="226">
        <v>707</v>
      </c>
      <c r="AG43" s="250">
        <v>1332</v>
      </c>
      <c r="AH43" s="277">
        <v>1357</v>
      </c>
      <c r="AI43" s="250">
        <v>1085</v>
      </c>
      <c r="AJ43" s="197">
        <f t="shared" si="62"/>
        <v>46999</v>
      </c>
    </row>
    <row r="44" spans="1:36" ht="15.75" thickBot="1" x14ac:dyDescent="0.3">
      <c r="A44" s="151" t="s">
        <v>2</v>
      </c>
      <c r="B44" s="276">
        <f t="shared" si="63"/>
        <v>43639</v>
      </c>
      <c r="C44" s="335">
        <v>2584</v>
      </c>
      <c r="D44" s="336">
        <v>2357</v>
      </c>
      <c r="E44" s="226">
        <v>3742</v>
      </c>
      <c r="F44" s="226">
        <v>1117</v>
      </c>
      <c r="G44" s="226">
        <v>2457</v>
      </c>
      <c r="H44" s="336">
        <v>1021</v>
      </c>
      <c r="I44" s="226">
        <v>1744</v>
      </c>
      <c r="J44" s="259">
        <v>4085</v>
      </c>
      <c r="K44" s="226">
        <v>879</v>
      </c>
      <c r="L44" s="250">
        <v>3559</v>
      </c>
      <c r="M44" s="259">
        <v>1066</v>
      </c>
      <c r="N44" s="226">
        <v>330</v>
      </c>
      <c r="O44" s="226">
        <v>387</v>
      </c>
      <c r="P44" s="226">
        <v>651</v>
      </c>
      <c r="Q44" s="226">
        <v>991</v>
      </c>
      <c r="R44" s="250">
        <v>1375</v>
      </c>
      <c r="S44" s="259">
        <v>1623</v>
      </c>
      <c r="T44" s="226">
        <v>1004</v>
      </c>
      <c r="U44" s="226">
        <v>929</v>
      </c>
      <c r="V44" s="226">
        <v>739</v>
      </c>
      <c r="W44" s="248">
        <v>372</v>
      </c>
      <c r="X44" s="250">
        <v>1743</v>
      </c>
      <c r="Y44" s="259">
        <v>568</v>
      </c>
      <c r="Z44" s="226">
        <v>341</v>
      </c>
      <c r="AA44" s="226">
        <v>426</v>
      </c>
      <c r="AB44" s="226">
        <v>190</v>
      </c>
      <c r="AC44" s="250">
        <v>636</v>
      </c>
      <c r="AD44" s="264">
        <v>1074</v>
      </c>
      <c r="AE44" s="226">
        <v>1117</v>
      </c>
      <c r="AF44" s="226">
        <v>662</v>
      </c>
      <c r="AG44" s="250">
        <v>1409</v>
      </c>
      <c r="AH44" s="277">
        <v>1807</v>
      </c>
      <c r="AI44" s="250">
        <v>1300</v>
      </c>
      <c r="AJ44" s="197">
        <f t="shared" si="62"/>
        <v>44285</v>
      </c>
    </row>
    <row r="45" spans="1:36" ht="15.75" thickBot="1" x14ac:dyDescent="0.3">
      <c r="A45" s="160" t="s">
        <v>21</v>
      </c>
      <c r="B45" s="570" t="s">
        <v>27</v>
      </c>
      <c r="C45" s="260">
        <f t="shared" ref="C45:AF45" si="64">SUM(C38:C44)</f>
        <v>11441</v>
      </c>
      <c r="D45" s="240">
        <f t="shared" si="64"/>
        <v>12547</v>
      </c>
      <c r="E45" s="240">
        <f t="shared" si="64"/>
        <v>14267</v>
      </c>
      <c r="F45" s="240">
        <f t="shared" si="64"/>
        <v>5140</v>
      </c>
      <c r="G45" s="240">
        <f t="shared" si="64"/>
        <v>13626</v>
      </c>
      <c r="H45" s="240">
        <f t="shared" si="64"/>
        <v>5762</v>
      </c>
      <c r="I45" s="240">
        <f t="shared" si="64"/>
        <v>5516</v>
      </c>
      <c r="J45" s="260">
        <f t="shared" si="64"/>
        <v>11897</v>
      </c>
      <c r="K45" s="240">
        <f t="shared" si="64"/>
        <v>2775</v>
      </c>
      <c r="L45" s="261">
        <f t="shared" si="64"/>
        <v>11233</v>
      </c>
      <c r="M45" s="260">
        <f t="shared" si="64"/>
        <v>3272</v>
      </c>
      <c r="N45" s="240">
        <f t="shared" si="64"/>
        <v>1097</v>
      </c>
      <c r="O45" s="240">
        <f t="shared" si="64"/>
        <v>1995</v>
      </c>
      <c r="P45" s="240">
        <f t="shared" si="64"/>
        <v>2265</v>
      </c>
      <c r="Q45" s="240">
        <f t="shared" si="64"/>
        <v>4050</v>
      </c>
      <c r="R45" s="261">
        <f t="shared" si="64"/>
        <v>6078</v>
      </c>
      <c r="S45" s="260">
        <f t="shared" si="64"/>
        <v>6018</v>
      </c>
      <c r="T45" s="240">
        <f t="shared" si="64"/>
        <v>4014</v>
      </c>
      <c r="U45" s="240">
        <f t="shared" si="64"/>
        <v>3955</v>
      </c>
      <c r="V45" s="240">
        <f t="shared" si="64"/>
        <v>4908</v>
      </c>
      <c r="W45" s="240">
        <f t="shared" ref="W45" si="65">SUM(W38:W44)</f>
        <v>1945</v>
      </c>
      <c r="X45" s="261">
        <f t="shared" si="64"/>
        <v>6455</v>
      </c>
      <c r="Y45" s="260">
        <f t="shared" si="64"/>
        <v>3009</v>
      </c>
      <c r="Z45" s="240">
        <f t="shared" si="64"/>
        <v>1566</v>
      </c>
      <c r="AA45" s="240">
        <f t="shared" si="64"/>
        <v>1930</v>
      </c>
      <c r="AB45" s="240">
        <f t="shared" si="64"/>
        <v>780</v>
      </c>
      <c r="AC45" s="261">
        <f t="shared" si="64"/>
        <v>2275</v>
      </c>
      <c r="AD45" s="260">
        <f t="shared" si="64"/>
        <v>5270</v>
      </c>
      <c r="AE45" s="240">
        <f t="shared" si="64"/>
        <v>4138</v>
      </c>
      <c r="AF45" s="240">
        <f t="shared" si="64"/>
        <v>3566</v>
      </c>
      <c r="AG45" s="261">
        <f t="shared" ref="AG45:AI45" si="66">SUM(AG38:AG44)</f>
        <v>5622</v>
      </c>
      <c r="AH45" s="261">
        <f t="shared" si="66"/>
        <v>3164</v>
      </c>
      <c r="AI45" s="261">
        <f t="shared" si="66"/>
        <v>2385</v>
      </c>
      <c r="AJ45" s="242">
        <f>SUM(AJ38:AJ44)</f>
        <v>173961</v>
      </c>
    </row>
    <row r="46" spans="1:36" ht="15.75" thickBot="1" x14ac:dyDescent="0.3">
      <c r="A46" s="110" t="s">
        <v>23</v>
      </c>
      <c r="B46" s="571"/>
      <c r="C46" s="260">
        <f>AVERAGE(C38:C44)</f>
        <v>1634.4285714285713</v>
      </c>
      <c r="D46" s="240">
        <f>AVERAGE(D38:D44)</f>
        <v>1792.4285714285713</v>
      </c>
      <c r="E46" s="240">
        <f t="shared" ref="E46:AC46" si="67">AVERAGE(E38:E44)</f>
        <v>2038.1428571428571</v>
      </c>
      <c r="F46" s="240">
        <f t="shared" si="67"/>
        <v>734.28571428571433</v>
      </c>
      <c r="G46" s="240">
        <f t="shared" si="67"/>
        <v>1946.5714285714287</v>
      </c>
      <c r="H46" s="240">
        <f t="shared" si="67"/>
        <v>823.14285714285711</v>
      </c>
      <c r="I46" s="240">
        <f t="shared" si="67"/>
        <v>788</v>
      </c>
      <c r="J46" s="260">
        <f t="shared" si="67"/>
        <v>1699.5714285714287</v>
      </c>
      <c r="K46" s="240">
        <f>AVERAGE(K38:K44)</f>
        <v>396.42857142857144</v>
      </c>
      <c r="L46" s="261">
        <f>AVERAGE(L38:L44)</f>
        <v>1604.7142857142858</v>
      </c>
      <c r="M46" s="260">
        <f t="shared" ref="M46:R46" si="68">AVERAGE(M38:M44)</f>
        <v>467.42857142857144</v>
      </c>
      <c r="N46" s="240">
        <f t="shared" si="68"/>
        <v>156.71428571428572</v>
      </c>
      <c r="O46" s="240">
        <f t="shared" si="68"/>
        <v>285</v>
      </c>
      <c r="P46" s="240">
        <f t="shared" si="68"/>
        <v>323.57142857142856</v>
      </c>
      <c r="Q46" s="240">
        <f t="shared" si="68"/>
        <v>578.57142857142856</v>
      </c>
      <c r="R46" s="261">
        <f t="shared" si="68"/>
        <v>868.28571428571433</v>
      </c>
      <c r="S46" s="260">
        <f t="shared" ref="S46:X46" si="69">AVERAGE(S38:S44)</f>
        <v>859.71428571428567</v>
      </c>
      <c r="T46" s="240">
        <f t="shared" si="69"/>
        <v>573.42857142857144</v>
      </c>
      <c r="U46" s="240">
        <f t="shared" si="69"/>
        <v>565</v>
      </c>
      <c r="V46" s="240">
        <f t="shared" si="69"/>
        <v>701.14285714285711</v>
      </c>
      <c r="W46" s="240">
        <f t="shared" si="69"/>
        <v>277.85714285714283</v>
      </c>
      <c r="X46" s="261">
        <f t="shared" si="69"/>
        <v>922.14285714285711</v>
      </c>
      <c r="Y46" s="260">
        <f t="shared" si="67"/>
        <v>429.85714285714283</v>
      </c>
      <c r="Z46" s="240">
        <f t="shared" si="67"/>
        <v>223.71428571428572</v>
      </c>
      <c r="AA46" s="240">
        <f t="shared" si="67"/>
        <v>275.71428571428572</v>
      </c>
      <c r="AB46" s="240">
        <f t="shared" si="67"/>
        <v>111.42857142857143</v>
      </c>
      <c r="AC46" s="261">
        <f t="shared" si="67"/>
        <v>325</v>
      </c>
      <c r="AD46" s="260">
        <f>AVERAGE(AD38:AD44)</f>
        <v>752.85714285714289</v>
      </c>
      <c r="AE46" s="240">
        <f>AVERAGE(AE38:AE44)</f>
        <v>591.14285714285711</v>
      </c>
      <c r="AF46" s="240">
        <f>AVERAGE(AF38:AF44)</f>
        <v>509.42857142857144</v>
      </c>
      <c r="AG46" s="261">
        <f t="shared" ref="AG46:AI46" si="70">AVERAGE(AG38:AG44)</f>
        <v>803.14285714285711</v>
      </c>
      <c r="AH46" s="261">
        <f t="shared" si="70"/>
        <v>1582</v>
      </c>
      <c r="AI46" s="261">
        <f t="shared" si="70"/>
        <v>1192.5</v>
      </c>
      <c r="AJ46" s="243">
        <f>AVERAGE(AJ38:AJ44)</f>
        <v>24851.571428571428</v>
      </c>
    </row>
    <row r="47" spans="1:36" ht="15.75" thickBot="1" x14ac:dyDescent="0.3">
      <c r="A47" s="26" t="s">
        <v>20</v>
      </c>
      <c r="B47" s="571"/>
      <c r="C47" s="262">
        <f t="shared" ref="C47:I47" si="71">SUM(C38:C42)</f>
        <v>6319</v>
      </c>
      <c r="D47" s="241">
        <f t="shared" si="71"/>
        <v>6797</v>
      </c>
      <c r="E47" s="241">
        <f t="shared" si="71"/>
        <v>6469</v>
      </c>
      <c r="F47" s="241">
        <f t="shared" si="71"/>
        <v>3097</v>
      </c>
      <c r="G47" s="241">
        <f t="shared" si="71"/>
        <v>7139</v>
      </c>
      <c r="H47" s="241">
        <f t="shared" si="71"/>
        <v>3597</v>
      </c>
      <c r="I47" s="241">
        <f t="shared" si="71"/>
        <v>2298</v>
      </c>
      <c r="J47" s="262">
        <f t="shared" ref="J47:O47" si="72">SUM(J38:J42)</f>
        <v>3701</v>
      </c>
      <c r="K47" s="241">
        <f t="shared" si="72"/>
        <v>1105</v>
      </c>
      <c r="L47" s="263">
        <f t="shared" si="72"/>
        <v>3985</v>
      </c>
      <c r="M47" s="262">
        <f t="shared" si="72"/>
        <v>1160</v>
      </c>
      <c r="N47" s="241">
        <f t="shared" si="72"/>
        <v>472</v>
      </c>
      <c r="O47" s="241">
        <f t="shared" si="72"/>
        <v>1174</v>
      </c>
      <c r="P47" s="241">
        <f t="shared" ref="P47:AJ47" si="73">SUM(P38:P42)</f>
        <v>936</v>
      </c>
      <c r="Q47" s="241">
        <f t="shared" si="73"/>
        <v>1792</v>
      </c>
      <c r="R47" s="263">
        <f t="shared" si="73"/>
        <v>2914</v>
      </c>
      <c r="S47" s="262">
        <f t="shared" si="73"/>
        <v>2851</v>
      </c>
      <c r="T47" s="241">
        <f t="shared" si="73"/>
        <v>1933</v>
      </c>
      <c r="U47" s="241">
        <f t="shared" si="73"/>
        <v>1982</v>
      </c>
      <c r="V47" s="241">
        <f t="shared" si="73"/>
        <v>3311</v>
      </c>
      <c r="W47" s="241">
        <f t="shared" ref="W47" si="74">SUM(W38:W42)</f>
        <v>1252</v>
      </c>
      <c r="X47" s="263">
        <f t="shared" si="73"/>
        <v>3270</v>
      </c>
      <c r="Y47" s="262">
        <f t="shared" si="73"/>
        <v>1868</v>
      </c>
      <c r="Z47" s="241">
        <f t="shared" si="73"/>
        <v>804</v>
      </c>
      <c r="AA47" s="241">
        <f t="shared" si="73"/>
        <v>1019</v>
      </c>
      <c r="AB47" s="241">
        <f t="shared" si="73"/>
        <v>385</v>
      </c>
      <c r="AC47" s="263">
        <f t="shared" si="73"/>
        <v>1069</v>
      </c>
      <c r="AD47" s="262">
        <f t="shared" si="73"/>
        <v>3128</v>
      </c>
      <c r="AE47" s="241">
        <f t="shared" si="73"/>
        <v>1772</v>
      </c>
      <c r="AF47" s="241">
        <f t="shared" si="73"/>
        <v>2197</v>
      </c>
      <c r="AG47" s="263">
        <f t="shared" si="73"/>
        <v>2881</v>
      </c>
      <c r="AH47" s="263">
        <f t="shared" si="73"/>
        <v>0</v>
      </c>
      <c r="AI47" s="263">
        <f t="shared" si="73"/>
        <v>0</v>
      </c>
      <c r="AJ47" s="244">
        <f t="shared" si="73"/>
        <v>82677</v>
      </c>
    </row>
    <row r="48" spans="1:36" ht="15.75" thickBot="1" x14ac:dyDescent="0.3">
      <c r="A48" s="26" t="s">
        <v>22</v>
      </c>
      <c r="B48" s="572"/>
      <c r="C48" s="262">
        <f>AVERAGE(C38:C42)</f>
        <v>1263.8</v>
      </c>
      <c r="D48" s="241">
        <f>AVERAGE(D38:D42)</f>
        <v>1359.4</v>
      </c>
      <c r="E48" s="241">
        <f t="shared" ref="E48:L48" si="75">AVERAGE(E38:E42)</f>
        <v>1293.8</v>
      </c>
      <c r="F48" s="241">
        <f t="shared" si="75"/>
        <v>619.4</v>
      </c>
      <c r="G48" s="241">
        <f t="shared" si="75"/>
        <v>1427.8</v>
      </c>
      <c r="H48" s="241">
        <f t="shared" si="75"/>
        <v>719.4</v>
      </c>
      <c r="I48" s="241">
        <f t="shared" si="75"/>
        <v>459.6</v>
      </c>
      <c r="J48" s="262">
        <f t="shared" si="75"/>
        <v>740.2</v>
      </c>
      <c r="K48" s="241">
        <f t="shared" si="75"/>
        <v>221</v>
      </c>
      <c r="L48" s="263">
        <f t="shared" si="75"/>
        <v>797</v>
      </c>
      <c r="M48" s="262">
        <f t="shared" ref="M48:R48" si="76">AVERAGE(M38:M42)</f>
        <v>232</v>
      </c>
      <c r="N48" s="241">
        <f t="shared" si="76"/>
        <v>94.4</v>
      </c>
      <c r="O48" s="241">
        <f t="shared" si="76"/>
        <v>234.8</v>
      </c>
      <c r="P48" s="241">
        <f t="shared" si="76"/>
        <v>187.2</v>
      </c>
      <c r="Q48" s="241">
        <f t="shared" si="76"/>
        <v>358.4</v>
      </c>
      <c r="R48" s="263">
        <f t="shared" si="76"/>
        <v>582.79999999999995</v>
      </c>
      <c r="S48" s="262">
        <f t="shared" ref="S48:AJ48" si="77">AVERAGE(S38:S42)</f>
        <v>570.20000000000005</v>
      </c>
      <c r="T48" s="241">
        <f t="shared" si="77"/>
        <v>386.6</v>
      </c>
      <c r="U48" s="241">
        <f t="shared" si="77"/>
        <v>396.4</v>
      </c>
      <c r="V48" s="241">
        <f t="shared" si="77"/>
        <v>662.2</v>
      </c>
      <c r="W48" s="241">
        <f t="shared" ref="W48" si="78">AVERAGE(W38:W42)</f>
        <v>250.4</v>
      </c>
      <c r="X48" s="263">
        <f t="shared" si="77"/>
        <v>654</v>
      </c>
      <c r="Y48" s="262">
        <f t="shared" si="77"/>
        <v>373.6</v>
      </c>
      <c r="Z48" s="241">
        <f t="shared" si="77"/>
        <v>160.80000000000001</v>
      </c>
      <c r="AA48" s="241">
        <f t="shared" si="77"/>
        <v>203.8</v>
      </c>
      <c r="AB48" s="241">
        <f t="shared" si="77"/>
        <v>77</v>
      </c>
      <c r="AC48" s="263">
        <f t="shared" si="77"/>
        <v>213.8</v>
      </c>
      <c r="AD48" s="262">
        <f t="shared" si="77"/>
        <v>625.6</v>
      </c>
      <c r="AE48" s="241">
        <f t="shared" si="77"/>
        <v>354.4</v>
      </c>
      <c r="AF48" s="241">
        <f t="shared" si="77"/>
        <v>439.4</v>
      </c>
      <c r="AG48" s="263">
        <f t="shared" ref="AG48:AI48" si="79">AVERAGE(AG38:AG42)</f>
        <v>576.20000000000005</v>
      </c>
      <c r="AH48" s="263" t="e">
        <f t="shared" si="79"/>
        <v>#DIV/0!</v>
      </c>
      <c r="AI48" s="263" t="e">
        <f t="shared" si="79"/>
        <v>#DIV/0!</v>
      </c>
      <c r="AJ48" s="245">
        <f t="shared" si="77"/>
        <v>16535.400000000001</v>
      </c>
    </row>
    <row r="49" spans="1:36" ht="15.75" thickBot="1" x14ac:dyDescent="0.3">
      <c r="A49" s="151" t="s">
        <v>3</v>
      </c>
      <c r="B49" s="285">
        <f>B44+1</f>
        <v>43640</v>
      </c>
      <c r="C49" s="335">
        <v>1796</v>
      </c>
      <c r="D49" s="336">
        <v>1782</v>
      </c>
      <c r="E49" s="226">
        <v>2055</v>
      </c>
      <c r="F49" s="226">
        <v>957</v>
      </c>
      <c r="G49" s="226">
        <v>1787</v>
      </c>
      <c r="H49" s="336">
        <v>856</v>
      </c>
      <c r="I49" s="226">
        <v>795</v>
      </c>
      <c r="J49" s="259">
        <v>1434</v>
      </c>
      <c r="K49" s="226">
        <v>313</v>
      </c>
      <c r="L49" s="250">
        <v>1408</v>
      </c>
      <c r="M49" s="259">
        <v>417</v>
      </c>
      <c r="N49" s="226">
        <v>167</v>
      </c>
      <c r="O49" s="226">
        <v>268</v>
      </c>
      <c r="P49" s="226">
        <v>362</v>
      </c>
      <c r="Q49" s="226">
        <v>491</v>
      </c>
      <c r="R49" s="250">
        <v>838</v>
      </c>
      <c r="S49" s="259">
        <v>803</v>
      </c>
      <c r="T49" s="226">
        <v>611</v>
      </c>
      <c r="U49" s="226">
        <v>559</v>
      </c>
      <c r="V49" s="226">
        <v>873</v>
      </c>
      <c r="W49" s="248">
        <v>344</v>
      </c>
      <c r="X49" s="250">
        <v>912</v>
      </c>
      <c r="Y49" s="259">
        <v>412</v>
      </c>
      <c r="Z49" s="226">
        <v>261</v>
      </c>
      <c r="AA49" s="226">
        <v>244</v>
      </c>
      <c r="AB49" s="226">
        <v>94</v>
      </c>
      <c r="AC49" s="250">
        <v>303</v>
      </c>
      <c r="AD49" s="264">
        <v>969</v>
      </c>
      <c r="AE49" s="226">
        <v>482</v>
      </c>
      <c r="AF49" s="226">
        <v>552</v>
      </c>
      <c r="AG49" s="250">
        <v>853</v>
      </c>
      <c r="AH49" s="277"/>
      <c r="AI49" s="250"/>
      <c r="AJ49" s="197">
        <f>SUM(C49:AI49)</f>
        <v>23998</v>
      </c>
    </row>
    <row r="50" spans="1:36" ht="15.75" thickBot="1" x14ac:dyDescent="0.3">
      <c r="A50" s="151" t="s">
        <v>4</v>
      </c>
      <c r="B50" s="276">
        <f t="shared" ref="B50:B55" si="80">B49+1</f>
        <v>43641</v>
      </c>
      <c r="C50" s="335">
        <v>1367</v>
      </c>
      <c r="D50" s="336">
        <v>1558</v>
      </c>
      <c r="E50" s="226">
        <v>1213</v>
      </c>
      <c r="F50" s="226">
        <v>661</v>
      </c>
      <c r="G50" s="226">
        <v>1441</v>
      </c>
      <c r="H50" s="336">
        <v>716</v>
      </c>
      <c r="I50" s="226">
        <v>504</v>
      </c>
      <c r="J50" s="259">
        <v>809</v>
      </c>
      <c r="K50" s="226">
        <v>203</v>
      </c>
      <c r="L50" s="250">
        <v>831</v>
      </c>
      <c r="M50" s="259">
        <v>227</v>
      </c>
      <c r="N50" s="226">
        <v>170</v>
      </c>
      <c r="O50" s="226">
        <v>205</v>
      </c>
      <c r="P50" s="226">
        <v>203</v>
      </c>
      <c r="Q50" s="226">
        <v>320</v>
      </c>
      <c r="R50" s="250">
        <v>661</v>
      </c>
      <c r="S50" s="259">
        <v>648</v>
      </c>
      <c r="T50" s="226">
        <v>412</v>
      </c>
      <c r="U50" s="226">
        <v>333</v>
      </c>
      <c r="V50" s="226">
        <v>749</v>
      </c>
      <c r="W50" s="248">
        <v>264</v>
      </c>
      <c r="X50" s="250">
        <v>806</v>
      </c>
      <c r="Y50" s="259">
        <v>418</v>
      </c>
      <c r="Z50" s="226">
        <v>188</v>
      </c>
      <c r="AA50" s="226">
        <v>228</v>
      </c>
      <c r="AB50" s="226">
        <v>103</v>
      </c>
      <c r="AC50" s="250">
        <v>261</v>
      </c>
      <c r="AD50" s="264">
        <v>720</v>
      </c>
      <c r="AE50" s="226">
        <v>329</v>
      </c>
      <c r="AF50" s="226">
        <v>482</v>
      </c>
      <c r="AG50" s="250">
        <v>647</v>
      </c>
      <c r="AH50" s="277"/>
      <c r="AI50" s="250"/>
      <c r="AJ50" s="197">
        <f>SUM(C50:AI50)</f>
        <v>17677</v>
      </c>
    </row>
    <row r="51" spans="1:36" ht="15.75" thickBot="1" x14ac:dyDescent="0.3">
      <c r="A51" s="151" t="s">
        <v>5</v>
      </c>
      <c r="B51" s="276">
        <f t="shared" si="80"/>
        <v>43642</v>
      </c>
      <c r="C51" s="335">
        <v>2035</v>
      </c>
      <c r="D51" s="336">
        <v>1934</v>
      </c>
      <c r="E51" s="226">
        <v>1945</v>
      </c>
      <c r="F51" s="226">
        <v>1109</v>
      </c>
      <c r="G51" s="226">
        <v>1877</v>
      </c>
      <c r="H51" s="336">
        <v>1030</v>
      </c>
      <c r="I51" s="226">
        <v>829</v>
      </c>
      <c r="J51" s="259">
        <v>2108</v>
      </c>
      <c r="K51" s="226">
        <v>389</v>
      </c>
      <c r="L51" s="250">
        <v>2013</v>
      </c>
      <c r="M51" s="259">
        <v>635</v>
      </c>
      <c r="N51" s="226">
        <v>204</v>
      </c>
      <c r="O51" s="226">
        <v>301</v>
      </c>
      <c r="P51" s="226">
        <v>574</v>
      </c>
      <c r="Q51" s="226">
        <v>579</v>
      </c>
      <c r="R51" s="250">
        <v>1062</v>
      </c>
      <c r="S51" s="259">
        <v>878</v>
      </c>
      <c r="T51" s="226">
        <v>646</v>
      </c>
      <c r="U51" s="226">
        <v>635</v>
      </c>
      <c r="V51" s="226">
        <v>977</v>
      </c>
      <c r="W51" s="248">
        <v>387</v>
      </c>
      <c r="X51" s="250">
        <v>1153</v>
      </c>
      <c r="Y51" s="259">
        <v>542</v>
      </c>
      <c r="Z51" s="226">
        <v>313</v>
      </c>
      <c r="AA51" s="226">
        <v>275</v>
      </c>
      <c r="AB51" s="226">
        <v>133</v>
      </c>
      <c r="AC51" s="250">
        <v>307</v>
      </c>
      <c r="AD51" s="264">
        <v>961</v>
      </c>
      <c r="AE51" s="226">
        <v>568</v>
      </c>
      <c r="AF51" s="226">
        <v>616</v>
      </c>
      <c r="AG51" s="250">
        <v>950</v>
      </c>
      <c r="AH51" s="277"/>
      <c r="AI51" s="250"/>
      <c r="AJ51" s="197">
        <f>SUM(C51:AI51)</f>
        <v>27965</v>
      </c>
    </row>
    <row r="52" spans="1:36" ht="15.75" thickBot="1" x14ac:dyDescent="0.3">
      <c r="A52" s="151" t="s">
        <v>6</v>
      </c>
      <c r="B52" s="276">
        <f t="shared" si="80"/>
        <v>43643</v>
      </c>
      <c r="C52" s="335">
        <v>2103</v>
      </c>
      <c r="D52" s="336">
        <v>2060</v>
      </c>
      <c r="E52" s="226">
        <v>2226</v>
      </c>
      <c r="F52" s="226">
        <v>1112</v>
      </c>
      <c r="G52" s="226">
        <v>2019</v>
      </c>
      <c r="H52" s="336">
        <v>978</v>
      </c>
      <c r="I52" s="226">
        <v>928</v>
      </c>
      <c r="J52" s="259">
        <v>2328</v>
      </c>
      <c r="K52" s="226">
        <v>465</v>
      </c>
      <c r="L52" s="250">
        <v>2304</v>
      </c>
      <c r="M52" s="259">
        <v>544</v>
      </c>
      <c r="N52" s="226">
        <v>332</v>
      </c>
      <c r="O52" s="226">
        <v>333</v>
      </c>
      <c r="P52" s="226">
        <v>538</v>
      </c>
      <c r="Q52" s="226">
        <v>557</v>
      </c>
      <c r="R52" s="250">
        <v>1227</v>
      </c>
      <c r="S52" s="259">
        <v>836</v>
      </c>
      <c r="T52" s="226">
        <v>631</v>
      </c>
      <c r="U52" s="226">
        <v>604</v>
      </c>
      <c r="V52" s="226">
        <v>941</v>
      </c>
      <c r="W52" s="248">
        <v>392</v>
      </c>
      <c r="X52" s="250">
        <v>1048</v>
      </c>
      <c r="Y52" s="259">
        <v>477</v>
      </c>
      <c r="Z52" s="226">
        <v>264</v>
      </c>
      <c r="AA52" s="226">
        <v>316</v>
      </c>
      <c r="AB52" s="226">
        <v>144</v>
      </c>
      <c r="AC52" s="250">
        <v>396</v>
      </c>
      <c r="AD52" s="264">
        <v>1004</v>
      </c>
      <c r="AE52" s="226">
        <v>582</v>
      </c>
      <c r="AF52" s="226">
        <v>640</v>
      </c>
      <c r="AG52" s="250">
        <v>1007</v>
      </c>
      <c r="AH52" s="277"/>
      <c r="AI52" s="250"/>
      <c r="AJ52" s="197">
        <f>SUM(C52:AI52)</f>
        <v>29336</v>
      </c>
    </row>
    <row r="53" spans="1:36" ht="15.75" thickBot="1" x14ac:dyDescent="0.3">
      <c r="A53" s="151" t="s">
        <v>0</v>
      </c>
      <c r="B53" s="276">
        <f t="shared" si="80"/>
        <v>43644</v>
      </c>
      <c r="C53" s="334">
        <v>2205</v>
      </c>
      <c r="D53" s="226">
        <v>2126</v>
      </c>
      <c r="E53" s="226">
        <v>2366</v>
      </c>
      <c r="F53" s="226">
        <v>1074</v>
      </c>
      <c r="G53" s="226">
        <v>2007</v>
      </c>
      <c r="H53" s="226">
        <v>949</v>
      </c>
      <c r="I53" s="226">
        <v>1015</v>
      </c>
      <c r="J53" s="259">
        <v>2346</v>
      </c>
      <c r="K53" s="226">
        <v>501</v>
      </c>
      <c r="L53" s="250">
        <v>2471</v>
      </c>
      <c r="M53" s="259">
        <v>528</v>
      </c>
      <c r="N53" s="226">
        <v>278</v>
      </c>
      <c r="O53" s="226">
        <v>297</v>
      </c>
      <c r="P53" s="226">
        <v>471</v>
      </c>
      <c r="Q53" s="226">
        <v>576</v>
      </c>
      <c r="R53" s="250">
        <v>1257</v>
      </c>
      <c r="S53" s="259">
        <v>973</v>
      </c>
      <c r="T53" s="226">
        <v>663</v>
      </c>
      <c r="U53" s="226">
        <v>644</v>
      </c>
      <c r="V53" s="226">
        <v>1111</v>
      </c>
      <c r="W53" s="248">
        <v>382</v>
      </c>
      <c r="X53" s="250">
        <v>1065</v>
      </c>
      <c r="Y53" s="259">
        <v>498</v>
      </c>
      <c r="Z53" s="226">
        <v>281</v>
      </c>
      <c r="AA53" s="226">
        <v>289</v>
      </c>
      <c r="AB53" s="226">
        <v>115</v>
      </c>
      <c r="AC53" s="250">
        <v>380</v>
      </c>
      <c r="AD53" s="264">
        <v>1051</v>
      </c>
      <c r="AE53" s="226">
        <v>631</v>
      </c>
      <c r="AF53" s="226">
        <v>599</v>
      </c>
      <c r="AG53" s="250">
        <v>1065</v>
      </c>
      <c r="AH53" s="277"/>
      <c r="AI53" s="250"/>
      <c r="AJ53" s="197">
        <f>SUM(C53:AI53)</f>
        <v>30214</v>
      </c>
    </row>
    <row r="54" spans="1:36" ht="15.75" thickBot="1" x14ac:dyDescent="0.3">
      <c r="A54" s="151" t="s">
        <v>1</v>
      </c>
      <c r="B54" s="276">
        <f t="shared" si="80"/>
        <v>43645</v>
      </c>
      <c r="C54" s="259">
        <v>2035</v>
      </c>
      <c r="D54" s="226">
        <v>2117</v>
      </c>
      <c r="E54" s="226">
        <v>3072</v>
      </c>
      <c r="F54" s="226">
        <v>681</v>
      </c>
      <c r="G54" s="226">
        <v>3072</v>
      </c>
      <c r="H54" s="226">
        <v>1093</v>
      </c>
      <c r="I54" s="226">
        <v>1223</v>
      </c>
      <c r="J54" s="259">
        <v>2034</v>
      </c>
      <c r="K54" s="226">
        <v>454</v>
      </c>
      <c r="L54" s="250">
        <v>1971</v>
      </c>
      <c r="M54" s="259">
        <v>672</v>
      </c>
      <c r="N54" s="226">
        <v>232</v>
      </c>
      <c r="O54" s="226">
        <v>354</v>
      </c>
      <c r="P54" s="226">
        <v>398</v>
      </c>
      <c r="Q54" s="226">
        <v>775</v>
      </c>
      <c r="R54" s="250">
        <v>971</v>
      </c>
      <c r="S54" s="259">
        <v>1078</v>
      </c>
      <c r="T54" s="226">
        <v>798</v>
      </c>
      <c r="U54" s="226">
        <v>756</v>
      </c>
      <c r="V54" s="226">
        <v>688</v>
      </c>
      <c r="W54" s="248">
        <v>231</v>
      </c>
      <c r="X54" s="250">
        <v>793</v>
      </c>
      <c r="Y54" s="259">
        <v>400</v>
      </c>
      <c r="Z54" s="226">
        <v>253</v>
      </c>
      <c r="AA54" s="226">
        <v>282</v>
      </c>
      <c r="AB54" s="226">
        <v>141</v>
      </c>
      <c r="AC54" s="250">
        <v>279</v>
      </c>
      <c r="AD54" s="264">
        <v>809</v>
      </c>
      <c r="AE54" s="226">
        <v>696</v>
      </c>
      <c r="AF54" s="226">
        <v>493</v>
      </c>
      <c r="AG54" s="250">
        <v>779</v>
      </c>
      <c r="AH54" s="277">
        <v>605</v>
      </c>
      <c r="AI54" s="250">
        <v>480</v>
      </c>
      <c r="AJ54" s="197">
        <f t="shared" ref="AJ54:AJ55" si="81">SUM(C54:AI54)</f>
        <v>30715</v>
      </c>
    </row>
    <row r="55" spans="1:36" ht="15.75" thickBot="1" x14ac:dyDescent="0.3">
      <c r="A55" s="151" t="s">
        <v>2</v>
      </c>
      <c r="B55" s="276">
        <f t="shared" si="80"/>
        <v>43646</v>
      </c>
      <c r="C55" s="259">
        <v>2079</v>
      </c>
      <c r="D55" s="226">
        <v>2072</v>
      </c>
      <c r="E55" s="226">
        <v>3069</v>
      </c>
      <c r="F55" s="226">
        <v>1083</v>
      </c>
      <c r="G55" s="226">
        <v>1820</v>
      </c>
      <c r="H55" s="226">
        <v>878</v>
      </c>
      <c r="I55" s="226">
        <v>1549</v>
      </c>
      <c r="J55" s="259">
        <v>4150</v>
      </c>
      <c r="K55" s="226">
        <v>804</v>
      </c>
      <c r="L55" s="250">
        <v>3798</v>
      </c>
      <c r="M55" s="259">
        <v>1052</v>
      </c>
      <c r="N55" s="226">
        <v>457</v>
      </c>
      <c r="O55" s="226">
        <v>494</v>
      </c>
      <c r="P55" s="226">
        <v>737</v>
      </c>
      <c r="Q55" s="226">
        <v>954</v>
      </c>
      <c r="R55" s="250">
        <v>1518</v>
      </c>
      <c r="S55" s="259">
        <v>1083</v>
      </c>
      <c r="T55" s="226">
        <v>907</v>
      </c>
      <c r="U55" s="226">
        <v>781</v>
      </c>
      <c r="V55" s="226">
        <v>640</v>
      </c>
      <c r="W55" s="248">
        <v>302</v>
      </c>
      <c r="X55" s="250">
        <v>1136</v>
      </c>
      <c r="Y55" s="259">
        <v>516</v>
      </c>
      <c r="Z55" s="226">
        <v>271</v>
      </c>
      <c r="AA55" s="226">
        <v>330</v>
      </c>
      <c r="AB55" s="226">
        <v>171</v>
      </c>
      <c r="AC55" s="250">
        <v>433</v>
      </c>
      <c r="AD55" s="264">
        <v>1296</v>
      </c>
      <c r="AE55" s="226">
        <v>917</v>
      </c>
      <c r="AF55" s="226">
        <v>578</v>
      </c>
      <c r="AG55" s="250">
        <v>1335</v>
      </c>
      <c r="AH55" s="277">
        <v>968</v>
      </c>
      <c r="AI55" s="250">
        <v>783</v>
      </c>
      <c r="AJ55" s="197">
        <f t="shared" si="81"/>
        <v>38961</v>
      </c>
    </row>
    <row r="56" spans="1:36" ht="15.75" thickBot="1" x14ac:dyDescent="0.3">
      <c r="A56" s="160" t="s">
        <v>21</v>
      </c>
      <c r="B56" s="570" t="s">
        <v>28</v>
      </c>
      <c r="C56" s="260">
        <f t="shared" ref="C56" si="82">SUM(C49:C55)</f>
        <v>13620</v>
      </c>
      <c r="D56" s="240">
        <f t="shared" ref="D56:I56" si="83">SUM(D49:D55)</f>
        <v>13649</v>
      </c>
      <c r="E56" s="240">
        <f t="shared" si="83"/>
        <v>15946</v>
      </c>
      <c r="F56" s="240">
        <f t="shared" si="83"/>
        <v>6677</v>
      </c>
      <c r="G56" s="240">
        <f t="shared" si="83"/>
        <v>14023</v>
      </c>
      <c r="H56" s="240">
        <f t="shared" si="83"/>
        <v>6500</v>
      </c>
      <c r="I56" s="240">
        <f t="shared" si="83"/>
        <v>6843</v>
      </c>
      <c r="J56" s="260">
        <f t="shared" ref="J56:O56" si="84">SUM(J49:J55)</f>
        <v>15209</v>
      </c>
      <c r="K56" s="240">
        <f t="shared" si="84"/>
        <v>3129</v>
      </c>
      <c r="L56" s="261">
        <f t="shared" si="84"/>
        <v>14796</v>
      </c>
      <c r="M56" s="260">
        <f t="shared" si="84"/>
        <v>4075</v>
      </c>
      <c r="N56" s="240">
        <f t="shared" si="84"/>
        <v>1840</v>
      </c>
      <c r="O56" s="240">
        <f t="shared" si="84"/>
        <v>2252</v>
      </c>
      <c r="P56" s="240">
        <f t="shared" ref="P56:AI56" si="85">SUM(P49:P55)</f>
        <v>3283</v>
      </c>
      <c r="Q56" s="240">
        <f t="shared" si="85"/>
        <v>4252</v>
      </c>
      <c r="R56" s="261">
        <f t="shared" si="85"/>
        <v>7534</v>
      </c>
      <c r="S56" s="260">
        <f t="shared" si="85"/>
        <v>6299</v>
      </c>
      <c r="T56" s="240">
        <f t="shared" si="85"/>
        <v>4668</v>
      </c>
      <c r="U56" s="240">
        <f t="shared" si="85"/>
        <v>4312</v>
      </c>
      <c r="V56" s="240">
        <f t="shared" si="85"/>
        <v>5979</v>
      </c>
      <c r="W56" s="240">
        <f t="shared" si="85"/>
        <v>2302</v>
      </c>
      <c r="X56" s="261">
        <f t="shared" si="85"/>
        <v>6913</v>
      </c>
      <c r="Y56" s="260">
        <f t="shared" si="85"/>
        <v>3263</v>
      </c>
      <c r="Z56" s="240">
        <f t="shared" si="85"/>
        <v>1831</v>
      </c>
      <c r="AA56" s="240">
        <f t="shared" si="85"/>
        <v>1964</v>
      </c>
      <c r="AB56" s="240">
        <f t="shared" si="85"/>
        <v>901</v>
      </c>
      <c r="AC56" s="261">
        <f t="shared" si="85"/>
        <v>2359</v>
      </c>
      <c r="AD56" s="260">
        <f t="shared" si="85"/>
        <v>6810</v>
      </c>
      <c r="AE56" s="240">
        <f t="shared" si="85"/>
        <v>4205</v>
      </c>
      <c r="AF56" s="240">
        <f t="shared" si="85"/>
        <v>3960</v>
      </c>
      <c r="AG56" s="261">
        <f t="shared" si="85"/>
        <v>6636</v>
      </c>
      <c r="AH56" s="261">
        <f t="shared" si="85"/>
        <v>1573</v>
      </c>
      <c r="AI56" s="261">
        <f t="shared" si="85"/>
        <v>1263</v>
      </c>
      <c r="AJ56" s="242">
        <f>SUM(AJ49:AJ55)</f>
        <v>198866</v>
      </c>
    </row>
    <row r="57" spans="1:36" ht="15.75" thickBot="1" x14ac:dyDescent="0.3">
      <c r="A57" s="110" t="s">
        <v>23</v>
      </c>
      <c r="B57" s="571"/>
      <c r="C57" s="260">
        <f>AVERAGE(C49:C55)</f>
        <v>1945.7142857142858</v>
      </c>
      <c r="D57" s="240">
        <f t="shared" ref="D57:L57" si="86">AVERAGE(D49:D55)</f>
        <v>1949.8571428571429</v>
      </c>
      <c r="E57" s="240">
        <f t="shared" si="86"/>
        <v>2278</v>
      </c>
      <c r="F57" s="240">
        <f t="shared" si="86"/>
        <v>953.85714285714289</v>
      </c>
      <c r="G57" s="240">
        <f t="shared" si="86"/>
        <v>2003.2857142857142</v>
      </c>
      <c r="H57" s="240">
        <f t="shared" si="86"/>
        <v>928.57142857142856</v>
      </c>
      <c r="I57" s="240">
        <f t="shared" si="86"/>
        <v>977.57142857142856</v>
      </c>
      <c r="J57" s="260">
        <f t="shared" si="86"/>
        <v>2172.7142857142858</v>
      </c>
      <c r="K57" s="240">
        <f t="shared" si="86"/>
        <v>447</v>
      </c>
      <c r="L57" s="261">
        <f t="shared" si="86"/>
        <v>2113.7142857142858</v>
      </c>
      <c r="M57" s="260">
        <f t="shared" ref="M57:R57" si="87">AVERAGE(M49:M55)</f>
        <v>582.14285714285711</v>
      </c>
      <c r="N57" s="240">
        <f t="shared" si="87"/>
        <v>262.85714285714283</v>
      </c>
      <c r="O57" s="240">
        <f>AVERAGE(O49:O55)</f>
        <v>321.71428571428572</v>
      </c>
      <c r="P57" s="240">
        <f t="shared" si="87"/>
        <v>469</v>
      </c>
      <c r="Q57" s="240">
        <f t="shared" si="87"/>
        <v>607.42857142857144</v>
      </c>
      <c r="R57" s="261">
        <f t="shared" si="87"/>
        <v>1076.2857142857142</v>
      </c>
      <c r="S57" s="260">
        <f t="shared" ref="S57:AF57" si="88">AVERAGE(S49:S55)</f>
        <v>899.85714285714289</v>
      </c>
      <c r="T57" s="240">
        <f t="shared" si="88"/>
        <v>666.85714285714289</v>
      </c>
      <c r="U57" s="240">
        <f t="shared" si="88"/>
        <v>616</v>
      </c>
      <c r="V57" s="240">
        <f t="shared" si="88"/>
        <v>854.14285714285711</v>
      </c>
      <c r="W57" s="240">
        <f t="shared" si="88"/>
        <v>328.85714285714283</v>
      </c>
      <c r="X57" s="261">
        <f t="shared" si="88"/>
        <v>987.57142857142856</v>
      </c>
      <c r="Y57" s="260">
        <f t="shared" si="88"/>
        <v>466.14285714285717</v>
      </c>
      <c r="Z57" s="240">
        <f t="shared" si="88"/>
        <v>261.57142857142856</v>
      </c>
      <c r="AA57" s="240">
        <f t="shared" si="88"/>
        <v>280.57142857142856</v>
      </c>
      <c r="AB57" s="240">
        <f t="shared" si="88"/>
        <v>128.71428571428572</v>
      </c>
      <c r="AC57" s="261">
        <f t="shared" si="88"/>
        <v>337</v>
      </c>
      <c r="AD57" s="260">
        <f t="shared" si="88"/>
        <v>972.85714285714289</v>
      </c>
      <c r="AE57" s="240">
        <f t="shared" si="88"/>
        <v>600.71428571428567</v>
      </c>
      <c r="AF57" s="240">
        <f t="shared" si="88"/>
        <v>565.71428571428567</v>
      </c>
      <c r="AG57" s="261">
        <f t="shared" ref="AG57:AI57" si="89">AVERAGE(AG49:AG55)</f>
        <v>948</v>
      </c>
      <c r="AH57" s="261">
        <f t="shared" si="89"/>
        <v>786.5</v>
      </c>
      <c r="AI57" s="261">
        <f t="shared" si="89"/>
        <v>631.5</v>
      </c>
      <c r="AJ57" s="243">
        <f>AVERAGE(AJ49:AJ55)</f>
        <v>28409.428571428572</v>
      </c>
    </row>
    <row r="58" spans="1:36" ht="15.75" thickBot="1" x14ac:dyDescent="0.3">
      <c r="A58" s="26" t="s">
        <v>20</v>
      </c>
      <c r="B58" s="571"/>
      <c r="C58" s="262">
        <f t="shared" ref="C58:I58" si="90">SUM(C49:C53)</f>
        <v>9506</v>
      </c>
      <c r="D58" s="241">
        <f t="shared" si="90"/>
        <v>9460</v>
      </c>
      <c r="E58" s="241">
        <f t="shared" si="90"/>
        <v>9805</v>
      </c>
      <c r="F58" s="241">
        <f t="shared" si="90"/>
        <v>4913</v>
      </c>
      <c r="G58" s="241">
        <f t="shared" si="90"/>
        <v>9131</v>
      </c>
      <c r="H58" s="241">
        <f t="shared" si="90"/>
        <v>4529</v>
      </c>
      <c r="I58" s="241">
        <f t="shared" si="90"/>
        <v>4071</v>
      </c>
      <c r="J58" s="262">
        <f t="shared" ref="J58:O58" si="91">SUM(J49:J53)</f>
        <v>9025</v>
      </c>
      <c r="K58" s="241">
        <f t="shared" si="91"/>
        <v>1871</v>
      </c>
      <c r="L58" s="263">
        <f t="shared" si="91"/>
        <v>9027</v>
      </c>
      <c r="M58" s="262">
        <f t="shared" si="91"/>
        <v>2351</v>
      </c>
      <c r="N58" s="241">
        <f t="shared" si="91"/>
        <v>1151</v>
      </c>
      <c r="O58" s="241">
        <f t="shared" si="91"/>
        <v>1404</v>
      </c>
      <c r="P58" s="241">
        <f t="shared" ref="P58:AI58" si="92">SUM(P49:P53)</f>
        <v>2148</v>
      </c>
      <c r="Q58" s="241">
        <f t="shared" si="92"/>
        <v>2523</v>
      </c>
      <c r="R58" s="263">
        <f t="shared" si="92"/>
        <v>5045</v>
      </c>
      <c r="S58" s="262">
        <f t="shared" si="92"/>
        <v>4138</v>
      </c>
      <c r="T58" s="241">
        <f t="shared" si="92"/>
        <v>2963</v>
      </c>
      <c r="U58" s="241">
        <f t="shared" si="92"/>
        <v>2775</v>
      </c>
      <c r="V58" s="241">
        <f t="shared" si="92"/>
        <v>4651</v>
      </c>
      <c r="W58" s="241">
        <f t="shared" si="92"/>
        <v>1769</v>
      </c>
      <c r="X58" s="263">
        <f t="shared" si="92"/>
        <v>4984</v>
      </c>
      <c r="Y58" s="262">
        <f t="shared" si="92"/>
        <v>2347</v>
      </c>
      <c r="Z58" s="241">
        <f t="shared" si="92"/>
        <v>1307</v>
      </c>
      <c r="AA58" s="241">
        <f t="shared" si="92"/>
        <v>1352</v>
      </c>
      <c r="AB58" s="241">
        <f t="shared" si="92"/>
        <v>589</v>
      </c>
      <c r="AC58" s="263">
        <f t="shared" si="92"/>
        <v>1647</v>
      </c>
      <c r="AD58" s="262">
        <f t="shared" si="92"/>
        <v>4705</v>
      </c>
      <c r="AE58" s="241">
        <f t="shared" si="92"/>
        <v>2592</v>
      </c>
      <c r="AF58" s="241">
        <f t="shared" si="92"/>
        <v>2889</v>
      </c>
      <c r="AG58" s="263">
        <f t="shared" si="92"/>
        <v>4522</v>
      </c>
      <c r="AH58" s="263">
        <f t="shared" si="92"/>
        <v>0</v>
      </c>
      <c r="AI58" s="263">
        <f t="shared" si="92"/>
        <v>0</v>
      </c>
      <c r="AJ58" s="244">
        <f>SUM(AJ49:AJ53)</f>
        <v>129190</v>
      </c>
    </row>
    <row r="59" spans="1:36" ht="15.75" thickBot="1" x14ac:dyDescent="0.3">
      <c r="A59" s="26" t="s">
        <v>22</v>
      </c>
      <c r="B59" s="572"/>
      <c r="C59" s="40">
        <f>AVERAGE(C49:C53)</f>
        <v>1901.2</v>
      </c>
      <c r="D59" s="228">
        <f t="shared" ref="D59:L59" si="93">AVERAGE(D49:D53)</f>
        <v>1892</v>
      </c>
      <c r="E59" s="228">
        <f t="shared" si="93"/>
        <v>1961</v>
      </c>
      <c r="F59" s="228">
        <f t="shared" si="93"/>
        <v>982.6</v>
      </c>
      <c r="G59" s="228">
        <f t="shared" si="93"/>
        <v>1826.2</v>
      </c>
      <c r="H59" s="228">
        <f t="shared" si="93"/>
        <v>905.8</v>
      </c>
      <c r="I59" s="228">
        <f t="shared" si="93"/>
        <v>814.2</v>
      </c>
      <c r="J59" s="40">
        <f t="shared" si="93"/>
        <v>1805</v>
      </c>
      <c r="K59" s="228">
        <f t="shared" si="93"/>
        <v>374.2</v>
      </c>
      <c r="L59" s="252">
        <f t="shared" si="93"/>
        <v>1805.4</v>
      </c>
      <c r="M59" s="40">
        <f t="shared" ref="M59:R59" si="94">AVERAGE(M49:M53)</f>
        <v>470.2</v>
      </c>
      <c r="N59" s="228">
        <f t="shared" si="94"/>
        <v>230.2</v>
      </c>
      <c r="O59" s="228">
        <f t="shared" si="94"/>
        <v>280.8</v>
      </c>
      <c r="P59" s="228">
        <f t="shared" si="94"/>
        <v>429.6</v>
      </c>
      <c r="Q59" s="228">
        <f t="shared" si="94"/>
        <v>504.6</v>
      </c>
      <c r="R59" s="252">
        <f t="shared" si="94"/>
        <v>1009</v>
      </c>
      <c r="S59" s="40">
        <f t="shared" ref="S59:AF59" si="95">AVERAGE(S49:S53)</f>
        <v>827.6</v>
      </c>
      <c r="T59" s="228">
        <f t="shared" si="95"/>
        <v>592.6</v>
      </c>
      <c r="U59" s="228">
        <f t="shared" si="95"/>
        <v>555</v>
      </c>
      <c r="V59" s="228">
        <f t="shared" si="95"/>
        <v>930.2</v>
      </c>
      <c r="W59" s="228">
        <f t="shared" si="95"/>
        <v>353.8</v>
      </c>
      <c r="X59" s="252">
        <f t="shared" si="95"/>
        <v>996.8</v>
      </c>
      <c r="Y59" s="40">
        <f t="shared" si="95"/>
        <v>469.4</v>
      </c>
      <c r="Z59" s="228">
        <f t="shared" si="95"/>
        <v>261.39999999999998</v>
      </c>
      <c r="AA59" s="228">
        <f t="shared" si="95"/>
        <v>270.39999999999998</v>
      </c>
      <c r="AB59" s="228">
        <f t="shared" si="95"/>
        <v>117.8</v>
      </c>
      <c r="AC59" s="252">
        <f t="shared" si="95"/>
        <v>329.4</v>
      </c>
      <c r="AD59" s="40">
        <f t="shared" si="95"/>
        <v>941</v>
      </c>
      <c r="AE59" s="228">
        <f t="shared" si="95"/>
        <v>518.4</v>
      </c>
      <c r="AF59" s="228">
        <f t="shared" si="95"/>
        <v>577.79999999999995</v>
      </c>
      <c r="AG59" s="252">
        <f t="shared" ref="AG59:AI59" si="96">AVERAGE(AG49:AG53)</f>
        <v>904.4</v>
      </c>
      <c r="AH59" s="252" t="e">
        <f t="shared" si="96"/>
        <v>#DIV/0!</v>
      </c>
      <c r="AI59" s="252" t="e">
        <f t="shared" si="96"/>
        <v>#DIV/0!</v>
      </c>
      <c r="AJ59" s="245">
        <f>AVERAGE(AJ49:AJ53)</f>
        <v>25838</v>
      </c>
    </row>
    <row r="60" spans="1:36" hidden="1" x14ac:dyDescent="0.25">
      <c r="A60" s="151" t="s">
        <v>3</v>
      </c>
      <c r="B60" s="268">
        <f>B55+1</f>
        <v>43647</v>
      </c>
      <c r="C60" s="188"/>
      <c r="D60" s="225"/>
      <c r="E60" s="225"/>
      <c r="F60" s="225"/>
      <c r="G60" s="225"/>
      <c r="H60" s="225"/>
      <c r="I60" s="225"/>
      <c r="J60" s="188"/>
      <c r="K60" s="225"/>
      <c r="L60" s="253"/>
      <c r="M60" s="265"/>
      <c r="N60" s="225"/>
      <c r="O60" s="225"/>
      <c r="P60" s="225"/>
      <c r="Q60" s="225"/>
      <c r="R60" s="325"/>
      <c r="S60" s="265"/>
      <c r="T60" s="225"/>
      <c r="U60" s="225"/>
      <c r="V60" s="225"/>
      <c r="W60" s="325"/>
      <c r="X60" s="253"/>
      <c r="Y60" s="265"/>
      <c r="Z60" s="265"/>
      <c r="AA60" s="225"/>
      <c r="AB60" s="225"/>
      <c r="AC60" s="225"/>
      <c r="AD60" s="253"/>
      <c r="AE60" s="265"/>
      <c r="AF60" s="265"/>
      <c r="AG60" s="225"/>
      <c r="AH60" s="326"/>
      <c r="AI60" s="326"/>
      <c r="AJ60" s="197">
        <f t="shared" ref="AJ60:AJ66" si="97">SUM(N60:AG60)</f>
        <v>0</v>
      </c>
    </row>
    <row r="61" spans="1:36" hidden="1" x14ac:dyDescent="0.25">
      <c r="A61" s="151" t="s">
        <v>4</v>
      </c>
      <c r="B61" s="177">
        <f t="shared" ref="B61:B66" si="98">B60+1</f>
        <v>43648</v>
      </c>
      <c r="C61" s="196"/>
      <c r="D61" s="226"/>
      <c r="E61" s="226"/>
      <c r="F61" s="226"/>
      <c r="G61" s="226"/>
      <c r="H61" s="226"/>
      <c r="I61" s="226"/>
      <c r="J61" s="196"/>
      <c r="K61" s="226"/>
      <c r="L61" s="250"/>
      <c r="M61" s="259"/>
      <c r="N61" s="226"/>
      <c r="O61" s="226"/>
      <c r="P61" s="226"/>
      <c r="Q61" s="226"/>
      <c r="R61" s="248"/>
      <c r="S61" s="259"/>
      <c r="T61" s="226"/>
      <c r="U61" s="226"/>
      <c r="V61" s="226"/>
      <c r="W61" s="248"/>
      <c r="X61" s="250"/>
      <c r="Y61" s="259"/>
      <c r="Z61" s="259"/>
      <c r="AA61" s="226"/>
      <c r="AB61" s="226"/>
      <c r="AC61" s="226"/>
      <c r="AD61" s="250"/>
      <c r="AE61" s="259"/>
      <c r="AF61" s="259"/>
      <c r="AG61" s="226"/>
      <c r="AH61" s="326"/>
      <c r="AI61" s="326"/>
      <c r="AJ61" s="197">
        <f t="shared" si="97"/>
        <v>0</v>
      </c>
    </row>
    <row r="62" spans="1:36" hidden="1" x14ac:dyDescent="0.25">
      <c r="A62" s="151" t="s">
        <v>5</v>
      </c>
      <c r="B62" s="177">
        <f t="shared" si="98"/>
        <v>43649</v>
      </c>
      <c r="C62" s="224"/>
      <c r="D62" s="226"/>
      <c r="E62" s="226"/>
      <c r="F62" s="226"/>
      <c r="G62" s="226"/>
      <c r="H62" s="226"/>
      <c r="I62" s="226"/>
      <c r="J62" s="196"/>
      <c r="K62" s="226"/>
      <c r="L62" s="250"/>
      <c r="M62" s="259"/>
      <c r="N62" s="226"/>
      <c r="O62" s="226"/>
      <c r="P62" s="226"/>
      <c r="Q62" s="226"/>
      <c r="R62" s="248"/>
      <c r="S62" s="259"/>
      <c r="T62" s="226"/>
      <c r="U62" s="226"/>
      <c r="V62" s="226"/>
      <c r="W62" s="248"/>
      <c r="X62" s="250"/>
      <c r="Y62" s="259"/>
      <c r="Z62" s="259"/>
      <c r="AA62" s="226"/>
      <c r="AB62" s="226"/>
      <c r="AC62" s="226"/>
      <c r="AD62" s="250"/>
      <c r="AE62" s="259"/>
      <c r="AF62" s="259"/>
      <c r="AG62" s="226"/>
      <c r="AH62" s="326"/>
      <c r="AI62" s="326"/>
      <c r="AJ62" s="197">
        <f t="shared" si="97"/>
        <v>0</v>
      </c>
    </row>
    <row r="63" spans="1:36" hidden="1" x14ac:dyDescent="0.25">
      <c r="A63" s="151" t="s">
        <v>6</v>
      </c>
      <c r="B63" s="177">
        <f t="shared" si="98"/>
        <v>43650</v>
      </c>
      <c r="C63" s="196"/>
      <c r="D63" s="226"/>
      <c r="E63" s="226"/>
      <c r="F63" s="226"/>
      <c r="G63" s="226"/>
      <c r="H63" s="226"/>
      <c r="I63" s="226"/>
      <c r="J63" s="196"/>
      <c r="K63" s="226"/>
      <c r="L63" s="250"/>
      <c r="M63" s="259"/>
      <c r="N63" s="226"/>
      <c r="O63" s="226"/>
      <c r="P63" s="226"/>
      <c r="Q63" s="226"/>
      <c r="R63" s="250"/>
      <c r="S63" s="259"/>
      <c r="T63" s="226"/>
      <c r="U63" s="226"/>
      <c r="V63" s="226"/>
      <c r="W63" s="248"/>
      <c r="X63" s="250"/>
      <c r="Y63" s="259"/>
      <c r="Z63" s="259"/>
      <c r="AA63" s="226"/>
      <c r="AB63" s="226"/>
      <c r="AC63" s="226"/>
      <c r="AD63" s="250"/>
      <c r="AE63" s="259"/>
      <c r="AF63" s="259"/>
      <c r="AG63" s="226"/>
      <c r="AH63" s="326"/>
      <c r="AI63" s="326"/>
      <c r="AJ63" s="197">
        <f t="shared" si="97"/>
        <v>0</v>
      </c>
    </row>
    <row r="64" spans="1:36" hidden="1" x14ac:dyDescent="0.25">
      <c r="A64" s="151" t="s">
        <v>0</v>
      </c>
      <c r="B64" s="177">
        <f t="shared" si="98"/>
        <v>43651</v>
      </c>
      <c r="C64" s="196"/>
      <c r="D64" s="226"/>
      <c r="E64" s="226"/>
      <c r="F64" s="226"/>
      <c r="G64" s="226"/>
      <c r="H64" s="226"/>
      <c r="I64" s="226"/>
      <c r="J64" s="196"/>
      <c r="K64" s="226"/>
      <c r="L64" s="250"/>
      <c r="M64" s="259"/>
      <c r="N64" s="226"/>
      <c r="O64" s="226"/>
      <c r="P64" s="226"/>
      <c r="Q64" s="226"/>
      <c r="R64" s="248"/>
      <c r="S64" s="259"/>
      <c r="T64" s="226"/>
      <c r="U64" s="226"/>
      <c r="V64" s="226"/>
      <c r="W64" s="248"/>
      <c r="X64" s="250"/>
      <c r="Y64" s="259"/>
      <c r="Z64" s="259"/>
      <c r="AA64" s="226"/>
      <c r="AB64" s="226"/>
      <c r="AC64" s="226"/>
      <c r="AD64" s="250"/>
      <c r="AE64" s="259"/>
      <c r="AF64" s="259"/>
      <c r="AG64" s="226"/>
      <c r="AH64" s="326"/>
      <c r="AI64" s="326"/>
      <c r="AJ64" s="197">
        <f t="shared" si="97"/>
        <v>0</v>
      </c>
    </row>
    <row r="65" spans="1:36" hidden="1" x14ac:dyDescent="0.25">
      <c r="A65" s="151" t="s">
        <v>1</v>
      </c>
      <c r="B65" s="177">
        <f t="shared" si="98"/>
        <v>43652</v>
      </c>
      <c r="C65" s="196"/>
      <c r="D65" s="226"/>
      <c r="E65" s="226"/>
      <c r="F65" s="226"/>
      <c r="G65" s="226"/>
      <c r="H65" s="226"/>
      <c r="I65" s="226"/>
      <c r="J65" s="196"/>
      <c r="K65" s="226"/>
      <c r="L65" s="250"/>
      <c r="M65" s="259"/>
      <c r="N65" s="226"/>
      <c r="O65" s="226"/>
      <c r="P65" s="226"/>
      <c r="Q65" s="226"/>
      <c r="R65" s="248"/>
      <c r="S65" s="259"/>
      <c r="T65" s="226"/>
      <c r="U65" s="226"/>
      <c r="V65" s="226"/>
      <c r="W65" s="248"/>
      <c r="X65" s="250"/>
      <c r="Y65" s="259"/>
      <c r="Z65" s="259"/>
      <c r="AA65" s="226"/>
      <c r="AB65" s="226"/>
      <c r="AC65" s="226"/>
      <c r="AD65" s="250"/>
      <c r="AE65" s="259"/>
      <c r="AF65" s="259"/>
      <c r="AG65" s="226"/>
      <c r="AH65" s="326"/>
      <c r="AI65" s="326"/>
      <c r="AJ65" s="197">
        <f t="shared" si="97"/>
        <v>0</v>
      </c>
    </row>
    <row r="66" spans="1:36" ht="15.75" hidden="1" thickBot="1" x14ac:dyDescent="0.3">
      <c r="A66" s="151" t="s">
        <v>2</v>
      </c>
      <c r="B66" s="177">
        <f t="shared" si="98"/>
        <v>43653</v>
      </c>
      <c r="C66" s="198"/>
      <c r="D66" s="230"/>
      <c r="E66" s="230"/>
      <c r="F66" s="230"/>
      <c r="G66" s="230"/>
      <c r="H66" s="230"/>
      <c r="I66" s="230"/>
      <c r="J66" s="198"/>
      <c r="K66" s="230"/>
      <c r="L66" s="251"/>
      <c r="M66" s="270"/>
      <c r="N66" s="227"/>
      <c r="O66" s="227"/>
      <c r="P66" s="227"/>
      <c r="Q66" s="227"/>
      <c r="R66" s="249"/>
      <c r="S66" s="270"/>
      <c r="T66" s="227"/>
      <c r="U66" s="227"/>
      <c r="V66" s="227"/>
      <c r="W66" s="227"/>
      <c r="X66" s="227"/>
      <c r="Y66" s="270"/>
      <c r="Z66" s="270"/>
      <c r="AA66" s="227"/>
      <c r="AB66" s="227"/>
      <c r="AC66" s="227"/>
      <c r="AD66" s="250"/>
      <c r="AE66" s="259"/>
      <c r="AF66" s="259"/>
      <c r="AG66" s="226"/>
      <c r="AH66" s="326"/>
      <c r="AI66" s="326"/>
      <c r="AJ66" s="197">
        <f t="shared" si="97"/>
        <v>0</v>
      </c>
    </row>
    <row r="67" spans="1:36" ht="15.75" hidden="1" thickBot="1" x14ac:dyDescent="0.3">
      <c r="A67" s="160" t="s">
        <v>21</v>
      </c>
      <c r="B67" s="573" t="s">
        <v>32</v>
      </c>
      <c r="C67" s="199">
        <f t="shared" ref="C67:I67" si="99">SUM(C60:C66)</f>
        <v>0</v>
      </c>
      <c r="D67" s="231">
        <f t="shared" si="99"/>
        <v>0</v>
      </c>
      <c r="E67" s="231">
        <f t="shared" si="99"/>
        <v>0</v>
      </c>
      <c r="F67" s="231">
        <f t="shared" si="99"/>
        <v>0</v>
      </c>
      <c r="G67" s="231">
        <f t="shared" si="99"/>
        <v>0</v>
      </c>
      <c r="H67" s="231">
        <f t="shared" si="99"/>
        <v>0</v>
      </c>
      <c r="I67" s="231">
        <f t="shared" si="99"/>
        <v>0</v>
      </c>
      <c r="J67" s="199">
        <f>SUM(J60:J66)</f>
        <v>0</v>
      </c>
      <c r="K67" s="231">
        <f>SUM(K60:K66)</f>
        <v>0</v>
      </c>
      <c r="L67" s="255">
        <f>SUM(L60:L66)</f>
        <v>0</v>
      </c>
      <c r="M67" s="266">
        <f t="shared" ref="M67:R67" si="100">SUM(M60:M66)</f>
        <v>0</v>
      </c>
      <c r="N67" s="246">
        <f t="shared" si="100"/>
        <v>0</v>
      </c>
      <c r="O67" s="246">
        <f t="shared" si="100"/>
        <v>0</v>
      </c>
      <c r="P67" s="246">
        <f t="shared" si="100"/>
        <v>0</v>
      </c>
      <c r="Q67" s="246">
        <f t="shared" si="100"/>
        <v>0</v>
      </c>
      <c r="R67" s="246">
        <f t="shared" si="100"/>
        <v>0</v>
      </c>
      <c r="S67" s="266">
        <f>SUM(S60:S66)</f>
        <v>0</v>
      </c>
      <c r="T67" s="246">
        <f>SUM(T60:T66)</f>
        <v>0</v>
      </c>
      <c r="U67" s="246">
        <f>SUM(U60:U66)</f>
        <v>0</v>
      </c>
      <c r="V67" s="246">
        <f>SUM(V60:V66)</f>
        <v>0</v>
      </c>
      <c r="W67" s="246"/>
      <c r="X67" s="246">
        <f>SUM(X60:X66)</f>
        <v>0</v>
      </c>
      <c r="Y67" s="266">
        <f t="shared" ref="Y67:AD67" si="101">SUM(Y60:Y66)</f>
        <v>0</v>
      </c>
      <c r="Z67" s="266">
        <f t="shared" si="101"/>
        <v>0</v>
      </c>
      <c r="AA67" s="246">
        <f t="shared" si="101"/>
        <v>0</v>
      </c>
      <c r="AB67" s="246">
        <f t="shared" si="101"/>
        <v>0</v>
      </c>
      <c r="AC67" s="246">
        <f t="shared" si="101"/>
        <v>0</v>
      </c>
      <c r="AD67" s="246">
        <f t="shared" si="101"/>
        <v>0</v>
      </c>
      <c r="AE67" s="266">
        <f>SUM(AE60:AE66)</f>
        <v>0</v>
      </c>
      <c r="AF67" s="266">
        <f>SUM(AF60:AF66)</f>
        <v>0</v>
      </c>
      <c r="AG67" s="246">
        <f>SUM(AG60:AG66)</f>
        <v>0</v>
      </c>
      <c r="AH67" s="446"/>
      <c r="AI67" s="446"/>
      <c r="AJ67" s="242">
        <f>SUM(AJ60:AJ66)</f>
        <v>0</v>
      </c>
    </row>
    <row r="68" spans="1:36" ht="15.75" hidden="1" thickBot="1" x14ac:dyDescent="0.3">
      <c r="A68" s="110" t="s">
        <v>23</v>
      </c>
      <c r="B68" s="574"/>
      <c r="C68" s="200" t="e">
        <f t="shared" ref="C68:I68" si="102">AVERAGE(C60:C66)</f>
        <v>#DIV/0!</v>
      </c>
      <c r="D68" s="232" t="e">
        <f t="shared" si="102"/>
        <v>#DIV/0!</v>
      </c>
      <c r="E68" s="233" t="e">
        <f t="shared" si="102"/>
        <v>#DIV/0!</v>
      </c>
      <c r="F68" s="232" t="e">
        <f t="shared" si="102"/>
        <v>#DIV/0!</v>
      </c>
      <c r="G68" s="232" t="e">
        <f t="shared" si="102"/>
        <v>#DIV/0!</v>
      </c>
      <c r="H68" s="232" t="e">
        <f t="shared" si="102"/>
        <v>#DIV/0!</v>
      </c>
      <c r="I68" s="232" t="e">
        <f t="shared" si="102"/>
        <v>#DIV/0!</v>
      </c>
      <c r="J68" s="200" t="e">
        <f>AVERAGE(J60:J66)</f>
        <v>#DIV/0!</v>
      </c>
      <c r="K68" s="232" t="e">
        <f>AVERAGE(K60:K66)</f>
        <v>#DIV/0!</v>
      </c>
      <c r="L68" s="256" t="e">
        <f>AVERAGE(L60:L66)</f>
        <v>#DIV/0!</v>
      </c>
      <c r="M68" s="266" t="e">
        <f t="shared" ref="M68:R68" si="103">AVERAGE(M60:M66)</f>
        <v>#DIV/0!</v>
      </c>
      <c r="N68" s="246" t="e">
        <f t="shared" si="103"/>
        <v>#DIV/0!</v>
      </c>
      <c r="O68" s="246" t="e">
        <f t="shared" si="103"/>
        <v>#DIV/0!</v>
      </c>
      <c r="P68" s="246" t="e">
        <f t="shared" si="103"/>
        <v>#DIV/0!</v>
      </c>
      <c r="Q68" s="246" t="e">
        <f t="shared" si="103"/>
        <v>#DIV/0!</v>
      </c>
      <c r="R68" s="246" t="e">
        <f t="shared" si="103"/>
        <v>#DIV/0!</v>
      </c>
      <c r="S68" s="266" t="e">
        <f>AVERAGE(S60:S66)</f>
        <v>#DIV/0!</v>
      </c>
      <c r="T68" s="246" t="e">
        <f>AVERAGE(T60:T66)</f>
        <v>#DIV/0!</v>
      </c>
      <c r="U68" s="246" t="e">
        <f>AVERAGE(U60:U66)</f>
        <v>#DIV/0!</v>
      </c>
      <c r="V68" s="246" t="e">
        <f>AVERAGE(V60:V66)</f>
        <v>#DIV/0!</v>
      </c>
      <c r="W68" s="246"/>
      <c r="X68" s="246" t="e">
        <f>AVERAGE(X60:X66)</f>
        <v>#DIV/0!</v>
      </c>
      <c r="Y68" s="266" t="e">
        <f t="shared" ref="Y68:AD68" si="104">AVERAGE(Y60:Y66)</f>
        <v>#DIV/0!</v>
      </c>
      <c r="Z68" s="266" t="e">
        <f t="shared" si="104"/>
        <v>#DIV/0!</v>
      </c>
      <c r="AA68" s="246" t="e">
        <f t="shared" si="104"/>
        <v>#DIV/0!</v>
      </c>
      <c r="AB68" s="246" t="e">
        <f t="shared" si="104"/>
        <v>#DIV/0!</v>
      </c>
      <c r="AC68" s="246" t="e">
        <f t="shared" si="104"/>
        <v>#DIV/0!</v>
      </c>
      <c r="AD68" s="246" t="e">
        <f t="shared" si="104"/>
        <v>#DIV/0!</v>
      </c>
      <c r="AE68" s="266" t="e">
        <f>AVERAGE(AE60:AE66)</f>
        <v>#DIV/0!</v>
      </c>
      <c r="AF68" s="266" t="e">
        <f>AVERAGE(AF60:AF66)</f>
        <v>#DIV/0!</v>
      </c>
      <c r="AG68" s="246" t="e">
        <f>AVERAGE(AG60:AG66)</f>
        <v>#DIV/0!</v>
      </c>
      <c r="AH68" s="447"/>
      <c r="AI68" s="447"/>
      <c r="AJ68" s="243">
        <f>AVERAGE(AJ60:AJ66)</f>
        <v>0</v>
      </c>
    </row>
    <row r="69" spans="1:36" ht="15.75" hidden="1" thickBot="1" x14ac:dyDescent="0.3">
      <c r="A69" s="26" t="s">
        <v>20</v>
      </c>
      <c r="B69" s="574"/>
      <c r="C69" s="201">
        <f t="shared" ref="C69:I69" si="105">SUM(C60:C64)</f>
        <v>0</v>
      </c>
      <c r="D69" s="234">
        <f t="shared" si="105"/>
        <v>0</v>
      </c>
      <c r="E69" s="234">
        <f t="shared" si="105"/>
        <v>0</v>
      </c>
      <c r="F69" s="234">
        <f t="shared" si="105"/>
        <v>0</v>
      </c>
      <c r="G69" s="234">
        <f t="shared" si="105"/>
        <v>0</v>
      </c>
      <c r="H69" s="234">
        <f t="shared" si="105"/>
        <v>0</v>
      </c>
      <c r="I69" s="234">
        <f t="shared" si="105"/>
        <v>0</v>
      </c>
      <c r="J69" s="201">
        <f>SUM(J60:J64)</f>
        <v>0</v>
      </c>
      <c r="K69" s="234">
        <f>SUM(K60:K64)</f>
        <v>0</v>
      </c>
      <c r="L69" s="257">
        <f>SUM(L60:L64)</f>
        <v>0</v>
      </c>
      <c r="M69" s="267">
        <f t="shared" ref="M69:R69" si="106">SUM(M60:M64)</f>
        <v>0</v>
      </c>
      <c r="N69" s="247">
        <f t="shared" si="106"/>
        <v>0</v>
      </c>
      <c r="O69" s="247">
        <f t="shared" si="106"/>
        <v>0</v>
      </c>
      <c r="P69" s="247">
        <f t="shared" si="106"/>
        <v>0</v>
      </c>
      <c r="Q69" s="247">
        <f t="shared" si="106"/>
        <v>0</v>
      </c>
      <c r="R69" s="247">
        <f t="shared" si="106"/>
        <v>0</v>
      </c>
      <c r="S69" s="267">
        <f>SUM(S60:S64)</f>
        <v>0</v>
      </c>
      <c r="T69" s="247">
        <f>SUM(T60:T64)</f>
        <v>0</v>
      </c>
      <c r="U69" s="247">
        <f>SUM(U60:U64)</f>
        <v>0</v>
      </c>
      <c r="V69" s="247">
        <f>SUM(V60:V64)</f>
        <v>0</v>
      </c>
      <c r="W69" s="247"/>
      <c r="X69" s="247">
        <f>SUM(X60:X64)</f>
        <v>0</v>
      </c>
      <c r="Y69" s="267">
        <f t="shared" ref="Y69:AD69" si="107">SUM(Y60:Y64)</f>
        <v>0</v>
      </c>
      <c r="Z69" s="267">
        <f t="shared" si="107"/>
        <v>0</v>
      </c>
      <c r="AA69" s="247">
        <f t="shared" si="107"/>
        <v>0</v>
      </c>
      <c r="AB69" s="247">
        <f t="shared" si="107"/>
        <v>0</v>
      </c>
      <c r="AC69" s="247">
        <f t="shared" si="107"/>
        <v>0</v>
      </c>
      <c r="AD69" s="247">
        <f t="shared" si="107"/>
        <v>0</v>
      </c>
      <c r="AE69" s="267">
        <f>SUM(AE60:AE64)</f>
        <v>0</v>
      </c>
      <c r="AF69" s="267">
        <f>SUM(AF60:AF64)</f>
        <v>0</v>
      </c>
      <c r="AG69" s="247">
        <f>SUM(AG60:AG64)</f>
        <v>0</v>
      </c>
      <c r="AH69" s="448"/>
      <c r="AI69" s="448"/>
      <c r="AJ69" s="244">
        <f>SUM(AJ60:AJ64)</f>
        <v>0</v>
      </c>
    </row>
    <row r="70" spans="1:36" ht="15.75" hidden="1" thickBot="1" x14ac:dyDescent="0.3">
      <c r="A70" s="26" t="s">
        <v>22</v>
      </c>
      <c r="B70" s="575"/>
      <c r="C70" s="202" t="e">
        <f t="shared" ref="C70:I70" si="108">AVERAGE(C60:C64)</f>
        <v>#DIV/0!</v>
      </c>
      <c r="D70" s="235" t="e">
        <f t="shared" si="108"/>
        <v>#DIV/0!</v>
      </c>
      <c r="E70" s="235" t="e">
        <f t="shared" si="108"/>
        <v>#DIV/0!</v>
      </c>
      <c r="F70" s="235" t="e">
        <f t="shared" si="108"/>
        <v>#DIV/0!</v>
      </c>
      <c r="G70" s="235" t="e">
        <f t="shared" si="108"/>
        <v>#DIV/0!</v>
      </c>
      <c r="H70" s="235" t="e">
        <f t="shared" si="108"/>
        <v>#DIV/0!</v>
      </c>
      <c r="I70" s="235" t="e">
        <f t="shared" si="108"/>
        <v>#DIV/0!</v>
      </c>
      <c r="J70" s="202" t="e">
        <f>AVERAGE(J60:J64)</f>
        <v>#DIV/0!</v>
      </c>
      <c r="K70" s="235" t="e">
        <f>AVERAGE(K60:K64)</f>
        <v>#DIV/0!</v>
      </c>
      <c r="L70" s="258" t="e">
        <f>AVERAGE(L60:L64)</f>
        <v>#DIV/0!</v>
      </c>
      <c r="M70" s="267" t="e">
        <f t="shared" ref="M70:R70" si="109">AVERAGE(M60:M64)</f>
        <v>#DIV/0!</v>
      </c>
      <c r="N70" s="247" t="e">
        <f t="shared" si="109"/>
        <v>#DIV/0!</v>
      </c>
      <c r="O70" s="247" t="e">
        <f t="shared" si="109"/>
        <v>#DIV/0!</v>
      </c>
      <c r="P70" s="247" t="e">
        <f t="shared" si="109"/>
        <v>#DIV/0!</v>
      </c>
      <c r="Q70" s="247" t="e">
        <f t="shared" si="109"/>
        <v>#DIV/0!</v>
      </c>
      <c r="R70" s="247" t="e">
        <f t="shared" si="109"/>
        <v>#DIV/0!</v>
      </c>
      <c r="S70" s="267" t="e">
        <f>AVERAGE(S60:S64)</f>
        <v>#DIV/0!</v>
      </c>
      <c r="T70" s="247" t="e">
        <f>AVERAGE(T60:T64)</f>
        <v>#DIV/0!</v>
      </c>
      <c r="U70" s="247" t="e">
        <f>AVERAGE(U60:U64)</f>
        <v>#DIV/0!</v>
      </c>
      <c r="V70" s="247" t="e">
        <f>AVERAGE(V60:V64)</f>
        <v>#DIV/0!</v>
      </c>
      <c r="W70" s="247"/>
      <c r="X70" s="247" t="e">
        <f>AVERAGE(X60:X64)</f>
        <v>#DIV/0!</v>
      </c>
      <c r="Y70" s="267" t="e">
        <f t="shared" ref="Y70:AD70" si="110">AVERAGE(Y60:Y64)</f>
        <v>#DIV/0!</v>
      </c>
      <c r="Z70" s="267" t="e">
        <f t="shared" si="110"/>
        <v>#DIV/0!</v>
      </c>
      <c r="AA70" s="247" t="e">
        <f t="shared" si="110"/>
        <v>#DIV/0!</v>
      </c>
      <c r="AB70" s="247" t="e">
        <f t="shared" si="110"/>
        <v>#DIV/0!</v>
      </c>
      <c r="AC70" s="247" t="e">
        <f t="shared" si="110"/>
        <v>#DIV/0!</v>
      </c>
      <c r="AD70" s="247" t="e">
        <f t="shared" si="110"/>
        <v>#DIV/0!</v>
      </c>
      <c r="AE70" s="267" t="e">
        <f>AVERAGE(AE60:AE64)</f>
        <v>#DIV/0!</v>
      </c>
      <c r="AF70" s="267" t="e">
        <f>AVERAGE(AF60:AF64)</f>
        <v>#DIV/0!</v>
      </c>
      <c r="AG70" s="247" t="e">
        <f>AVERAGE(AG60:AG64)</f>
        <v>#DIV/0!</v>
      </c>
      <c r="AH70" s="449"/>
      <c r="AI70" s="449"/>
      <c r="AJ70" s="245">
        <f>AVERAGE(AJ60:AJ64)</f>
        <v>0</v>
      </c>
    </row>
    <row r="71" spans="1:36" x14ac:dyDescent="0.25">
      <c r="A71" s="4"/>
      <c r="B71" s="133"/>
      <c r="C71" s="133"/>
      <c r="D71" s="5"/>
      <c r="E71" s="5"/>
      <c r="F71" s="5"/>
      <c r="G71" s="5"/>
      <c r="H71" s="5"/>
      <c r="I71" s="5"/>
      <c r="J71" s="5"/>
      <c r="K71" s="5"/>
      <c r="L71" s="5"/>
      <c r="M71" s="239"/>
      <c r="N71" s="5"/>
      <c r="O71" s="5"/>
      <c r="P71" s="5"/>
      <c r="Q71" s="5"/>
      <c r="R71" s="5"/>
      <c r="S71" s="239"/>
      <c r="T71" s="5"/>
      <c r="U71" s="5"/>
      <c r="V71" s="5"/>
      <c r="W71" s="5"/>
      <c r="X71" s="5"/>
    </row>
    <row r="72" spans="1:36" ht="25.5" x14ac:dyDescent="0.25">
      <c r="A72" s="4"/>
      <c r="B72" s="190"/>
      <c r="C72" s="39" t="s">
        <v>10</v>
      </c>
      <c r="D72" s="39" t="s">
        <v>14</v>
      </c>
      <c r="E72" s="39" t="s">
        <v>63</v>
      </c>
      <c r="F72" s="39" t="s">
        <v>64</v>
      </c>
      <c r="G72" s="39" t="s">
        <v>11</v>
      </c>
      <c r="H72" s="39" t="s">
        <v>12</v>
      </c>
      <c r="I72" s="39" t="s">
        <v>65</v>
      </c>
      <c r="J72" s="39" t="s">
        <v>31</v>
      </c>
      <c r="K72" s="39" t="s">
        <v>71</v>
      </c>
      <c r="L72" s="39" t="s">
        <v>72</v>
      </c>
      <c r="M72" s="237" t="s">
        <v>77</v>
      </c>
      <c r="N72" s="39" t="s">
        <v>78</v>
      </c>
      <c r="O72" s="39" t="s">
        <v>79</v>
      </c>
      <c r="P72" s="39" t="s">
        <v>81</v>
      </c>
      <c r="Q72" s="39" t="s">
        <v>86</v>
      </c>
      <c r="R72" s="39" t="s">
        <v>87</v>
      </c>
      <c r="S72" s="39" t="s">
        <v>89</v>
      </c>
      <c r="T72" s="39" t="s">
        <v>88</v>
      </c>
      <c r="U72" s="39" t="s">
        <v>102</v>
      </c>
      <c r="V72" s="39" t="s">
        <v>80</v>
      </c>
      <c r="W72" s="39" t="s">
        <v>113</v>
      </c>
      <c r="X72" s="157"/>
      <c r="Y72" s="157"/>
      <c r="Z72" s="1"/>
      <c r="AA72" s="1"/>
    </row>
    <row r="73" spans="1:36" ht="25.5" x14ac:dyDescent="0.25">
      <c r="B73" s="42" t="s">
        <v>29</v>
      </c>
      <c r="C73" s="192">
        <f>SUM(C12,C23,C34,C45,C56,C67,L12,L23,L34,L45,L56,L67,R12,R23,R34,R45,R56,R67,X12,X23,X34,X45,X56,X67, AC12, AC23, AC34, AC45, AC56, AC67, AG12, AG23, AG34, AG45, AG56, AG67,AH12,AH23,AH34,AH45,AH56,)</f>
        <v>202429</v>
      </c>
      <c r="D73" s="192">
        <f>SUM(D12,D23,D34,D45,D56,D67,V12,V23,V34,V45,V56,V67, Z12,Z23,Z34,Z45,Z56,Z67, AF12,AF23,AF34,AF45,AF56,AF67)</f>
        <v>101634</v>
      </c>
      <c r="E73" s="192">
        <f>SUM(E12,E23,E34,E45,E56,E67,Q12,Q23,Q34,Q45,Q56,Q67)</f>
        <v>86367</v>
      </c>
      <c r="F73" s="192">
        <f>SUM(F12,F23,F34,F45,F56, F67)</f>
        <v>23121</v>
      </c>
      <c r="G73" s="192">
        <f>SUM(G12,G23,G34,G45,G56, G67)</f>
        <v>59453</v>
      </c>
      <c r="H73" s="192">
        <f>SUM(H12,H23,H34,H45,H56,H67)</f>
        <v>26254</v>
      </c>
      <c r="I73" s="192">
        <f>SUM(U12,U23,U34,U45,U56,U67, Y12,Y23,Y34,Y45,Y56,Y67)</f>
        <v>33272</v>
      </c>
      <c r="J73" s="192">
        <f>SUM(AI12,AI23,AI34,AI45,AI56)</f>
        <v>7941</v>
      </c>
      <c r="K73" s="192">
        <f>SUM(J12,J23,J34,J45,J56,J67)</f>
        <v>48283</v>
      </c>
      <c r="L73" s="192">
        <f>SUM(K12,K23,K34,K45,K56,K67,N12,N23,N34,N45,N56,N67)</f>
        <v>16561</v>
      </c>
      <c r="M73" s="238">
        <f>SUM(M12,M23,M34,M45,M56,M67)</f>
        <v>15810</v>
      </c>
      <c r="N73" s="192">
        <f>SUM(O12,O23,O34,O45,O56,O67)</f>
        <v>9535</v>
      </c>
      <c r="O73" s="192">
        <f>SUM(P12,P23,P34,P45,P56,P67)</f>
        <v>11662</v>
      </c>
      <c r="P73" s="192">
        <f>SUM(T12,T23,T34,T45,T56,T67)</f>
        <v>17119</v>
      </c>
      <c r="Q73" s="192">
        <f>SUM(AA12,AA23,AA34,AA45,AA56,AA67)</f>
        <v>8563</v>
      </c>
      <c r="R73" s="192">
        <f>SUM(AB12,AB23,AB34,AB45,AB56,AB67)</f>
        <v>3560</v>
      </c>
      <c r="S73" s="192">
        <f>SUM(AD12,AD23,AD34,AD45,AD56,AD67)</f>
        <v>24831</v>
      </c>
      <c r="T73" s="192">
        <f>SUM(AE12,AE23,AE34,AE45,AE56,AE67)</f>
        <v>18240</v>
      </c>
      <c r="U73" s="192">
        <f>SUM(I12,I23,I34,I45,I56)</f>
        <v>25924</v>
      </c>
      <c r="V73" s="192">
        <f>SUM(S12,S23,S34,S45,S56,)</f>
        <v>26147</v>
      </c>
      <c r="W73" s="192">
        <f>SUM(W12,W23,W34,W45,W56)</f>
        <v>11030</v>
      </c>
      <c r="X73" s="203"/>
      <c r="Y73" s="203"/>
      <c r="Z73" s="1"/>
      <c r="AA73" s="1"/>
    </row>
    <row r="74" spans="1:36" ht="25.5" x14ac:dyDescent="0.25">
      <c r="B74" s="42" t="s">
        <v>30</v>
      </c>
      <c r="C74" s="192">
        <f>SUM(C14,C25,C36,C47,C58,C69,L14,L25,L36,L47,L58,L69,R14,R25,R36,R47,R58,R69,X14,X25,X36,X47,X58,X69, AC14, AC25, AC36, AC47, AC58, AC69, AG14, AG25, AG36, AG47, AG58, AG69,AH58,AH47,AH36,AH25,AH14,)</f>
        <v>106732</v>
      </c>
      <c r="D74" s="192">
        <f>SUM(D14,D25,D36,D47,D58,D69,V14,V25,V36,V47,V58,V69,Z14,Z25,Z36,Z47,Z58,Z69, AF14,AF25,AF36,AF47,AF58,AF69)</f>
        <v>62215</v>
      </c>
      <c r="E74" s="192">
        <f>SUM(E14,E25,E36,E47,E58,Q14,Q25,Q36,Q47,Q58,Q69)</f>
        <v>42919</v>
      </c>
      <c r="F74" s="192">
        <f>SUM(F14,F25,F36,F47,F58, F69)</f>
        <v>14844</v>
      </c>
      <c r="G74" s="192">
        <f>SUM(G14,G25,G36,G47,G58, G69)</f>
        <v>32313</v>
      </c>
      <c r="H74" s="192">
        <f>SUM(H14,H25,H36,H47,H58,H69)</f>
        <v>16476</v>
      </c>
      <c r="I74" s="192">
        <f>SUM(U14,U25,U36,U47,U58,U69, Y14,Y25,Y36,Y47,Y58,Y69)</f>
        <v>19752</v>
      </c>
      <c r="J74" s="192">
        <f>SUM(AI14,AI25,AI36,AI47,AI58)</f>
        <v>0</v>
      </c>
      <c r="K74" s="192">
        <f>SUM(J14,J25,J36,J47,J58,J69)</f>
        <v>21894</v>
      </c>
      <c r="L74" s="192">
        <f>SUM(K14,K25,K36,K47,K58,K69,N14,N25,N36,N47,N58,N69)</f>
        <v>8543</v>
      </c>
      <c r="M74" s="192">
        <f>SUM(M14,M25,M36,M47,M58,M69)</f>
        <v>7299</v>
      </c>
      <c r="N74" s="192">
        <f>SUM(O14,O25,O36,O47,O58,O69)</f>
        <v>5307</v>
      </c>
      <c r="O74" s="192">
        <f>SUM(P14,P25,P36,P47,P58,P69)</f>
        <v>6160</v>
      </c>
      <c r="P74" s="192">
        <f>SUM(T14,T25,T36,T47,T58,T69)</f>
        <v>9126</v>
      </c>
      <c r="Q74" s="192">
        <f>SUM(AA14,AA25,AA36,AA47,AA58,AA69)</f>
        <v>4822</v>
      </c>
      <c r="R74" s="192">
        <f>SUM(AB14,AB25,AB36,AB47,AB58,AB69)</f>
        <v>1920</v>
      </c>
      <c r="S74" s="192">
        <f>SUM(AD14,AD25,AD36,AD47,AD58,AD69)</f>
        <v>15584</v>
      </c>
      <c r="T74" s="192">
        <f>SUM(AE14,AE25,AE36,AE47,AE58,AE69)</f>
        <v>8835</v>
      </c>
      <c r="U74" s="192">
        <f>SUM(I14,I25,I36,I47,I58)</f>
        <v>12613</v>
      </c>
      <c r="V74" s="192">
        <f>SUM(S14,S25,S36,S47,S58)</f>
        <v>14398</v>
      </c>
      <c r="W74" s="192">
        <f>SUM(W14,W25,W36,W47,W58)</f>
        <v>6854</v>
      </c>
      <c r="X74" s="236"/>
      <c r="Y74" s="236"/>
      <c r="Z74" s="1"/>
      <c r="AA74" s="1"/>
    </row>
    <row r="75" spans="1:36" x14ac:dyDescent="0.25">
      <c r="B75" s="1"/>
      <c r="C75" s="1"/>
      <c r="F75" s="134"/>
    </row>
    <row r="76" spans="1:36" x14ac:dyDescent="0.25">
      <c r="B76" s="1"/>
      <c r="C76" s="1"/>
      <c r="F76" s="134"/>
      <c r="S76" s="272"/>
    </row>
    <row r="77" spans="1:36" x14ac:dyDescent="0.25">
      <c r="B77" s="1"/>
      <c r="C77" s="1"/>
      <c r="D77" s="567" t="s">
        <v>74</v>
      </c>
      <c r="E77" s="568"/>
      <c r="F77" s="569"/>
      <c r="Y77" s="1"/>
      <c r="Z77" s="1"/>
      <c r="AA77" s="1"/>
    </row>
    <row r="78" spans="1:36" x14ac:dyDescent="0.25">
      <c r="D78" s="565" t="s">
        <v>19</v>
      </c>
      <c r="E78" s="566"/>
      <c r="F78" s="107">
        <f>AJ12+AJ23+AJ34+AJ45+AJ56+AJ67</f>
        <v>777736</v>
      </c>
      <c r="P78"/>
      <c r="Q78" s="273"/>
      <c r="R78" s="273"/>
      <c r="S78" s="273"/>
      <c r="T78" s="273"/>
    </row>
    <row r="79" spans="1:36" x14ac:dyDescent="0.25">
      <c r="D79" s="565" t="s">
        <v>30</v>
      </c>
      <c r="E79" s="566"/>
      <c r="F79" s="106">
        <f>SUM(AJ14, AJ25, AJ36, AJ47, AJ58, AJ69)</f>
        <v>418606</v>
      </c>
      <c r="M79" s="272"/>
    </row>
    <row r="80" spans="1:36" x14ac:dyDescent="0.25">
      <c r="D80" s="565" t="s">
        <v>62</v>
      </c>
      <c r="E80" s="566"/>
      <c r="F80" s="107">
        <f>AVERAGE(AJ56, AJ45, AJ34, AJ23, AJ12, AJ67)</f>
        <v>129622.66666666667</v>
      </c>
    </row>
    <row r="81" spans="1:24" x14ac:dyDescent="0.25">
      <c r="A81"/>
      <c r="B81"/>
      <c r="C81"/>
      <c r="D81" s="565" t="s">
        <v>22</v>
      </c>
      <c r="E81" s="566"/>
      <c r="F81" s="106">
        <f>AVERAGE(AJ14, AJ25, AJ36, AJ47, AJ58, AJ69)</f>
        <v>69767.666666666672</v>
      </c>
      <c r="G81"/>
      <c r="H81"/>
      <c r="I81"/>
      <c r="J81"/>
      <c r="K81"/>
      <c r="L81" s="273"/>
      <c r="M81" s="273"/>
      <c r="N81"/>
      <c r="O81"/>
      <c r="U81" s="273"/>
      <c r="V81" s="273"/>
      <c r="W81" s="273"/>
      <c r="X81" s="273"/>
    </row>
  </sheetData>
  <mergeCells count="54">
    <mergeCell ref="S1:X2"/>
    <mergeCell ref="S3:S4"/>
    <mergeCell ref="T3:T4"/>
    <mergeCell ref="U3:U4"/>
    <mergeCell ref="V3:V4"/>
    <mergeCell ref="X3:X4"/>
    <mergeCell ref="W3:W5"/>
    <mergeCell ref="M1:R2"/>
    <mergeCell ref="M3:M4"/>
    <mergeCell ref="N3:N4"/>
    <mergeCell ref="O3:O4"/>
    <mergeCell ref="P3:P4"/>
    <mergeCell ref="Q3:Q4"/>
    <mergeCell ref="R3:R4"/>
    <mergeCell ref="B12:B15"/>
    <mergeCell ref="D78:E78"/>
    <mergeCell ref="D79:E79"/>
    <mergeCell ref="D80:E80"/>
    <mergeCell ref="L3:L4"/>
    <mergeCell ref="D81:E81"/>
    <mergeCell ref="D77:F77"/>
    <mergeCell ref="B23:B26"/>
    <mergeCell ref="B34:B37"/>
    <mergeCell ref="B45:B48"/>
    <mergeCell ref="B56:B59"/>
    <mergeCell ref="B67:B70"/>
    <mergeCell ref="A1:A4"/>
    <mergeCell ref="B1:B4"/>
    <mergeCell ref="J3:J4"/>
    <mergeCell ref="K3:K4"/>
    <mergeCell ref="C3:C4"/>
    <mergeCell ref="D3:D4"/>
    <mergeCell ref="E3:E4"/>
    <mergeCell ref="F3:F4"/>
    <mergeCell ref="G3:G4"/>
    <mergeCell ref="H3:H4"/>
    <mergeCell ref="I3:I4"/>
    <mergeCell ref="J1:L2"/>
    <mergeCell ref="C1:I2"/>
    <mergeCell ref="Y1:AC2"/>
    <mergeCell ref="Y3:Y4"/>
    <mergeCell ref="Z3:Z4"/>
    <mergeCell ref="AA3:AA4"/>
    <mergeCell ref="AB3:AB4"/>
    <mergeCell ref="AC3:AC4"/>
    <mergeCell ref="AD1:AG2"/>
    <mergeCell ref="AG3:AG4"/>
    <mergeCell ref="AJ1:AJ4"/>
    <mergeCell ref="AD3:AD4"/>
    <mergeCell ref="AE3:AE4"/>
    <mergeCell ref="AF3:AF4"/>
    <mergeCell ref="AH1:AI2"/>
    <mergeCell ref="AH3:AH4"/>
    <mergeCell ref="AI3:AI4"/>
  </mergeCells>
  <pageMargins left="0.7" right="0.7" top="0.75" bottom="0.75" header="0.3" footer="0.3"/>
  <pageSetup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T76"/>
  <sheetViews>
    <sheetView zoomScaleNormal="100" workbookViewId="0">
      <pane xSplit="2" ySplit="4" topLeftCell="C28" activePane="bottomRight" state="frozen"/>
      <selection pane="topRight" activeCell="C1" sqref="C1"/>
      <selection pane="bottomLeft" activeCell="A5" sqref="A5"/>
      <selection pane="bottomRight" activeCell="H55" sqref="H55"/>
    </sheetView>
  </sheetViews>
  <sheetFormatPr defaultRowHeight="15" outlineLevelRow="1" x14ac:dyDescent="0.25"/>
  <cols>
    <col min="1" max="1" width="18.7109375" style="1" bestFit="1" customWidth="1"/>
    <col min="2" max="2" width="10.7109375" style="134" bestFit="1" customWidth="1"/>
    <col min="3" max="10" width="15.7109375" style="11" customWidth="1"/>
    <col min="11" max="11" width="10.7109375" style="11" customWidth="1"/>
    <col min="12" max="12" width="16.28515625" style="11" bestFit="1" customWidth="1"/>
    <col min="13" max="16384" width="9.140625" style="11"/>
  </cols>
  <sheetData>
    <row r="1" spans="1:20" ht="15" customHeight="1" x14ac:dyDescent="0.25">
      <c r="A1" s="23"/>
      <c r="B1" s="171"/>
      <c r="C1" s="554" t="s">
        <v>8</v>
      </c>
      <c r="D1" s="595"/>
      <c r="E1" s="595"/>
      <c r="F1" s="595"/>
      <c r="G1" s="576"/>
      <c r="H1" s="554" t="s">
        <v>83</v>
      </c>
      <c r="I1" s="554" t="s">
        <v>10</v>
      </c>
      <c r="J1" s="576"/>
      <c r="K1" s="594" t="s">
        <v>19</v>
      </c>
    </row>
    <row r="2" spans="1:20" ht="15" customHeight="1" thickBot="1" x14ac:dyDescent="0.3">
      <c r="A2" s="24"/>
      <c r="B2" s="172"/>
      <c r="C2" s="596"/>
      <c r="D2" s="597"/>
      <c r="E2" s="597"/>
      <c r="F2" s="597"/>
      <c r="G2" s="598"/>
      <c r="H2" s="596"/>
      <c r="I2" s="596"/>
      <c r="J2" s="598"/>
      <c r="K2" s="529"/>
    </row>
    <row r="3" spans="1:20" ht="14.25" customHeight="1" x14ac:dyDescent="0.25">
      <c r="A3" s="539" t="s">
        <v>52</v>
      </c>
      <c r="B3" s="581" t="s">
        <v>53</v>
      </c>
      <c r="C3" s="583" t="s">
        <v>34</v>
      </c>
      <c r="D3" s="587" t="s">
        <v>35</v>
      </c>
      <c r="E3" s="589" t="s">
        <v>36</v>
      </c>
      <c r="F3" s="587" t="s">
        <v>37</v>
      </c>
      <c r="G3" s="599" t="s">
        <v>93</v>
      </c>
      <c r="H3" s="600" t="s">
        <v>38</v>
      </c>
      <c r="I3" s="601" t="s">
        <v>39</v>
      </c>
      <c r="J3" s="592" t="s">
        <v>40</v>
      </c>
      <c r="K3" s="529"/>
    </row>
    <row r="4" spans="1:20" ht="15" customHeight="1" thickBot="1" x14ac:dyDescent="0.3">
      <c r="A4" s="560"/>
      <c r="B4" s="582"/>
      <c r="C4" s="583"/>
      <c r="D4" s="588"/>
      <c r="E4" s="589"/>
      <c r="F4" s="588"/>
      <c r="G4" s="599"/>
      <c r="H4" s="549"/>
      <c r="I4" s="583"/>
      <c r="J4" s="593"/>
      <c r="K4" s="529"/>
    </row>
    <row r="5" spans="1:20" s="46" customFormat="1" ht="14.25" hidden="1" thickBot="1" x14ac:dyDescent="0.3">
      <c r="A5" s="25" t="s">
        <v>3</v>
      </c>
      <c r="B5" s="324">
        <v>43612</v>
      </c>
      <c r="C5" s="165"/>
      <c r="D5" s="53"/>
      <c r="E5" s="53"/>
      <c r="F5" s="53"/>
      <c r="G5" s="52"/>
      <c r="H5" s="17"/>
      <c r="I5" s="51"/>
      <c r="J5" s="52"/>
      <c r="K5" s="139">
        <f t="shared" ref="K5:K11" si="0">SUM(C5:J5)</f>
        <v>0</v>
      </c>
    </row>
    <row r="6" spans="1:20" s="46" customFormat="1" ht="13.5" hidden="1" x14ac:dyDescent="0.25">
      <c r="A6" s="25" t="s">
        <v>4</v>
      </c>
      <c r="B6" s="174">
        <v>43613</v>
      </c>
      <c r="C6" s="143"/>
      <c r="D6" s="290"/>
      <c r="E6" s="20"/>
      <c r="F6" s="20"/>
      <c r="G6" s="19"/>
      <c r="H6" s="352"/>
      <c r="I6" s="18"/>
      <c r="J6" s="19"/>
      <c r="K6" s="55">
        <f t="shared" si="0"/>
        <v>0</v>
      </c>
    </row>
    <row r="7" spans="1:20" s="46" customFormat="1" ht="13.5" hidden="1" x14ac:dyDescent="0.25">
      <c r="A7" s="25" t="s">
        <v>5</v>
      </c>
      <c r="B7" s="174">
        <v>43614</v>
      </c>
      <c r="C7" s="143"/>
      <c r="D7" s="20"/>
      <c r="E7" s="20"/>
      <c r="F7" s="20"/>
      <c r="G7" s="19"/>
      <c r="H7" s="352"/>
      <c r="I7" s="18"/>
      <c r="J7" s="19"/>
      <c r="K7" s="274">
        <f t="shared" si="0"/>
        <v>0</v>
      </c>
    </row>
    <row r="8" spans="1:20" s="46" customFormat="1" ht="13.5" hidden="1" x14ac:dyDescent="0.25">
      <c r="A8" s="25" t="s">
        <v>6</v>
      </c>
      <c r="B8" s="174">
        <v>43615</v>
      </c>
      <c r="C8" s="143"/>
      <c r="D8" s="20"/>
      <c r="E8" s="20"/>
      <c r="F8" s="20"/>
      <c r="G8" s="19"/>
      <c r="H8" s="352"/>
      <c r="I8" s="18"/>
      <c r="J8" s="19"/>
      <c r="K8" s="274">
        <f t="shared" si="0"/>
        <v>0</v>
      </c>
    </row>
    <row r="9" spans="1:20" s="46" customFormat="1" ht="13.5" hidden="1" x14ac:dyDescent="0.25">
      <c r="A9" s="25" t="s">
        <v>0</v>
      </c>
      <c r="B9" s="174">
        <v>43616</v>
      </c>
      <c r="C9" s="143"/>
      <c r="D9" s="20"/>
      <c r="E9" s="20"/>
      <c r="F9" s="20"/>
      <c r="G9" s="19"/>
      <c r="H9" s="352"/>
      <c r="I9" s="18"/>
      <c r="J9" s="19"/>
      <c r="K9" s="274">
        <f t="shared" si="0"/>
        <v>0</v>
      </c>
    </row>
    <row r="10" spans="1:20" s="46" customFormat="1" ht="13.5" outlineLevel="1" x14ac:dyDescent="0.25">
      <c r="A10" s="25" t="s">
        <v>1</v>
      </c>
      <c r="B10" s="174">
        <v>43617</v>
      </c>
      <c r="C10" s="143">
        <v>5313</v>
      </c>
      <c r="D10" s="20"/>
      <c r="E10" s="20"/>
      <c r="F10" s="20"/>
      <c r="G10" s="19">
        <v>2456</v>
      </c>
      <c r="H10" s="352">
        <v>529</v>
      </c>
      <c r="I10" s="18"/>
      <c r="J10" s="19"/>
      <c r="K10" s="274">
        <f t="shared" si="0"/>
        <v>8298</v>
      </c>
    </row>
    <row r="11" spans="1:20" s="46" customFormat="1" ht="14.25" outlineLevel="1" thickBot="1" x14ac:dyDescent="0.3">
      <c r="A11" s="25" t="s">
        <v>2</v>
      </c>
      <c r="B11" s="174">
        <v>43618</v>
      </c>
      <c r="C11" s="143">
        <v>3833</v>
      </c>
      <c r="D11" s="290"/>
      <c r="E11" s="20"/>
      <c r="F11" s="20"/>
      <c r="G11" s="19">
        <v>1568</v>
      </c>
      <c r="H11" s="352">
        <v>376</v>
      </c>
      <c r="I11" s="18"/>
      <c r="J11" s="19"/>
      <c r="K11" s="274">
        <f t="shared" si="0"/>
        <v>5777</v>
      </c>
    </row>
    <row r="12" spans="1:20" s="47" customFormat="1" ht="13.5" customHeight="1" outlineLevel="1" thickBot="1" x14ac:dyDescent="0.3">
      <c r="A12" s="160" t="s">
        <v>21</v>
      </c>
      <c r="B12" s="590" t="s">
        <v>24</v>
      </c>
      <c r="C12" s="320">
        <f t="shared" ref="C12:K12" si="1">SUM(C5:C11)</f>
        <v>9146</v>
      </c>
      <c r="D12" s="292">
        <f t="shared" si="1"/>
        <v>0</v>
      </c>
      <c r="E12" s="292">
        <f t="shared" si="1"/>
        <v>0</v>
      </c>
      <c r="F12" s="292">
        <f t="shared" si="1"/>
        <v>0</v>
      </c>
      <c r="G12" s="296">
        <f t="shared" si="1"/>
        <v>4024</v>
      </c>
      <c r="H12" s="385">
        <f t="shared" si="1"/>
        <v>905</v>
      </c>
      <c r="I12" s="295">
        <f t="shared" si="1"/>
        <v>0</v>
      </c>
      <c r="J12" s="296">
        <f t="shared" si="1"/>
        <v>0</v>
      </c>
      <c r="K12" s="318">
        <f t="shared" si="1"/>
        <v>14075</v>
      </c>
    </row>
    <row r="13" spans="1:20" s="47" customFormat="1" ht="15" customHeight="1" outlineLevel="1" thickBot="1" x14ac:dyDescent="0.3">
      <c r="A13" s="110" t="s">
        <v>23</v>
      </c>
      <c r="B13" s="590"/>
      <c r="C13" s="320">
        <f>AVERAGE(C5:C11)</f>
        <v>4573</v>
      </c>
      <c r="D13" s="292" t="e">
        <f t="shared" ref="D13:K13" si="2">AVERAGE(D5:D11)</f>
        <v>#DIV/0!</v>
      </c>
      <c r="E13" s="292" t="e">
        <f t="shared" si="2"/>
        <v>#DIV/0!</v>
      </c>
      <c r="F13" s="292" t="e">
        <f t="shared" si="2"/>
        <v>#DIV/0!</v>
      </c>
      <c r="G13" s="296">
        <f>AVERAGE(G5:G11)</f>
        <v>2012</v>
      </c>
      <c r="H13" s="385">
        <f t="shared" si="2"/>
        <v>452.5</v>
      </c>
      <c r="I13" s="295" t="e">
        <f t="shared" si="2"/>
        <v>#DIV/0!</v>
      </c>
      <c r="J13" s="296" t="e">
        <f t="shared" si="2"/>
        <v>#DIV/0!</v>
      </c>
      <c r="K13" s="318">
        <f t="shared" si="2"/>
        <v>2010.7142857142858</v>
      </c>
    </row>
    <row r="14" spans="1:20" s="47" customFormat="1" ht="15" customHeight="1" thickBot="1" x14ac:dyDescent="0.3">
      <c r="A14" s="26" t="s">
        <v>20</v>
      </c>
      <c r="B14" s="590"/>
      <c r="C14" s="321">
        <f t="shared" ref="C14:K14" si="3">SUM(C5:C9)</f>
        <v>0</v>
      </c>
      <c r="D14" s="293">
        <f t="shared" si="3"/>
        <v>0</v>
      </c>
      <c r="E14" s="293">
        <f t="shared" si="3"/>
        <v>0</v>
      </c>
      <c r="F14" s="293">
        <f t="shared" si="3"/>
        <v>0</v>
      </c>
      <c r="G14" s="298">
        <f t="shared" si="3"/>
        <v>0</v>
      </c>
      <c r="H14" s="386">
        <f t="shared" si="3"/>
        <v>0</v>
      </c>
      <c r="I14" s="297">
        <f t="shared" si="3"/>
        <v>0</v>
      </c>
      <c r="J14" s="298">
        <f t="shared" si="3"/>
        <v>0</v>
      </c>
      <c r="K14" s="319">
        <f t="shared" si="3"/>
        <v>0</v>
      </c>
      <c r="N14" s="373"/>
      <c r="O14" s="373"/>
      <c r="P14" s="373"/>
      <c r="Q14" s="373"/>
      <c r="R14" s="373"/>
      <c r="S14" s="373"/>
      <c r="T14" s="373"/>
    </row>
    <row r="15" spans="1:20" s="47" customFormat="1" ht="15" customHeight="1" thickBot="1" x14ac:dyDescent="0.3">
      <c r="A15" s="26" t="s">
        <v>22</v>
      </c>
      <c r="B15" s="590"/>
      <c r="C15" s="321" t="e">
        <f t="shared" ref="C15:J15" si="4">AVERAGE(C5:C9)</f>
        <v>#DIV/0!</v>
      </c>
      <c r="D15" s="293" t="e">
        <f>AVERAGE(D5:D9)</f>
        <v>#DIV/0!</v>
      </c>
      <c r="E15" s="293" t="e">
        <f t="shared" si="4"/>
        <v>#DIV/0!</v>
      </c>
      <c r="F15" s="293" t="e">
        <f t="shared" si="4"/>
        <v>#DIV/0!</v>
      </c>
      <c r="G15" s="298" t="e">
        <f t="shared" si="4"/>
        <v>#DIV/0!</v>
      </c>
      <c r="H15" s="386" t="e">
        <f t="shared" si="4"/>
        <v>#DIV/0!</v>
      </c>
      <c r="I15" s="297" t="e">
        <f t="shared" si="4"/>
        <v>#DIV/0!</v>
      </c>
      <c r="J15" s="298" t="e">
        <f t="shared" si="4"/>
        <v>#DIV/0!</v>
      </c>
      <c r="K15" s="319">
        <f>AVERAGE(K5:K9)</f>
        <v>0</v>
      </c>
      <c r="N15" s="373"/>
      <c r="O15" s="373"/>
      <c r="P15" s="373"/>
      <c r="Q15" s="373"/>
      <c r="R15" s="373"/>
      <c r="S15" s="373"/>
      <c r="T15" s="373"/>
    </row>
    <row r="16" spans="1:20" s="47" customFormat="1" ht="15" customHeight="1" x14ac:dyDescent="0.25">
      <c r="A16" s="25" t="s">
        <v>3</v>
      </c>
      <c r="B16" s="174">
        <f>B11+1</f>
        <v>43619</v>
      </c>
      <c r="C16" s="143">
        <v>6456</v>
      </c>
      <c r="D16" s="20">
        <v>1714</v>
      </c>
      <c r="E16" s="20">
        <v>1235</v>
      </c>
      <c r="F16" s="20">
        <v>2524</v>
      </c>
      <c r="G16" s="19"/>
      <c r="H16" s="352">
        <v>944</v>
      </c>
      <c r="I16" s="18">
        <v>1337</v>
      </c>
      <c r="J16" s="19">
        <v>2521</v>
      </c>
      <c r="K16" s="274">
        <f t="shared" ref="K16:K21" si="5">SUM(C16:J16)</f>
        <v>16731</v>
      </c>
      <c r="N16" s="373"/>
      <c r="O16" s="373"/>
      <c r="P16" s="373"/>
      <c r="Q16" s="373"/>
      <c r="R16" s="373"/>
      <c r="S16" s="373"/>
      <c r="T16" s="373"/>
    </row>
    <row r="17" spans="1:20" s="47" customFormat="1" ht="15" customHeight="1" x14ac:dyDescent="0.25">
      <c r="A17" s="25" t="s">
        <v>4</v>
      </c>
      <c r="B17" s="174">
        <f t="shared" ref="B17:B22" si="6">B16+1</f>
        <v>43620</v>
      </c>
      <c r="C17" s="143">
        <v>6969</v>
      </c>
      <c r="D17" s="20">
        <v>1873</v>
      </c>
      <c r="E17" s="20">
        <v>1196</v>
      </c>
      <c r="F17" s="20">
        <v>2575</v>
      </c>
      <c r="G17" s="19"/>
      <c r="H17" s="352">
        <v>1228</v>
      </c>
      <c r="I17" s="18">
        <v>1335</v>
      </c>
      <c r="J17" s="19">
        <v>2610</v>
      </c>
      <c r="K17" s="274">
        <f t="shared" si="5"/>
        <v>17786</v>
      </c>
      <c r="M17" s="373"/>
      <c r="N17" s="373"/>
      <c r="O17" s="373"/>
      <c r="P17" s="373"/>
      <c r="Q17" s="373"/>
      <c r="R17" s="373"/>
      <c r="S17" s="373"/>
      <c r="T17" s="373"/>
    </row>
    <row r="18" spans="1:20" s="47" customFormat="1" ht="15" customHeight="1" x14ac:dyDescent="0.25">
      <c r="A18" s="25" t="s">
        <v>5</v>
      </c>
      <c r="B18" s="174">
        <f t="shared" si="6"/>
        <v>43621</v>
      </c>
      <c r="C18" s="219">
        <v>7271</v>
      </c>
      <c r="D18" s="311">
        <v>1798</v>
      </c>
      <c r="E18" s="311">
        <v>1183</v>
      </c>
      <c r="F18" s="311">
        <v>2576</v>
      </c>
      <c r="G18" s="312"/>
      <c r="H18" s="218">
        <v>1370</v>
      </c>
      <c r="I18" s="211">
        <v>1257</v>
      </c>
      <c r="J18" s="312">
        <v>2396</v>
      </c>
      <c r="K18" s="274">
        <f t="shared" si="5"/>
        <v>17851</v>
      </c>
      <c r="M18" s="373"/>
      <c r="N18" s="373"/>
      <c r="O18" s="373"/>
      <c r="P18" s="373"/>
      <c r="Q18" s="373"/>
      <c r="R18" s="373"/>
      <c r="S18" s="373"/>
      <c r="T18" s="373"/>
    </row>
    <row r="19" spans="1:20" s="47" customFormat="1" ht="15" customHeight="1" x14ac:dyDescent="0.25">
      <c r="A19" s="25" t="s">
        <v>6</v>
      </c>
      <c r="B19" s="174">
        <f t="shared" si="6"/>
        <v>43622</v>
      </c>
      <c r="C19" s="143">
        <v>7803</v>
      </c>
      <c r="D19" s="20">
        <v>1756</v>
      </c>
      <c r="E19" s="20">
        <v>1115</v>
      </c>
      <c r="F19" s="20">
        <v>2644</v>
      </c>
      <c r="G19" s="19"/>
      <c r="H19" s="352">
        <v>1315</v>
      </c>
      <c r="I19" s="18">
        <v>1291</v>
      </c>
      <c r="J19" s="19">
        <v>2470</v>
      </c>
      <c r="K19" s="274">
        <f t="shared" si="5"/>
        <v>18394</v>
      </c>
      <c r="M19" s="373"/>
      <c r="N19" s="373"/>
      <c r="O19" s="373"/>
    </row>
    <row r="20" spans="1:20" s="47" customFormat="1" ht="15" customHeight="1" x14ac:dyDescent="0.25">
      <c r="A20" s="25" t="s">
        <v>0</v>
      </c>
      <c r="B20" s="174">
        <f t="shared" si="6"/>
        <v>43623</v>
      </c>
      <c r="C20" s="143">
        <v>7618</v>
      </c>
      <c r="D20" s="20">
        <v>1773</v>
      </c>
      <c r="E20" s="20">
        <v>1092</v>
      </c>
      <c r="F20" s="20">
        <v>2594</v>
      </c>
      <c r="G20" s="19"/>
      <c r="H20" s="352">
        <v>1295</v>
      </c>
      <c r="I20" s="18">
        <v>1016</v>
      </c>
      <c r="J20" s="19">
        <v>2024</v>
      </c>
      <c r="K20" s="274">
        <f t="shared" si="5"/>
        <v>17412</v>
      </c>
      <c r="M20" s="373"/>
      <c r="N20" s="373"/>
    </row>
    <row r="21" spans="1:20" s="47" customFormat="1" ht="15" customHeight="1" outlineLevel="1" x14ac:dyDescent="0.25">
      <c r="A21" s="25" t="s">
        <v>1</v>
      </c>
      <c r="B21" s="174">
        <f t="shared" si="6"/>
        <v>43624</v>
      </c>
      <c r="C21" s="143">
        <v>5393</v>
      </c>
      <c r="D21" s="280"/>
      <c r="E21" s="20"/>
      <c r="F21" s="20"/>
      <c r="G21" s="19">
        <v>2590</v>
      </c>
      <c r="H21" s="352">
        <v>531</v>
      </c>
      <c r="I21" s="18"/>
      <c r="J21" s="19"/>
      <c r="K21" s="274">
        <f t="shared" si="5"/>
        <v>8514</v>
      </c>
      <c r="M21" s="373"/>
      <c r="N21" s="373"/>
    </row>
    <row r="22" spans="1:20" s="47" customFormat="1" ht="15" customHeight="1" outlineLevel="1" thickBot="1" x14ac:dyDescent="0.3">
      <c r="A22" s="25" t="s">
        <v>2</v>
      </c>
      <c r="B22" s="174">
        <f t="shared" si="6"/>
        <v>43625</v>
      </c>
      <c r="C22" s="322">
        <v>4056</v>
      </c>
      <c r="D22" s="36"/>
      <c r="E22" s="36"/>
      <c r="F22" s="36"/>
      <c r="G22" s="384">
        <v>1686</v>
      </c>
      <c r="H22" s="352">
        <v>516</v>
      </c>
      <c r="I22" s="18"/>
      <c r="J22" s="19"/>
      <c r="K22" s="274">
        <f t="shared" ref="K22" si="7">SUM(C22:J22)</f>
        <v>6258</v>
      </c>
      <c r="M22" s="373"/>
      <c r="N22" s="373"/>
    </row>
    <row r="23" spans="1:20" s="47" customFormat="1" ht="15" customHeight="1" outlineLevel="1" thickBot="1" x14ac:dyDescent="0.3">
      <c r="A23" s="160" t="s">
        <v>21</v>
      </c>
      <c r="B23" s="590" t="s">
        <v>25</v>
      </c>
      <c r="C23" s="320">
        <f t="shared" ref="C23:J23" si="8">SUM(C16:C22)</f>
        <v>45566</v>
      </c>
      <c r="D23" s="292">
        <f t="shared" si="8"/>
        <v>8914</v>
      </c>
      <c r="E23" s="292">
        <f t="shared" si="8"/>
        <v>5821</v>
      </c>
      <c r="F23" s="292">
        <f t="shared" si="8"/>
        <v>12913</v>
      </c>
      <c r="G23" s="296">
        <f t="shared" si="8"/>
        <v>4276</v>
      </c>
      <c r="H23" s="385">
        <f t="shared" si="8"/>
        <v>7199</v>
      </c>
      <c r="I23" s="295">
        <f t="shared" si="8"/>
        <v>6236</v>
      </c>
      <c r="J23" s="296">
        <f t="shared" si="8"/>
        <v>12021</v>
      </c>
      <c r="K23" s="318">
        <f t="shared" ref="K23" si="9">SUM(K16:K22)</f>
        <v>102946</v>
      </c>
      <c r="M23" s="373"/>
      <c r="N23" s="373"/>
    </row>
    <row r="24" spans="1:20" s="47" customFormat="1" ht="15" customHeight="1" outlineLevel="1" thickBot="1" x14ac:dyDescent="0.3">
      <c r="A24" s="110" t="s">
        <v>23</v>
      </c>
      <c r="B24" s="590"/>
      <c r="C24" s="320">
        <f>AVERAGE(C16:C22)</f>
        <v>6509.4285714285716</v>
      </c>
      <c r="D24" s="292">
        <f>AVERAGE(D16:D22)</f>
        <v>1782.8</v>
      </c>
      <c r="E24" s="292">
        <f t="shared" ref="E24:K24" si="10">AVERAGE(E16:E22)</f>
        <v>1164.2</v>
      </c>
      <c r="F24" s="292">
        <f t="shared" si="10"/>
        <v>2582.6</v>
      </c>
      <c r="G24" s="296">
        <f t="shared" si="10"/>
        <v>2138</v>
      </c>
      <c r="H24" s="385">
        <f>AVERAGE(H16:H22)</f>
        <v>1028.4285714285713</v>
      </c>
      <c r="I24" s="295" t="e">
        <f>AVERAGE(I21:I22)</f>
        <v>#DIV/0!</v>
      </c>
      <c r="J24" s="296">
        <f>AVERAGE(J16:J22)</f>
        <v>2404.1999999999998</v>
      </c>
      <c r="K24" s="318">
        <f t="shared" si="10"/>
        <v>14706.571428571429</v>
      </c>
      <c r="M24" s="373"/>
      <c r="N24" s="373"/>
    </row>
    <row r="25" spans="1:20" s="47" customFormat="1" ht="15" customHeight="1" thickBot="1" x14ac:dyDescent="0.3">
      <c r="A25" s="26" t="s">
        <v>20</v>
      </c>
      <c r="B25" s="590"/>
      <c r="C25" s="321">
        <f>SUM(C16:C20)</f>
        <v>36117</v>
      </c>
      <c r="D25" s="293">
        <f>SUM(D16:D20)</f>
        <v>8914</v>
      </c>
      <c r="E25" s="293">
        <f t="shared" ref="E25:G25" si="11">SUM(E16:E20)</f>
        <v>5821</v>
      </c>
      <c r="F25" s="293">
        <f t="shared" si="11"/>
        <v>12913</v>
      </c>
      <c r="G25" s="298">
        <f t="shared" si="11"/>
        <v>0</v>
      </c>
      <c r="H25" s="386">
        <f>SUM(H16:H20)</f>
        <v>6152</v>
      </c>
      <c r="I25" s="297">
        <f>SUM(I16:I20)</f>
        <v>6236</v>
      </c>
      <c r="J25" s="298">
        <f>SUM(J16:J20)</f>
        <v>12021</v>
      </c>
      <c r="K25" s="319">
        <f>SUM(K16:K20)</f>
        <v>88174</v>
      </c>
      <c r="M25" s="373"/>
      <c r="N25" s="373"/>
      <c r="O25" s="373"/>
      <c r="P25" s="373"/>
      <c r="Q25" s="373"/>
      <c r="R25" s="373"/>
      <c r="S25" s="373"/>
    </row>
    <row r="26" spans="1:20" s="47" customFormat="1" ht="15" customHeight="1" thickBot="1" x14ac:dyDescent="0.3">
      <c r="A26" s="26" t="s">
        <v>22</v>
      </c>
      <c r="B26" s="590"/>
      <c r="C26" s="321">
        <f>AVERAGE(C16:C20)</f>
        <v>7223.4</v>
      </c>
      <c r="D26" s="293">
        <f>AVERAGE(D16:D20)</f>
        <v>1782.8</v>
      </c>
      <c r="E26" s="293">
        <f t="shared" ref="E26:G26" si="12">AVERAGE(E16:E20)</f>
        <v>1164.2</v>
      </c>
      <c r="F26" s="293">
        <f t="shared" si="12"/>
        <v>2582.6</v>
      </c>
      <c r="G26" s="298" t="e">
        <f t="shared" si="12"/>
        <v>#DIV/0!</v>
      </c>
      <c r="H26" s="386">
        <v>893</v>
      </c>
      <c r="I26" s="267">
        <f>AVERAGE(I16:I20)</f>
        <v>1247.2</v>
      </c>
      <c r="J26" s="298">
        <f>AVERAGE(J16:J20)</f>
        <v>2404.1999999999998</v>
      </c>
      <c r="K26" s="319">
        <f>AVERAGE(K16:K20)</f>
        <v>17634.8</v>
      </c>
      <c r="M26" s="373"/>
      <c r="N26" s="373"/>
      <c r="O26" s="373"/>
      <c r="P26" s="373"/>
      <c r="Q26" s="373"/>
      <c r="R26" s="373"/>
      <c r="S26" s="373"/>
    </row>
    <row r="27" spans="1:20" s="47" customFormat="1" ht="15" customHeight="1" x14ac:dyDescent="0.25">
      <c r="A27" s="25" t="s">
        <v>3</v>
      </c>
      <c r="B27" s="177">
        <f>B22+1</f>
        <v>43626</v>
      </c>
      <c r="C27" s="323">
        <v>6077</v>
      </c>
      <c r="D27" s="207">
        <v>1596</v>
      </c>
      <c r="E27" s="208">
        <v>1171</v>
      </c>
      <c r="F27" s="208">
        <v>2278</v>
      </c>
      <c r="G27" s="221"/>
      <c r="H27" s="387">
        <v>1171</v>
      </c>
      <c r="I27" s="317">
        <v>1359</v>
      </c>
      <c r="J27" s="221">
        <v>2571</v>
      </c>
      <c r="K27" s="274">
        <f t="shared" ref="K27:K32" si="13">SUM(C27:J27)</f>
        <v>16223</v>
      </c>
      <c r="M27" s="373"/>
      <c r="N27" s="373"/>
      <c r="O27" s="373"/>
      <c r="P27" s="373"/>
      <c r="Q27" s="373"/>
      <c r="R27" s="373"/>
      <c r="S27" s="373"/>
    </row>
    <row r="28" spans="1:20" s="47" customFormat="1" ht="15" customHeight="1" x14ac:dyDescent="0.25">
      <c r="A28" s="25" t="s">
        <v>4</v>
      </c>
      <c r="B28" s="177">
        <f t="shared" ref="B28:B33" si="14">B27+1</f>
        <v>43627</v>
      </c>
      <c r="C28" s="323">
        <v>7432</v>
      </c>
      <c r="D28" s="207">
        <v>1854</v>
      </c>
      <c r="E28" s="208">
        <v>1201</v>
      </c>
      <c r="F28" s="208">
        <v>2625</v>
      </c>
      <c r="G28" s="221"/>
      <c r="H28" s="387">
        <v>1280</v>
      </c>
      <c r="I28" s="317">
        <v>1384</v>
      </c>
      <c r="J28" s="221">
        <v>2686</v>
      </c>
      <c r="K28" s="274">
        <f t="shared" si="13"/>
        <v>18462</v>
      </c>
      <c r="M28" s="373"/>
      <c r="N28" s="373"/>
      <c r="O28" s="373"/>
      <c r="P28" s="373"/>
      <c r="Q28" s="373"/>
      <c r="R28" s="373"/>
      <c r="S28" s="373"/>
    </row>
    <row r="29" spans="1:20" s="47" customFormat="1" ht="15" customHeight="1" x14ac:dyDescent="0.25">
      <c r="A29" s="25" t="s">
        <v>5</v>
      </c>
      <c r="B29" s="177">
        <f t="shared" si="14"/>
        <v>43628</v>
      </c>
      <c r="C29" s="323">
        <v>8504</v>
      </c>
      <c r="D29" s="207">
        <v>2149</v>
      </c>
      <c r="E29" s="208">
        <v>1148</v>
      </c>
      <c r="F29" s="208">
        <v>2834</v>
      </c>
      <c r="G29" s="221"/>
      <c r="H29" s="387">
        <v>1370</v>
      </c>
      <c r="I29" s="317">
        <v>1350</v>
      </c>
      <c r="J29" s="221">
        <v>2725</v>
      </c>
      <c r="K29" s="274">
        <f t="shared" si="13"/>
        <v>20080</v>
      </c>
      <c r="M29" s="373"/>
      <c r="N29" s="373"/>
      <c r="O29" s="373"/>
      <c r="P29" s="373"/>
      <c r="Q29" s="373"/>
      <c r="R29" s="373"/>
      <c r="S29" s="373"/>
    </row>
    <row r="30" spans="1:20" s="47" customFormat="1" ht="15" customHeight="1" x14ac:dyDescent="0.25">
      <c r="A30" s="25" t="s">
        <v>6</v>
      </c>
      <c r="B30" s="177">
        <f t="shared" si="14"/>
        <v>43629</v>
      </c>
      <c r="C30" s="323">
        <v>6905</v>
      </c>
      <c r="D30" s="207">
        <v>1674</v>
      </c>
      <c r="E30" s="208">
        <v>1071</v>
      </c>
      <c r="F30" s="208">
        <v>2290</v>
      </c>
      <c r="G30" s="221"/>
      <c r="H30" s="387">
        <v>1236</v>
      </c>
      <c r="I30" s="317">
        <v>1197</v>
      </c>
      <c r="J30" s="221">
        <v>2556</v>
      </c>
      <c r="K30" s="274">
        <f t="shared" si="13"/>
        <v>16929</v>
      </c>
      <c r="M30" s="373"/>
      <c r="N30" s="373"/>
    </row>
    <row r="31" spans="1:20" s="47" customFormat="1" ht="15" customHeight="1" x14ac:dyDescent="0.25">
      <c r="A31" s="25" t="s">
        <v>0</v>
      </c>
      <c r="B31" s="177">
        <f t="shared" si="14"/>
        <v>43630</v>
      </c>
      <c r="C31" s="323">
        <v>7662</v>
      </c>
      <c r="D31" s="207">
        <v>1635</v>
      </c>
      <c r="E31" s="208">
        <v>1062</v>
      </c>
      <c r="F31" s="207">
        <v>2407</v>
      </c>
      <c r="G31" s="221"/>
      <c r="H31" s="387">
        <v>1162</v>
      </c>
      <c r="I31" s="317">
        <v>961</v>
      </c>
      <c r="J31" s="221">
        <v>2094</v>
      </c>
      <c r="K31" s="274">
        <f t="shared" si="13"/>
        <v>16983</v>
      </c>
    </row>
    <row r="32" spans="1:20" s="47" customFormat="1" ht="15" customHeight="1" outlineLevel="1" x14ac:dyDescent="0.25">
      <c r="A32" s="25" t="s">
        <v>1</v>
      </c>
      <c r="B32" s="177">
        <f t="shared" si="14"/>
        <v>43631</v>
      </c>
      <c r="C32" s="323">
        <v>5222</v>
      </c>
      <c r="D32" s="208"/>
      <c r="E32" s="208"/>
      <c r="F32" s="208"/>
      <c r="G32" s="221">
        <v>2610</v>
      </c>
      <c r="H32" s="388">
        <v>501</v>
      </c>
      <c r="I32" s="313"/>
      <c r="J32" s="221"/>
      <c r="K32" s="274">
        <f t="shared" si="13"/>
        <v>8333</v>
      </c>
    </row>
    <row r="33" spans="1:20" s="47" customFormat="1" ht="15" customHeight="1" outlineLevel="1" thickBot="1" x14ac:dyDescent="0.3">
      <c r="A33" s="25" t="s">
        <v>2</v>
      </c>
      <c r="B33" s="177">
        <f t="shared" si="14"/>
        <v>43632</v>
      </c>
      <c r="C33" s="323">
        <v>3218</v>
      </c>
      <c r="D33" s="208"/>
      <c r="E33" s="208"/>
      <c r="F33" s="208"/>
      <c r="G33" s="221">
        <v>1212</v>
      </c>
      <c r="H33" s="388">
        <v>370</v>
      </c>
      <c r="I33" s="313"/>
      <c r="J33" s="221"/>
      <c r="K33" s="274">
        <f>SUM(C33:J33)</f>
        <v>4800</v>
      </c>
    </row>
    <row r="34" spans="1:20" s="47" customFormat="1" ht="15" customHeight="1" outlineLevel="1" thickBot="1" x14ac:dyDescent="0.3">
      <c r="A34" s="160" t="s">
        <v>21</v>
      </c>
      <c r="B34" s="590" t="s">
        <v>26</v>
      </c>
      <c r="C34" s="320">
        <f>SUM(C27:C33)</f>
        <v>45020</v>
      </c>
      <c r="D34" s="292">
        <f>SUM(D27:D33)</f>
        <v>8908</v>
      </c>
      <c r="E34" s="292">
        <f>SUM(E27:E33)</f>
        <v>5653</v>
      </c>
      <c r="F34" s="292">
        <f>SUM(F27:F33)</f>
        <v>12434</v>
      </c>
      <c r="G34" s="296">
        <f>SUM(G27:G33)</f>
        <v>3822</v>
      </c>
      <c r="H34" s="385">
        <f t="shared" ref="H34:K34" si="15">SUM(H27:H33)</f>
        <v>7090</v>
      </c>
      <c r="I34" s="295">
        <f t="shared" si="15"/>
        <v>6251</v>
      </c>
      <c r="J34" s="296">
        <f t="shared" si="15"/>
        <v>12632</v>
      </c>
      <c r="K34" s="318">
        <f t="shared" si="15"/>
        <v>101810</v>
      </c>
    </row>
    <row r="35" spans="1:20" s="47" customFormat="1" ht="15" customHeight="1" outlineLevel="1" thickBot="1" x14ac:dyDescent="0.3">
      <c r="A35" s="110" t="s">
        <v>23</v>
      </c>
      <c r="B35" s="590"/>
      <c r="C35" s="320">
        <f>AVERAGE(C27:C33)</f>
        <v>6431.4285714285716</v>
      </c>
      <c r="D35" s="292">
        <f t="shared" ref="D35:H35" si="16">AVERAGE(D27:D33)</f>
        <v>1781.6</v>
      </c>
      <c r="E35" s="292">
        <f t="shared" si="16"/>
        <v>1130.5999999999999</v>
      </c>
      <c r="F35" s="292">
        <f t="shared" si="16"/>
        <v>2486.8000000000002</v>
      </c>
      <c r="G35" s="296">
        <f t="shared" si="16"/>
        <v>1911</v>
      </c>
      <c r="H35" s="385">
        <f t="shared" si="16"/>
        <v>1012.8571428571429</v>
      </c>
      <c r="I35" s="295">
        <f>AVERAGE(I27:I33)</f>
        <v>1250.2</v>
      </c>
      <c r="J35" s="296">
        <f>AVERAGE(J27:J33)</f>
        <v>2526.4</v>
      </c>
      <c r="K35" s="318">
        <f>AVERAGE(K27:K33)</f>
        <v>14544.285714285714</v>
      </c>
      <c r="N35" s="373"/>
    </row>
    <row r="36" spans="1:20" s="47" customFormat="1" ht="15" customHeight="1" thickBot="1" x14ac:dyDescent="0.3">
      <c r="A36" s="26" t="s">
        <v>20</v>
      </c>
      <c r="B36" s="590"/>
      <c r="C36" s="321">
        <f t="shared" ref="C36:H36" si="17">SUM(C27:C31)</f>
        <v>36580</v>
      </c>
      <c r="D36" s="293">
        <f t="shared" si="17"/>
        <v>8908</v>
      </c>
      <c r="E36" s="293">
        <f t="shared" si="17"/>
        <v>5653</v>
      </c>
      <c r="F36" s="293">
        <f t="shared" si="17"/>
        <v>12434</v>
      </c>
      <c r="G36" s="298">
        <f t="shared" si="17"/>
        <v>0</v>
      </c>
      <c r="H36" s="386">
        <f t="shared" si="17"/>
        <v>6219</v>
      </c>
      <c r="I36" s="297">
        <f t="shared" ref="I36:J36" si="18">SUM(I27:I31)</f>
        <v>6251</v>
      </c>
      <c r="J36" s="298">
        <f t="shared" si="18"/>
        <v>12632</v>
      </c>
      <c r="K36" s="319">
        <f>SUM(K27:K31)</f>
        <v>88677</v>
      </c>
      <c r="N36" s="373"/>
    </row>
    <row r="37" spans="1:20" s="47" customFormat="1" ht="15" customHeight="1" thickBot="1" x14ac:dyDescent="0.3">
      <c r="A37" s="26" t="s">
        <v>22</v>
      </c>
      <c r="B37" s="590"/>
      <c r="C37" s="321">
        <f t="shared" ref="C37:K37" si="19">AVERAGE(C27:C31)</f>
        <v>7316</v>
      </c>
      <c r="D37" s="293">
        <f t="shared" si="19"/>
        <v>1781.6</v>
      </c>
      <c r="E37" s="293">
        <f t="shared" si="19"/>
        <v>1130.5999999999999</v>
      </c>
      <c r="F37" s="293">
        <f t="shared" si="19"/>
        <v>2486.8000000000002</v>
      </c>
      <c r="G37" s="298" t="e">
        <f t="shared" si="19"/>
        <v>#DIV/0!</v>
      </c>
      <c r="H37" s="386">
        <f t="shared" si="19"/>
        <v>1243.8</v>
      </c>
      <c r="I37" s="297">
        <f t="shared" si="19"/>
        <v>1250.2</v>
      </c>
      <c r="J37" s="298">
        <f t="shared" si="19"/>
        <v>2526.4</v>
      </c>
      <c r="K37" s="319">
        <f t="shared" si="19"/>
        <v>17735.400000000001</v>
      </c>
      <c r="M37" s="373"/>
      <c r="N37" s="373"/>
      <c r="O37" s="373"/>
      <c r="P37" s="373"/>
      <c r="Q37" s="373"/>
      <c r="R37" s="373"/>
      <c r="S37" s="373"/>
    </row>
    <row r="38" spans="1:20" s="47" customFormat="1" ht="15" customHeight="1" x14ac:dyDescent="0.25">
      <c r="A38" s="25" t="s">
        <v>3</v>
      </c>
      <c r="B38" s="179">
        <f>B33+1</f>
        <v>43633</v>
      </c>
      <c r="C38" s="143">
        <v>6603</v>
      </c>
      <c r="D38" s="20">
        <v>1678</v>
      </c>
      <c r="E38" s="20">
        <v>1164</v>
      </c>
      <c r="F38" s="20">
        <v>2469</v>
      </c>
      <c r="G38" s="19"/>
      <c r="H38" s="352">
        <v>1267</v>
      </c>
      <c r="I38" s="18">
        <v>1289</v>
      </c>
      <c r="J38" s="19">
        <v>2654</v>
      </c>
      <c r="K38" s="274">
        <f t="shared" ref="K38:K44" si="20">SUM(C38:J38)</f>
        <v>17124</v>
      </c>
      <c r="M38" s="373"/>
      <c r="N38" s="373"/>
      <c r="O38" s="373"/>
      <c r="P38" s="373"/>
      <c r="Q38" s="373"/>
      <c r="R38" s="373"/>
      <c r="S38" s="373"/>
    </row>
    <row r="39" spans="1:20" s="47" customFormat="1" ht="15" customHeight="1" x14ac:dyDescent="0.25">
      <c r="A39" s="25" t="s">
        <v>4</v>
      </c>
      <c r="B39" s="179">
        <f t="shared" ref="B39:B44" si="21">B38+1</f>
        <v>43634</v>
      </c>
      <c r="C39" s="143">
        <v>6347</v>
      </c>
      <c r="D39" s="20">
        <v>1714</v>
      </c>
      <c r="E39" s="20">
        <v>1115</v>
      </c>
      <c r="F39" s="20">
        <v>2300</v>
      </c>
      <c r="G39" s="19"/>
      <c r="H39" s="352">
        <v>1306</v>
      </c>
      <c r="I39" s="18">
        <v>1363</v>
      </c>
      <c r="J39" s="19">
        <v>2495</v>
      </c>
      <c r="K39" s="274">
        <f t="shared" si="20"/>
        <v>16640</v>
      </c>
      <c r="M39" s="373"/>
      <c r="N39" s="373"/>
      <c r="O39" s="373"/>
      <c r="P39" s="373"/>
      <c r="Q39" s="373"/>
      <c r="R39" s="373"/>
      <c r="S39" s="373"/>
    </row>
    <row r="40" spans="1:20" s="47" customFormat="1" ht="15" customHeight="1" x14ac:dyDescent="0.25">
      <c r="A40" s="25" t="s">
        <v>5</v>
      </c>
      <c r="B40" s="179">
        <f t="shared" si="21"/>
        <v>43635</v>
      </c>
      <c r="C40" s="143">
        <v>7191</v>
      </c>
      <c r="D40" s="20">
        <v>1964</v>
      </c>
      <c r="E40" s="20">
        <v>1130</v>
      </c>
      <c r="F40" s="20">
        <v>2648</v>
      </c>
      <c r="G40" s="19"/>
      <c r="H40" s="352">
        <v>1265</v>
      </c>
      <c r="I40" s="18">
        <v>1238</v>
      </c>
      <c r="J40" s="19">
        <v>2705</v>
      </c>
      <c r="K40" s="274">
        <f t="shared" si="20"/>
        <v>18141</v>
      </c>
      <c r="M40" s="373"/>
      <c r="N40" s="373"/>
      <c r="O40" s="373"/>
      <c r="P40" s="373"/>
      <c r="Q40" s="373"/>
      <c r="R40" s="373"/>
      <c r="S40" s="373"/>
    </row>
    <row r="41" spans="1:20" s="47" customFormat="1" ht="15" customHeight="1" x14ac:dyDescent="0.25">
      <c r="A41" s="25" t="s">
        <v>6</v>
      </c>
      <c r="B41" s="179">
        <f t="shared" si="21"/>
        <v>43636</v>
      </c>
      <c r="C41" s="143">
        <v>7028</v>
      </c>
      <c r="D41" s="20">
        <v>1665</v>
      </c>
      <c r="E41" s="20">
        <v>1057</v>
      </c>
      <c r="F41" s="20">
        <v>2329</v>
      </c>
      <c r="G41" s="19"/>
      <c r="H41" s="352">
        <v>1265</v>
      </c>
      <c r="I41" s="18">
        <v>1355</v>
      </c>
      <c r="J41" s="19">
        <v>2528</v>
      </c>
      <c r="K41" s="274">
        <f>SUM(C41:J41)</f>
        <v>17227</v>
      </c>
      <c r="M41" s="373"/>
      <c r="N41" s="373"/>
      <c r="O41" s="373"/>
      <c r="P41" s="373"/>
      <c r="Q41" s="373"/>
      <c r="R41" s="373"/>
      <c r="S41" s="373"/>
    </row>
    <row r="42" spans="1:20" s="47" customFormat="1" ht="15" customHeight="1" x14ac:dyDescent="0.25">
      <c r="A42" s="25" t="s">
        <v>0</v>
      </c>
      <c r="B42" s="179">
        <f t="shared" si="21"/>
        <v>43637</v>
      </c>
      <c r="C42" s="143">
        <v>7099</v>
      </c>
      <c r="D42" s="20">
        <v>1796</v>
      </c>
      <c r="E42" s="20">
        <v>968</v>
      </c>
      <c r="F42" s="20">
        <v>2485</v>
      </c>
      <c r="G42" s="19"/>
      <c r="H42" s="352">
        <v>972</v>
      </c>
      <c r="I42" s="18">
        <v>1118</v>
      </c>
      <c r="J42" s="19">
        <v>2090</v>
      </c>
      <c r="K42" s="274">
        <f t="shared" si="20"/>
        <v>16528</v>
      </c>
      <c r="M42" s="373"/>
      <c r="N42" s="373"/>
      <c r="O42" s="373"/>
    </row>
    <row r="43" spans="1:20" s="47" customFormat="1" ht="15" customHeight="1" outlineLevel="1" x14ac:dyDescent="0.25">
      <c r="A43" s="25" t="s">
        <v>1</v>
      </c>
      <c r="B43" s="179">
        <f t="shared" si="21"/>
        <v>43638</v>
      </c>
      <c r="C43" s="143">
        <v>6318</v>
      </c>
      <c r="D43" s="20"/>
      <c r="E43" s="20"/>
      <c r="F43" s="20"/>
      <c r="G43" s="19">
        <v>2807</v>
      </c>
      <c r="H43" s="352">
        <v>745</v>
      </c>
      <c r="I43" s="18"/>
      <c r="J43" s="19"/>
      <c r="K43" s="274">
        <f t="shared" si="20"/>
        <v>9870</v>
      </c>
      <c r="L43" s="124"/>
      <c r="M43" s="373"/>
      <c r="N43" s="373"/>
      <c r="O43" s="373"/>
    </row>
    <row r="44" spans="1:20" s="47" customFormat="1" ht="15" customHeight="1" outlineLevel="1" thickBot="1" x14ac:dyDescent="0.3">
      <c r="A44" s="25" t="s">
        <v>2</v>
      </c>
      <c r="B44" s="179">
        <f t="shared" si="21"/>
        <v>43639</v>
      </c>
      <c r="C44" s="350">
        <v>5145</v>
      </c>
      <c r="D44" s="20"/>
      <c r="E44" s="20"/>
      <c r="F44" s="20"/>
      <c r="G44" s="19">
        <v>2308</v>
      </c>
      <c r="H44" s="352">
        <v>627</v>
      </c>
      <c r="I44" s="18"/>
      <c r="J44" s="19"/>
      <c r="K44" s="274">
        <f t="shared" si="20"/>
        <v>8080</v>
      </c>
      <c r="L44" s="124"/>
      <c r="N44" s="373"/>
      <c r="P44" s="373"/>
    </row>
    <row r="45" spans="1:20" s="47" customFormat="1" ht="15" customHeight="1" outlineLevel="1" thickBot="1" x14ac:dyDescent="0.3">
      <c r="A45" s="160" t="s">
        <v>21</v>
      </c>
      <c r="B45" s="590" t="s">
        <v>27</v>
      </c>
      <c r="C45" s="320">
        <f>SUM(C38:C44)</f>
        <v>45731</v>
      </c>
      <c r="D45" s="292">
        <f>SUM(D38:D44)</f>
        <v>8817</v>
      </c>
      <c r="E45" s="292">
        <f>SUM(E38:E44)</f>
        <v>5434</v>
      </c>
      <c r="F45" s="292">
        <f>SUM(F38:F44)</f>
        <v>12231</v>
      </c>
      <c r="G45" s="296">
        <f>SUM(G38:G44)</f>
        <v>5115</v>
      </c>
      <c r="H45" s="385">
        <f t="shared" ref="H45:K45" si="22">SUM(H38:H44)</f>
        <v>7447</v>
      </c>
      <c r="I45" s="295">
        <f t="shared" si="22"/>
        <v>6363</v>
      </c>
      <c r="J45" s="296">
        <f t="shared" si="22"/>
        <v>12472</v>
      </c>
      <c r="K45" s="318">
        <f t="shared" si="22"/>
        <v>103610</v>
      </c>
      <c r="N45" s="373"/>
      <c r="O45" s="373"/>
      <c r="P45" s="373"/>
      <c r="Q45" s="373"/>
      <c r="R45" s="373"/>
      <c r="S45" s="373"/>
      <c r="T45" s="373"/>
    </row>
    <row r="46" spans="1:20" s="47" customFormat="1" ht="15" customHeight="1" outlineLevel="1" thickBot="1" x14ac:dyDescent="0.3">
      <c r="A46" s="110" t="s">
        <v>23</v>
      </c>
      <c r="B46" s="590"/>
      <c r="C46" s="320">
        <f t="shared" ref="C46:K46" si="23">AVERAGE(C38:C44)</f>
        <v>6533</v>
      </c>
      <c r="D46" s="292">
        <f t="shared" si="23"/>
        <v>1763.4</v>
      </c>
      <c r="E46" s="292">
        <f t="shared" si="23"/>
        <v>1086.8</v>
      </c>
      <c r="F46" s="292">
        <f t="shared" si="23"/>
        <v>2446.1999999999998</v>
      </c>
      <c r="G46" s="296">
        <f t="shared" si="23"/>
        <v>2557.5</v>
      </c>
      <c r="H46" s="385">
        <f t="shared" si="23"/>
        <v>1063.8571428571429</v>
      </c>
      <c r="I46" s="295">
        <f t="shared" si="23"/>
        <v>1272.5999999999999</v>
      </c>
      <c r="J46" s="296">
        <f t="shared" si="23"/>
        <v>2494.4</v>
      </c>
      <c r="K46" s="318">
        <f t="shared" si="23"/>
        <v>14801.428571428571</v>
      </c>
      <c r="N46" s="373"/>
      <c r="O46" s="373"/>
      <c r="P46" s="373"/>
      <c r="Q46" s="373"/>
      <c r="R46" s="373"/>
      <c r="S46" s="373"/>
      <c r="T46" s="373"/>
    </row>
    <row r="47" spans="1:20" s="47" customFormat="1" ht="15" customHeight="1" thickBot="1" x14ac:dyDescent="0.3">
      <c r="A47" s="26" t="s">
        <v>20</v>
      </c>
      <c r="B47" s="590"/>
      <c r="C47" s="321">
        <f>SUM(C38:C42)</f>
        <v>34268</v>
      </c>
      <c r="D47" s="293">
        <f>SUM(D38:D42)</f>
        <v>8817</v>
      </c>
      <c r="E47" s="293">
        <f>SUM(E38:E42)</f>
        <v>5434</v>
      </c>
      <c r="F47" s="293">
        <f>SUM(F38:F42)</f>
        <v>12231</v>
      </c>
      <c r="G47" s="298">
        <f t="shared" ref="G47" si="24">SUM(G38:G42)</f>
        <v>0</v>
      </c>
      <c r="H47" s="386">
        <f>SUM(H38:H42)</f>
        <v>6075</v>
      </c>
      <c r="I47" s="297">
        <f>SUM(I38:I42)</f>
        <v>6363</v>
      </c>
      <c r="J47" s="298">
        <f>SUM(J38:J42)</f>
        <v>12472</v>
      </c>
      <c r="K47" s="319">
        <f>SUM(K38:K42)</f>
        <v>85660</v>
      </c>
      <c r="N47" s="373"/>
      <c r="O47" s="373"/>
      <c r="P47" s="373"/>
      <c r="Q47" s="373"/>
      <c r="R47" s="373"/>
      <c r="S47" s="373"/>
      <c r="T47" s="373"/>
    </row>
    <row r="48" spans="1:20" s="47" customFormat="1" ht="15" customHeight="1" thickBot="1" x14ac:dyDescent="0.3">
      <c r="A48" s="26" t="s">
        <v>22</v>
      </c>
      <c r="B48" s="590"/>
      <c r="C48" s="321">
        <f t="shared" ref="C48:K48" si="25">AVERAGE(C38:C42)</f>
        <v>6853.6</v>
      </c>
      <c r="D48" s="293">
        <f t="shared" si="25"/>
        <v>1763.4</v>
      </c>
      <c r="E48" s="293">
        <f t="shared" si="25"/>
        <v>1086.8</v>
      </c>
      <c r="F48" s="293">
        <f t="shared" si="25"/>
        <v>2446.1999999999998</v>
      </c>
      <c r="G48" s="298">
        <f>AVERAGE(G38:G44)</f>
        <v>2557.5</v>
      </c>
      <c r="H48" s="386">
        <f t="shared" si="25"/>
        <v>1215</v>
      </c>
      <c r="I48" s="297">
        <f t="shared" si="25"/>
        <v>1272.5999999999999</v>
      </c>
      <c r="J48" s="298">
        <f t="shared" si="25"/>
        <v>2494.4</v>
      </c>
      <c r="K48" s="319">
        <f t="shared" si="25"/>
        <v>17132</v>
      </c>
      <c r="N48" s="373"/>
      <c r="O48" s="373"/>
      <c r="P48" s="373"/>
      <c r="Q48" s="373"/>
      <c r="R48" s="373"/>
      <c r="S48" s="373"/>
      <c r="T48" s="373"/>
    </row>
    <row r="49" spans="1:20" s="47" customFormat="1" ht="15" customHeight="1" x14ac:dyDescent="0.25">
      <c r="A49" s="25" t="s">
        <v>3</v>
      </c>
      <c r="B49" s="179">
        <f>B44+1</f>
        <v>43640</v>
      </c>
      <c r="C49" s="323">
        <v>8416</v>
      </c>
      <c r="D49" s="207">
        <v>1923</v>
      </c>
      <c r="E49" s="207">
        <v>1099</v>
      </c>
      <c r="F49" s="208">
        <v>2804</v>
      </c>
      <c r="G49" s="221"/>
      <c r="H49" s="387">
        <v>1284</v>
      </c>
      <c r="I49" s="317">
        <v>1408</v>
      </c>
      <c r="J49" s="275">
        <v>2677</v>
      </c>
      <c r="K49" s="274">
        <f t="shared" ref="K49:K55" si="26">SUM(C49:J49)</f>
        <v>19611</v>
      </c>
      <c r="N49" s="373"/>
      <c r="O49" s="373"/>
      <c r="P49" s="373"/>
      <c r="Q49" s="373"/>
      <c r="R49" s="373"/>
      <c r="S49" s="373"/>
      <c r="T49" s="373"/>
    </row>
    <row r="50" spans="1:20" s="47" customFormat="1" ht="15" customHeight="1" x14ac:dyDescent="0.25">
      <c r="A50" s="151" t="s">
        <v>4</v>
      </c>
      <c r="B50" s="179">
        <f t="shared" ref="B50:B55" si="27">B49+1</f>
        <v>43641</v>
      </c>
      <c r="C50" s="323">
        <v>7538</v>
      </c>
      <c r="D50" s="207">
        <v>1988</v>
      </c>
      <c r="E50" s="208">
        <v>1068</v>
      </c>
      <c r="F50" s="208">
        <v>2640</v>
      </c>
      <c r="G50" s="221"/>
      <c r="H50" s="388">
        <v>1230</v>
      </c>
      <c r="I50" s="313">
        <v>1275</v>
      </c>
      <c r="J50" s="221">
        <v>2639</v>
      </c>
      <c r="K50" s="274">
        <f t="shared" si="26"/>
        <v>18378</v>
      </c>
      <c r="N50" s="373"/>
      <c r="O50" s="373"/>
    </row>
    <row r="51" spans="1:20" s="47" customFormat="1" x14ac:dyDescent="0.25">
      <c r="A51" s="151" t="s">
        <v>5</v>
      </c>
      <c r="B51" s="179">
        <f t="shared" si="27"/>
        <v>43642</v>
      </c>
      <c r="C51" s="323">
        <v>7557</v>
      </c>
      <c r="D51" s="208">
        <v>2031</v>
      </c>
      <c r="E51" s="208">
        <v>1124</v>
      </c>
      <c r="F51" s="208">
        <v>2938</v>
      </c>
      <c r="G51" s="221"/>
      <c r="H51" s="388">
        <v>1298</v>
      </c>
      <c r="I51" s="313">
        <v>1100</v>
      </c>
      <c r="J51" s="221">
        <v>2742</v>
      </c>
      <c r="K51" s="274">
        <f t="shared" si="26"/>
        <v>18790</v>
      </c>
      <c r="N51" s="373"/>
      <c r="O51" s="373"/>
    </row>
    <row r="52" spans="1:20" s="47" customFormat="1" ht="13.5" x14ac:dyDescent="0.25">
      <c r="A52" s="151" t="s">
        <v>6</v>
      </c>
      <c r="B52" s="179">
        <f t="shared" si="27"/>
        <v>43643</v>
      </c>
      <c r="C52" s="323">
        <v>8313</v>
      </c>
      <c r="D52" s="208">
        <v>2266</v>
      </c>
      <c r="E52" s="208">
        <v>1157</v>
      </c>
      <c r="F52" s="208">
        <v>3288</v>
      </c>
      <c r="G52" s="221"/>
      <c r="H52" s="388">
        <v>1277</v>
      </c>
      <c r="I52" s="313">
        <v>1384</v>
      </c>
      <c r="J52" s="221">
        <v>2625</v>
      </c>
      <c r="K52" s="274">
        <f t="shared" si="26"/>
        <v>20310</v>
      </c>
    </row>
    <row r="53" spans="1:20" s="47" customFormat="1" ht="13.5" x14ac:dyDescent="0.25">
      <c r="A53" s="25" t="s">
        <v>0</v>
      </c>
      <c r="B53" s="181">
        <f t="shared" si="27"/>
        <v>43644</v>
      </c>
      <c r="C53" s="323">
        <v>8086</v>
      </c>
      <c r="D53" s="208">
        <v>1688</v>
      </c>
      <c r="E53" s="208">
        <v>980</v>
      </c>
      <c r="F53" s="208">
        <v>2628</v>
      </c>
      <c r="G53" s="221"/>
      <c r="H53" s="388">
        <v>1076</v>
      </c>
      <c r="I53" s="313">
        <v>972</v>
      </c>
      <c r="J53" s="221">
        <v>2053</v>
      </c>
      <c r="K53" s="274">
        <f t="shared" si="26"/>
        <v>17483</v>
      </c>
    </row>
    <row r="54" spans="1:20" s="47" customFormat="1" ht="13.5" outlineLevel="1" x14ac:dyDescent="0.25">
      <c r="A54" s="25" t="s">
        <v>1</v>
      </c>
      <c r="B54" s="181">
        <f t="shared" si="27"/>
        <v>43645</v>
      </c>
      <c r="C54" s="143">
        <v>5643</v>
      </c>
      <c r="D54" s="20"/>
      <c r="E54" s="20"/>
      <c r="F54" s="20"/>
      <c r="G54" s="19">
        <v>2033</v>
      </c>
      <c r="H54" s="352">
        <v>433</v>
      </c>
      <c r="I54" s="18"/>
      <c r="J54" s="19"/>
      <c r="K54" s="274">
        <f t="shared" si="26"/>
        <v>8109</v>
      </c>
    </row>
    <row r="55" spans="1:20" s="47" customFormat="1" ht="14.25" outlineLevel="1" thickBot="1" x14ac:dyDescent="0.3">
      <c r="A55" s="151" t="s">
        <v>2</v>
      </c>
      <c r="B55" s="181">
        <f t="shared" si="27"/>
        <v>43646</v>
      </c>
      <c r="C55" s="143">
        <v>6271</v>
      </c>
      <c r="D55" s="20"/>
      <c r="E55" s="20"/>
      <c r="F55" s="20"/>
      <c r="G55" s="19">
        <v>1955</v>
      </c>
      <c r="H55" s="352">
        <v>620</v>
      </c>
      <c r="I55" s="18"/>
      <c r="J55" s="19"/>
      <c r="K55" s="274">
        <f t="shared" si="26"/>
        <v>8846</v>
      </c>
    </row>
    <row r="56" spans="1:20" s="47" customFormat="1" ht="15" customHeight="1" outlineLevel="1" thickBot="1" x14ac:dyDescent="0.3">
      <c r="A56" s="160" t="s">
        <v>21</v>
      </c>
      <c r="B56" s="590" t="s">
        <v>28</v>
      </c>
      <c r="C56" s="320">
        <f>SUM(C49:C55)</f>
        <v>51824</v>
      </c>
      <c r="D56" s="292">
        <f>SUM(D49:D55)</f>
        <v>9896</v>
      </c>
      <c r="E56" s="292">
        <f>SUM(E49:E55)</f>
        <v>5428</v>
      </c>
      <c r="F56" s="292">
        <f>SUM(F49:F55)</f>
        <v>14298</v>
      </c>
      <c r="G56" s="296">
        <f>SUM(G49:G55)</f>
        <v>3988</v>
      </c>
      <c r="H56" s="385">
        <f t="shared" ref="H56:K56" si="28">SUM(H49:H55)</f>
        <v>7218</v>
      </c>
      <c r="I56" s="295">
        <f t="shared" si="28"/>
        <v>6139</v>
      </c>
      <c r="J56" s="296">
        <f t="shared" si="28"/>
        <v>12736</v>
      </c>
      <c r="K56" s="318">
        <f t="shared" si="28"/>
        <v>111527</v>
      </c>
    </row>
    <row r="57" spans="1:20" s="47" customFormat="1" ht="15" customHeight="1" outlineLevel="1" thickBot="1" x14ac:dyDescent="0.3">
      <c r="A57" s="110" t="s">
        <v>23</v>
      </c>
      <c r="B57" s="590"/>
      <c r="C57" s="320">
        <f t="shared" ref="C57:J57" si="29">AVERAGE(C49:C55)</f>
        <v>7403.4285714285716</v>
      </c>
      <c r="D57" s="292">
        <f t="shared" si="29"/>
        <v>1979.2</v>
      </c>
      <c r="E57" s="292">
        <f t="shared" si="29"/>
        <v>1085.5999999999999</v>
      </c>
      <c r="F57" s="292">
        <f t="shared" si="29"/>
        <v>2859.6</v>
      </c>
      <c r="G57" s="296">
        <f t="shared" si="29"/>
        <v>1994</v>
      </c>
      <c r="H57" s="385">
        <f t="shared" si="29"/>
        <v>1031.1428571428571</v>
      </c>
      <c r="I57" s="295">
        <f t="shared" si="29"/>
        <v>1227.8</v>
      </c>
      <c r="J57" s="296">
        <f t="shared" si="29"/>
        <v>2547.1999999999998</v>
      </c>
      <c r="K57" s="318">
        <f>AVERAGE(K49:K55)</f>
        <v>15932.428571428571</v>
      </c>
    </row>
    <row r="58" spans="1:20" s="47" customFormat="1" ht="15" customHeight="1" thickBot="1" x14ac:dyDescent="0.3">
      <c r="A58" s="26" t="s">
        <v>20</v>
      </c>
      <c r="B58" s="590"/>
      <c r="C58" s="321">
        <f>SUM(C49:C53)</f>
        <v>39910</v>
      </c>
      <c r="D58" s="293">
        <f>SUM(D49:D53)</f>
        <v>9896</v>
      </c>
      <c r="E58" s="293">
        <f>SUM(E49:E53)</f>
        <v>5428</v>
      </c>
      <c r="F58" s="293">
        <f>SUM(F49:F53)</f>
        <v>14298</v>
      </c>
      <c r="G58" s="298">
        <f t="shared" ref="G58" si="30">SUM(G49:G53)</f>
        <v>0</v>
      </c>
      <c r="H58" s="386">
        <f>SUM(H49:H53)</f>
        <v>6165</v>
      </c>
      <c r="I58" s="297">
        <f>SUM(I49:I53)</f>
        <v>6139</v>
      </c>
      <c r="J58" s="298">
        <f>SUM(J49:J53)</f>
        <v>12736</v>
      </c>
      <c r="K58" s="319">
        <f>SUM(K49:K53)</f>
        <v>94572</v>
      </c>
    </row>
    <row r="59" spans="1:20" s="47" customFormat="1" ht="14.25" thickBot="1" x14ac:dyDescent="0.3">
      <c r="A59" s="26" t="s">
        <v>22</v>
      </c>
      <c r="B59" s="591"/>
      <c r="C59" s="170">
        <f>AVERAGE(C49:C53)</f>
        <v>7982</v>
      </c>
      <c r="D59" s="33">
        <f>AVERAGE(D50:D53)</f>
        <v>1993.25</v>
      </c>
      <c r="E59" s="33">
        <f>AVERAGE(E50:E53)</f>
        <v>1082.25</v>
      </c>
      <c r="F59" s="33">
        <f t="shared" ref="F59:K59" si="31">AVERAGE(F49:F53)</f>
        <v>2859.6</v>
      </c>
      <c r="G59" s="32" t="e">
        <f t="shared" si="31"/>
        <v>#DIV/0!</v>
      </c>
      <c r="H59" s="35">
        <f>AVERAGE(H50:H53)</f>
        <v>1220.25</v>
      </c>
      <c r="I59" s="31">
        <f>AVERAGE(I50:I53)</f>
        <v>1182.75</v>
      </c>
      <c r="J59" s="32">
        <f t="shared" si="31"/>
        <v>2547.1999999999998</v>
      </c>
      <c r="K59" s="355">
        <f t="shared" si="31"/>
        <v>18914.400000000001</v>
      </c>
    </row>
    <row r="60" spans="1:20" s="47" customFormat="1" ht="13.5" hidden="1" x14ac:dyDescent="0.25">
      <c r="A60" s="151"/>
      <c r="B60" s="353"/>
      <c r="C60" s="51"/>
      <c r="D60" s="53"/>
      <c r="E60" s="53"/>
      <c r="F60" s="53"/>
      <c r="G60" s="52"/>
      <c r="H60" s="142"/>
      <c r="I60" s="12"/>
      <c r="J60" s="13"/>
      <c r="K60" s="55"/>
    </row>
    <row r="61" spans="1:20" s="47" customFormat="1" ht="14.25" hidden="1" thickBot="1" x14ac:dyDescent="0.3">
      <c r="A61" s="151"/>
      <c r="B61" s="286"/>
      <c r="C61" s="18"/>
      <c r="D61" s="20"/>
      <c r="E61" s="20"/>
      <c r="F61" s="20"/>
      <c r="G61" s="19"/>
      <c r="H61" s="142"/>
      <c r="I61" s="389"/>
      <c r="J61" s="390"/>
      <c r="K61" s="274"/>
    </row>
    <row r="62" spans="1:20" s="47" customFormat="1" ht="14.25" hidden="1" thickBot="1" x14ac:dyDescent="0.3">
      <c r="A62" s="151"/>
      <c r="B62" s="286"/>
      <c r="C62" s="18"/>
      <c r="D62" s="20"/>
      <c r="E62" s="20"/>
      <c r="F62" s="20"/>
      <c r="G62" s="19"/>
      <c r="H62" s="142"/>
      <c r="I62" s="12"/>
      <c r="J62" s="63"/>
      <c r="K62" s="352"/>
    </row>
    <row r="63" spans="1:20" s="47" customFormat="1" ht="14.25" hidden="1" thickBot="1" x14ac:dyDescent="0.3">
      <c r="A63" s="151"/>
      <c r="B63" s="286"/>
      <c r="C63" s="18"/>
      <c r="D63" s="20"/>
      <c r="E63" s="20"/>
      <c r="F63" s="20"/>
      <c r="G63" s="19"/>
      <c r="H63" s="142"/>
      <c r="I63" s="12"/>
      <c r="J63" s="63"/>
      <c r="K63" s="352"/>
    </row>
    <row r="64" spans="1:20" s="47" customFormat="1" ht="14.25" hidden="1" thickBot="1" x14ac:dyDescent="0.3">
      <c r="A64" s="25"/>
      <c r="B64" s="286"/>
      <c r="C64" s="18"/>
      <c r="D64" s="20"/>
      <c r="E64" s="20"/>
      <c r="F64" s="20"/>
      <c r="G64" s="19"/>
      <c r="H64" s="142"/>
      <c r="I64" s="12"/>
      <c r="J64" s="63"/>
      <c r="K64" s="352"/>
    </row>
    <row r="65" spans="1:15" s="47" customFormat="1" ht="14.25" hidden="1" outlineLevel="1" thickBot="1" x14ac:dyDescent="0.3">
      <c r="A65" s="25"/>
      <c r="B65" s="286"/>
      <c r="C65" s="18"/>
      <c r="D65" s="20"/>
      <c r="E65" s="20"/>
      <c r="F65" s="20"/>
      <c r="G65" s="19"/>
      <c r="H65" s="143"/>
      <c r="I65" s="18"/>
      <c r="J65" s="64"/>
      <c r="K65" s="352"/>
    </row>
    <row r="66" spans="1:15" s="47" customFormat="1" ht="14.25" hidden="1" outlineLevel="1" thickBot="1" x14ac:dyDescent="0.3">
      <c r="A66" s="25"/>
      <c r="B66" s="286"/>
      <c r="C66" s="56"/>
      <c r="D66" s="58"/>
      <c r="E66" s="58"/>
      <c r="F66" s="58"/>
      <c r="G66" s="57"/>
      <c r="H66" s="354"/>
      <c r="I66" s="21"/>
      <c r="J66" s="65"/>
      <c r="K66" s="356"/>
    </row>
    <row r="67" spans="1:15" s="47" customFormat="1" ht="14.25" hidden="1" outlineLevel="1" thickBot="1" x14ac:dyDescent="0.3">
      <c r="A67" s="160" t="s">
        <v>21</v>
      </c>
      <c r="B67" s="573" t="s">
        <v>32</v>
      </c>
      <c r="C67" s="349">
        <f>SUM(C60:C66)</f>
        <v>0</v>
      </c>
      <c r="D67" s="349">
        <f t="shared" ref="D67:K67" si="32">SUM(D60:D66)</f>
        <v>0</v>
      </c>
      <c r="E67" s="349">
        <f t="shared" si="32"/>
        <v>0</v>
      </c>
      <c r="F67" s="349">
        <f t="shared" si="32"/>
        <v>0</v>
      </c>
      <c r="G67" s="349">
        <f t="shared" si="32"/>
        <v>0</v>
      </c>
      <c r="H67" s="115">
        <f t="shared" si="32"/>
        <v>0</v>
      </c>
      <c r="I67" s="115">
        <f t="shared" si="32"/>
        <v>0</v>
      </c>
      <c r="J67" s="115">
        <f t="shared" si="32"/>
        <v>0</v>
      </c>
      <c r="K67" s="349">
        <f t="shared" si="32"/>
        <v>0</v>
      </c>
    </row>
    <row r="68" spans="1:15" s="47" customFormat="1" ht="14.25" hidden="1" outlineLevel="1" thickBot="1" x14ac:dyDescent="0.3">
      <c r="A68" s="110" t="s">
        <v>23</v>
      </c>
      <c r="B68" s="574"/>
      <c r="C68" s="111" t="e">
        <f>AVERAGE(C60:C66)</f>
        <v>#DIV/0!</v>
      </c>
      <c r="D68" s="111" t="e">
        <f t="shared" ref="D68:K68" si="33">AVERAGE(D60:D66)</f>
        <v>#DIV/0!</v>
      </c>
      <c r="E68" s="111" t="e">
        <f t="shared" si="33"/>
        <v>#DIV/0!</v>
      </c>
      <c r="F68" s="111" t="e">
        <f t="shared" si="33"/>
        <v>#DIV/0!</v>
      </c>
      <c r="G68" s="111" t="e">
        <f t="shared" si="33"/>
        <v>#DIV/0!</v>
      </c>
      <c r="H68" s="111" t="e">
        <f t="shared" si="33"/>
        <v>#DIV/0!</v>
      </c>
      <c r="I68" s="111" t="e">
        <f t="shared" si="33"/>
        <v>#DIV/0!</v>
      </c>
      <c r="J68" s="111" t="e">
        <f t="shared" si="33"/>
        <v>#DIV/0!</v>
      </c>
      <c r="K68" s="111" t="e">
        <f t="shared" si="33"/>
        <v>#DIV/0!</v>
      </c>
    </row>
    <row r="69" spans="1:15" s="47" customFormat="1" ht="14.25" hidden="1" thickBot="1" x14ac:dyDescent="0.3">
      <c r="A69" s="26" t="s">
        <v>20</v>
      </c>
      <c r="B69" s="574"/>
      <c r="C69" s="27">
        <f>SUM(C60:C64)</f>
        <v>0</v>
      </c>
      <c r="D69" s="27">
        <f t="shared" ref="D69:K69" si="34">SUM(D60:D64)</f>
        <v>0</v>
      </c>
      <c r="E69" s="27">
        <f t="shared" si="34"/>
        <v>0</v>
      </c>
      <c r="F69" s="27">
        <f t="shared" si="34"/>
        <v>0</v>
      </c>
      <c r="G69" s="27">
        <f t="shared" si="34"/>
        <v>0</v>
      </c>
      <c r="H69" s="27">
        <f t="shared" si="34"/>
        <v>0</v>
      </c>
      <c r="I69" s="27">
        <f t="shared" si="34"/>
        <v>0</v>
      </c>
      <c r="J69" s="27">
        <f t="shared" si="34"/>
        <v>0</v>
      </c>
      <c r="K69" s="27">
        <f t="shared" si="34"/>
        <v>0</v>
      </c>
    </row>
    <row r="70" spans="1:15" s="47" customFormat="1" ht="14.25" hidden="1" thickBot="1" x14ac:dyDescent="0.3">
      <c r="A70" s="26" t="s">
        <v>22</v>
      </c>
      <c r="B70" s="575"/>
      <c r="C70" s="31" t="e">
        <f>AVERAGE(C60:C64)</f>
        <v>#DIV/0!</v>
      </c>
      <c r="D70" s="31" t="e">
        <f t="shared" ref="D70:K70" si="35">AVERAGE(D60:D64)</f>
        <v>#DIV/0!</v>
      </c>
      <c r="E70" s="31" t="e">
        <f t="shared" si="35"/>
        <v>#DIV/0!</v>
      </c>
      <c r="F70" s="31" t="e">
        <f t="shared" si="35"/>
        <v>#DIV/0!</v>
      </c>
      <c r="G70" s="31" t="e">
        <f t="shared" si="35"/>
        <v>#DIV/0!</v>
      </c>
      <c r="H70" s="31" t="e">
        <f t="shared" si="35"/>
        <v>#DIV/0!</v>
      </c>
      <c r="I70" s="31" t="e">
        <f t="shared" si="35"/>
        <v>#DIV/0!</v>
      </c>
      <c r="J70" s="31" t="e">
        <f t="shared" si="35"/>
        <v>#DIV/0!</v>
      </c>
      <c r="K70" s="31" t="e">
        <f t="shared" si="35"/>
        <v>#DIV/0!</v>
      </c>
    </row>
    <row r="71" spans="1:15" s="47" customFormat="1" ht="15" customHeight="1" x14ac:dyDescent="0.25">
      <c r="A71" s="4"/>
      <c r="B71" s="133"/>
      <c r="C71" s="50"/>
      <c r="D71" s="50"/>
      <c r="E71" s="50"/>
      <c r="F71" s="50"/>
      <c r="G71" s="50"/>
      <c r="H71" s="50"/>
      <c r="I71" s="50"/>
      <c r="J71" s="50"/>
      <c r="K71" s="50"/>
    </row>
    <row r="72" spans="1:15" s="47" customFormat="1" ht="30" customHeight="1" x14ac:dyDescent="0.25">
      <c r="A72" s="193"/>
      <c r="B72" s="38" t="s">
        <v>8</v>
      </c>
      <c r="C72" s="39" t="s">
        <v>9</v>
      </c>
      <c r="D72" s="39" t="s">
        <v>10</v>
      </c>
      <c r="E72" s="60"/>
      <c r="F72" s="584" t="s">
        <v>59</v>
      </c>
      <c r="G72" s="585"/>
      <c r="H72" s="586"/>
      <c r="I72" s="60"/>
      <c r="J72" s="60"/>
      <c r="K72" s="60"/>
      <c r="L72" s="60"/>
      <c r="M72" s="50"/>
      <c r="N72" s="50"/>
      <c r="O72" s="50"/>
    </row>
    <row r="73" spans="1:15" ht="29.25" customHeight="1" x14ac:dyDescent="0.25">
      <c r="A73" s="42" t="s">
        <v>30</v>
      </c>
      <c r="B73" s="194">
        <f>SUM(C58:G58, C47:G47, C36:G36, C25:G25, C14:G14, C69:G69 )</f>
        <v>257622</v>
      </c>
      <c r="C73" s="62">
        <f>SUM(H58:H58, H47:H47, H36:H36, H25:H25, H14:H14, H69:H69)</f>
        <v>24611</v>
      </c>
      <c r="D73" s="62">
        <f>SUM(I58:J58, I47:J47, I36:J36, I25:J25, I14:J14, I69:J69)</f>
        <v>74850</v>
      </c>
      <c r="E73" s="61"/>
      <c r="F73" s="565" t="s">
        <v>30</v>
      </c>
      <c r="G73" s="566"/>
      <c r="H73" s="106">
        <f>SUM(K14, K25, K36, K47, K58, K69)</f>
        <v>357083</v>
      </c>
      <c r="I73" s="61"/>
      <c r="J73" s="61"/>
      <c r="K73" s="61"/>
      <c r="L73" s="61"/>
    </row>
    <row r="74" spans="1:15" ht="30" customHeight="1" x14ac:dyDescent="0.25">
      <c r="A74" s="42" t="s">
        <v>29</v>
      </c>
      <c r="B74" s="192">
        <f>SUM(C56:G56, C45:G45, C34:G34, C23:G23, C12:G12, C67:G67  )</f>
        <v>329259</v>
      </c>
      <c r="C74" s="37">
        <f>SUM(H56:H56, H45:H45, H34:H34, H23:H23, H12:H12, H67:H67 )</f>
        <v>29859</v>
      </c>
      <c r="D74" s="37">
        <f>SUM(I56:J56, I45:J45, I34:J34, I23:J23, I12:J12, I67:J67)</f>
        <v>74850</v>
      </c>
      <c r="E74" s="61"/>
      <c r="F74" s="565" t="s">
        <v>29</v>
      </c>
      <c r="G74" s="566"/>
      <c r="H74" s="107">
        <f>SUM(K56, K45, K34, K23, K12, K67)</f>
        <v>433968</v>
      </c>
      <c r="I74" s="61"/>
      <c r="J74" s="61"/>
      <c r="K74" s="61"/>
      <c r="L74" s="61"/>
    </row>
    <row r="75" spans="1:15" ht="30" customHeight="1" x14ac:dyDescent="0.25">
      <c r="F75" s="565" t="s">
        <v>22</v>
      </c>
      <c r="G75" s="566"/>
      <c r="H75" s="107">
        <f>AVERAGE(K14, K25, K36, K47, K58, K69)</f>
        <v>59513.833333333336</v>
      </c>
    </row>
    <row r="76" spans="1:15" ht="30" customHeight="1" x14ac:dyDescent="0.25">
      <c r="F76" s="565" t="s">
        <v>62</v>
      </c>
      <c r="G76" s="566"/>
      <c r="H76" s="106">
        <f>AVERAGE(K56, K45, K34, K23, K12, K67)</f>
        <v>72328</v>
      </c>
    </row>
  </sheetData>
  <mergeCells count="25"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</mergeCells>
  <pageMargins left="0.7" right="0.7" top="0.75" bottom="0.75" header="0.3" footer="0.3"/>
  <pageSetup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X80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55" sqref="H55"/>
    </sheetView>
  </sheetViews>
  <sheetFormatPr defaultRowHeight="15" outlineLevelRow="1" x14ac:dyDescent="0.25"/>
  <cols>
    <col min="1" max="1" width="18.7109375" style="1" bestFit="1" customWidth="1"/>
    <col min="2" max="2" width="10.7109375" style="134" bestFit="1" customWidth="1"/>
    <col min="3" max="4" width="10.7109375" style="1" customWidth="1"/>
    <col min="5" max="5" width="11.28515625" style="1" bestFit="1" customWidth="1"/>
    <col min="6" max="7" width="10.7109375" style="1" customWidth="1"/>
    <col min="8" max="8" width="11.28515625" style="1" bestFit="1" customWidth="1"/>
    <col min="9" max="10" width="10.7109375" style="1" customWidth="1"/>
    <col min="11" max="11" width="12.7109375" style="1" customWidth="1"/>
    <col min="12" max="12" width="10.85546875" style="1" customWidth="1"/>
    <col min="13" max="13" width="10.7109375" style="1" customWidth="1"/>
    <col min="14" max="14" width="16.28515625" style="1" bestFit="1" customWidth="1"/>
    <col min="15" max="16384" width="9.140625" style="1"/>
  </cols>
  <sheetData>
    <row r="1" spans="1:24" ht="15" customHeight="1" x14ac:dyDescent="0.25">
      <c r="A1" s="23"/>
      <c r="B1" s="171"/>
      <c r="C1" s="554" t="s">
        <v>8</v>
      </c>
      <c r="D1" s="595"/>
      <c r="E1" s="576"/>
      <c r="F1" s="554" t="s">
        <v>82</v>
      </c>
      <c r="G1" s="595"/>
      <c r="H1" s="576"/>
      <c r="I1" s="554" t="s">
        <v>10</v>
      </c>
      <c r="J1" s="595"/>
      <c r="K1" s="595"/>
      <c r="L1" s="611" t="s">
        <v>66</v>
      </c>
      <c r="M1" s="602" t="s">
        <v>19</v>
      </c>
    </row>
    <row r="2" spans="1:24" ht="15" customHeight="1" thickBot="1" x14ac:dyDescent="0.3">
      <c r="A2" s="24"/>
      <c r="B2" s="172"/>
      <c r="C2" s="596"/>
      <c r="D2" s="597"/>
      <c r="E2" s="598"/>
      <c r="F2" s="596"/>
      <c r="G2" s="597"/>
      <c r="H2" s="598"/>
      <c r="I2" s="596"/>
      <c r="J2" s="597"/>
      <c r="K2" s="597"/>
      <c r="L2" s="612"/>
      <c r="M2" s="603"/>
    </row>
    <row r="3" spans="1:24" ht="15" customHeight="1" x14ac:dyDescent="0.25">
      <c r="A3" s="539" t="s">
        <v>52</v>
      </c>
      <c r="B3" s="581" t="s">
        <v>53</v>
      </c>
      <c r="C3" s="613" t="s">
        <v>15</v>
      </c>
      <c r="D3" s="605" t="s">
        <v>16</v>
      </c>
      <c r="E3" s="592" t="s">
        <v>84</v>
      </c>
      <c r="F3" s="607" t="s">
        <v>15</v>
      </c>
      <c r="G3" s="605" t="s">
        <v>16</v>
      </c>
      <c r="H3" s="592" t="s">
        <v>84</v>
      </c>
      <c r="I3" s="607" t="s">
        <v>15</v>
      </c>
      <c r="J3" s="587" t="s">
        <v>17</v>
      </c>
      <c r="K3" s="605" t="s">
        <v>16</v>
      </c>
      <c r="L3" s="600" t="s">
        <v>18</v>
      </c>
      <c r="M3" s="603"/>
    </row>
    <row r="4" spans="1:24" ht="15.75" thickBot="1" x14ac:dyDescent="0.3">
      <c r="A4" s="560"/>
      <c r="B4" s="582"/>
      <c r="C4" s="614"/>
      <c r="D4" s="606"/>
      <c r="E4" s="610"/>
      <c r="F4" s="608"/>
      <c r="G4" s="606"/>
      <c r="H4" s="610"/>
      <c r="I4" s="608"/>
      <c r="J4" s="609"/>
      <c r="K4" s="606"/>
      <c r="L4" s="550"/>
      <c r="M4" s="604"/>
    </row>
    <row r="5" spans="1:24" s="2" customFormat="1" ht="15.75" hidden="1" thickBot="1" x14ac:dyDescent="0.3">
      <c r="A5" s="25" t="s">
        <v>3</v>
      </c>
      <c r="B5" s="391">
        <v>43612</v>
      </c>
      <c r="C5" s="395"/>
      <c r="D5" s="396"/>
      <c r="E5" s="397"/>
      <c r="F5" s="393"/>
      <c r="G5" s="229"/>
      <c r="H5" s="369"/>
      <c r="I5" s="269"/>
      <c r="J5" s="229"/>
      <c r="K5" s="369"/>
      <c r="L5" s="310"/>
      <c r="M5" s="66">
        <f t="shared" ref="M5:M11" si="0">SUM(C5:L5)</f>
        <v>0</v>
      </c>
    </row>
    <row r="6" spans="1:24" s="2" customFormat="1" hidden="1" x14ac:dyDescent="0.25">
      <c r="A6" s="25" t="s">
        <v>4</v>
      </c>
      <c r="B6" s="392">
        <v>43613</v>
      </c>
      <c r="C6" s="259"/>
      <c r="D6" s="226"/>
      <c r="E6" s="250"/>
      <c r="F6" s="277"/>
      <c r="G6" s="226"/>
      <c r="H6" s="250"/>
      <c r="I6" s="259"/>
      <c r="J6" s="226"/>
      <c r="K6" s="250"/>
      <c r="L6" s="309"/>
      <c r="M6" s="310">
        <f t="shared" si="0"/>
        <v>0</v>
      </c>
    </row>
    <row r="7" spans="1:24" s="2" customFormat="1" hidden="1" outlineLevel="1" x14ac:dyDescent="0.25">
      <c r="A7" s="25" t="s">
        <v>5</v>
      </c>
      <c r="B7" s="392">
        <v>43614</v>
      </c>
      <c r="C7" s="259"/>
      <c r="D7" s="226"/>
      <c r="E7" s="250"/>
      <c r="F7" s="394"/>
      <c r="G7" s="226"/>
      <c r="H7" s="250"/>
      <c r="I7" s="259"/>
      <c r="J7" s="226"/>
      <c r="K7" s="250"/>
      <c r="L7" s="309"/>
      <c r="M7" s="309">
        <f t="shared" si="0"/>
        <v>0</v>
      </c>
    </row>
    <row r="8" spans="1:24" s="2" customFormat="1" hidden="1" outlineLevel="1" x14ac:dyDescent="0.25">
      <c r="A8" s="25" t="s">
        <v>6</v>
      </c>
      <c r="B8" s="392">
        <v>43615</v>
      </c>
      <c r="C8" s="259"/>
      <c r="D8" s="226"/>
      <c r="E8" s="250"/>
      <c r="F8" s="394"/>
      <c r="G8" s="226"/>
      <c r="H8" s="250"/>
      <c r="I8" s="259"/>
      <c r="J8" s="226"/>
      <c r="K8" s="250"/>
      <c r="L8" s="309"/>
      <c r="M8" s="309">
        <f t="shared" si="0"/>
        <v>0</v>
      </c>
      <c r="N8" s="152"/>
    </row>
    <row r="9" spans="1:24" s="2" customFormat="1" hidden="1" outlineLevel="1" x14ac:dyDescent="0.25">
      <c r="A9" s="25" t="s">
        <v>0</v>
      </c>
      <c r="B9" s="392">
        <v>43616</v>
      </c>
      <c r="C9" s="259"/>
      <c r="D9" s="226"/>
      <c r="E9" s="250"/>
      <c r="F9" s="394"/>
      <c r="G9" s="226"/>
      <c r="H9" s="250"/>
      <c r="I9" s="259"/>
      <c r="J9" s="226"/>
      <c r="K9" s="250"/>
      <c r="L9" s="309"/>
      <c r="M9" s="309">
        <f t="shared" si="0"/>
        <v>0</v>
      </c>
      <c r="N9" s="152"/>
    </row>
    <row r="10" spans="1:24" s="2" customFormat="1" outlineLevel="1" x14ac:dyDescent="0.25">
      <c r="A10" s="25" t="s">
        <v>1</v>
      </c>
      <c r="B10" s="392">
        <v>43617</v>
      </c>
      <c r="C10" s="259">
        <v>322</v>
      </c>
      <c r="D10" s="226">
        <v>295</v>
      </c>
      <c r="E10" s="250">
        <v>173</v>
      </c>
      <c r="F10" s="277">
        <v>2124</v>
      </c>
      <c r="G10" s="226">
        <v>831</v>
      </c>
      <c r="H10" s="250">
        <v>17728</v>
      </c>
      <c r="I10" s="259"/>
      <c r="J10" s="226"/>
      <c r="K10" s="250"/>
      <c r="L10" s="309"/>
      <c r="M10" s="309">
        <f t="shared" si="0"/>
        <v>21473</v>
      </c>
      <c r="N10" s="152"/>
    </row>
    <row r="11" spans="1:24" s="2" customFormat="1" ht="15" customHeight="1" outlineLevel="1" thickBot="1" x14ac:dyDescent="0.3">
      <c r="A11" s="25" t="s">
        <v>2</v>
      </c>
      <c r="B11" s="392">
        <v>43618</v>
      </c>
      <c r="C11" s="259">
        <v>166</v>
      </c>
      <c r="D11" s="226">
        <v>170</v>
      </c>
      <c r="E11" s="250">
        <v>128</v>
      </c>
      <c r="F11" s="277">
        <v>1564</v>
      </c>
      <c r="G11" s="226">
        <v>618</v>
      </c>
      <c r="H11" s="250">
        <v>16107</v>
      </c>
      <c r="I11" s="259"/>
      <c r="J11" s="226"/>
      <c r="K11" s="250"/>
      <c r="L11" s="309"/>
      <c r="M11" s="309">
        <f t="shared" si="0"/>
        <v>18753</v>
      </c>
      <c r="N11" s="152"/>
    </row>
    <row r="12" spans="1:24" s="3" customFormat="1" ht="15" customHeight="1" outlineLevel="1" thickBot="1" x14ac:dyDescent="0.3">
      <c r="A12" s="160" t="s">
        <v>21</v>
      </c>
      <c r="B12" s="574" t="s">
        <v>24</v>
      </c>
      <c r="C12" s="260">
        <f t="shared" ref="C12:M12" si="1">SUM(C5:C11)</f>
        <v>488</v>
      </c>
      <c r="D12" s="240">
        <f t="shared" si="1"/>
        <v>465</v>
      </c>
      <c r="E12" s="261">
        <f t="shared" si="1"/>
        <v>301</v>
      </c>
      <c r="F12" s="327">
        <f t="shared" si="1"/>
        <v>3688</v>
      </c>
      <c r="G12" s="240">
        <f t="shared" si="1"/>
        <v>1449</v>
      </c>
      <c r="H12" s="302">
        <f t="shared" si="1"/>
        <v>33835</v>
      </c>
      <c r="I12" s="260">
        <f t="shared" si="1"/>
        <v>0</v>
      </c>
      <c r="J12" s="240">
        <f t="shared" si="1"/>
        <v>0</v>
      </c>
      <c r="K12" s="302">
        <f t="shared" si="1"/>
        <v>0</v>
      </c>
      <c r="L12" s="307">
        <f t="shared" si="1"/>
        <v>0</v>
      </c>
      <c r="M12" s="305">
        <f t="shared" si="1"/>
        <v>40226</v>
      </c>
      <c r="O12" s="373"/>
    </row>
    <row r="13" spans="1:24" s="3" customFormat="1" ht="15" customHeight="1" outlineLevel="1" thickBot="1" x14ac:dyDescent="0.3">
      <c r="A13" s="110" t="s">
        <v>23</v>
      </c>
      <c r="B13" s="574"/>
      <c r="C13" s="260">
        <f>AVERAGE(C5:C11)</f>
        <v>244</v>
      </c>
      <c r="D13" s="240">
        <f>AVERAGE(D5:D11)</f>
        <v>232.5</v>
      </c>
      <c r="E13" s="261">
        <f>AVERAGE(E5:E11)</f>
        <v>150.5</v>
      </c>
      <c r="F13" s="327">
        <f t="shared" ref="F13:L13" si="2">AVERAGE(F5:F11)</f>
        <v>1844</v>
      </c>
      <c r="G13" s="240">
        <f t="shared" si="2"/>
        <v>724.5</v>
      </c>
      <c r="H13" s="302">
        <f>AVERAGE(H5:H11)</f>
        <v>16917.5</v>
      </c>
      <c r="I13" s="260" t="e">
        <f t="shared" si="2"/>
        <v>#DIV/0!</v>
      </c>
      <c r="J13" s="240" t="e">
        <f t="shared" si="2"/>
        <v>#DIV/0!</v>
      </c>
      <c r="K13" s="302" t="e">
        <f t="shared" si="2"/>
        <v>#DIV/0!</v>
      </c>
      <c r="L13" s="307" t="e">
        <f t="shared" si="2"/>
        <v>#DIV/0!</v>
      </c>
      <c r="M13" s="305">
        <f>AVERAGE(M5:M11)</f>
        <v>5746.5714285714284</v>
      </c>
      <c r="O13" s="373"/>
    </row>
    <row r="14" spans="1:24" s="3" customFormat="1" ht="15" customHeight="1" thickBot="1" x14ac:dyDescent="0.3">
      <c r="A14" s="26" t="s">
        <v>20</v>
      </c>
      <c r="B14" s="574"/>
      <c r="C14" s="262">
        <f t="shared" ref="C14:L14" si="3">SUM(C5:C9)</f>
        <v>0</v>
      </c>
      <c r="D14" s="241">
        <f t="shared" si="3"/>
        <v>0</v>
      </c>
      <c r="E14" s="263">
        <f t="shared" si="3"/>
        <v>0</v>
      </c>
      <c r="F14" s="328">
        <f t="shared" si="3"/>
        <v>0</v>
      </c>
      <c r="G14" s="241">
        <f t="shared" si="3"/>
        <v>0</v>
      </c>
      <c r="H14" s="303">
        <f t="shared" si="3"/>
        <v>0</v>
      </c>
      <c r="I14" s="262">
        <f t="shared" si="3"/>
        <v>0</v>
      </c>
      <c r="J14" s="241">
        <f t="shared" si="3"/>
        <v>0</v>
      </c>
      <c r="K14" s="303">
        <f t="shared" si="3"/>
        <v>0</v>
      </c>
      <c r="L14" s="308">
        <f t="shared" si="3"/>
        <v>0</v>
      </c>
      <c r="M14" s="306">
        <f t="shared" ref="M14" si="4">SUM(M5:M9)</f>
        <v>0</v>
      </c>
      <c r="O14" s="373"/>
      <c r="P14" s="373"/>
      <c r="Q14" s="373"/>
      <c r="R14" s="373"/>
      <c r="S14" s="373"/>
      <c r="T14" s="373"/>
      <c r="U14" s="373"/>
      <c r="V14" s="373"/>
      <c r="W14" s="373"/>
      <c r="X14" s="373"/>
    </row>
    <row r="15" spans="1:24" s="3" customFormat="1" ht="15" customHeight="1" thickBot="1" x14ac:dyDescent="0.3">
      <c r="A15" s="26" t="s">
        <v>22</v>
      </c>
      <c r="B15" s="574"/>
      <c r="C15" s="262" t="e">
        <f>AVERAGE(C5:C9)</f>
        <v>#DIV/0!</v>
      </c>
      <c r="D15" s="241" t="e">
        <f t="shared" ref="D15:L15" si="5">AVERAGE(D5:D9)</f>
        <v>#DIV/0!</v>
      </c>
      <c r="E15" s="263" t="e">
        <f>AVERAGE(E5:E9)</f>
        <v>#DIV/0!</v>
      </c>
      <c r="F15" s="328" t="e">
        <f>AVERAGE(F5:F9)</f>
        <v>#DIV/0!</v>
      </c>
      <c r="G15" s="241" t="e">
        <f t="shared" si="5"/>
        <v>#DIV/0!</v>
      </c>
      <c r="H15" s="303" t="e">
        <f>AVERAGE(H5:H9)</f>
        <v>#DIV/0!</v>
      </c>
      <c r="I15" s="262" t="e">
        <f>AVERAGE(I5:I9)</f>
        <v>#DIV/0!</v>
      </c>
      <c r="J15" s="241" t="e">
        <f t="shared" si="5"/>
        <v>#DIV/0!</v>
      </c>
      <c r="K15" s="303" t="e">
        <f t="shared" si="5"/>
        <v>#DIV/0!</v>
      </c>
      <c r="L15" s="308" t="e">
        <f t="shared" si="5"/>
        <v>#DIV/0!</v>
      </c>
      <c r="M15" s="306">
        <f>AVERAGE(M5:M9)</f>
        <v>0</v>
      </c>
      <c r="O15" s="373"/>
      <c r="P15" s="373"/>
      <c r="Q15" s="373"/>
      <c r="R15" s="373"/>
      <c r="S15" s="373"/>
      <c r="T15" s="373"/>
      <c r="U15" s="373"/>
      <c r="V15" s="373"/>
      <c r="W15" s="373"/>
      <c r="X15" s="373"/>
    </row>
    <row r="16" spans="1:24" s="3" customFormat="1" ht="15" customHeight="1" x14ac:dyDescent="0.25">
      <c r="A16" s="25" t="s">
        <v>3</v>
      </c>
      <c r="B16" s="173">
        <f>B11+1</f>
        <v>43619</v>
      </c>
      <c r="C16" s="259">
        <v>460</v>
      </c>
      <c r="D16" s="226">
        <v>305</v>
      </c>
      <c r="E16" s="250">
        <v>324</v>
      </c>
      <c r="F16" s="277">
        <v>4383</v>
      </c>
      <c r="G16" s="226">
        <v>2974</v>
      </c>
      <c r="H16" s="248">
        <v>394</v>
      </c>
      <c r="I16" s="259">
        <v>986</v>
      </c>
      <c r="J16" s="226">
        <v>572</v>
      </c>
      <c r="K16" s="248">
        <v>2422</v>
      </c>
      <c r="L16" s="196">
        <v>377</v>
      </c>
      <c r="M16" s="309">
        <f t="shared" ref="M16:M21" si="6">SUM(C16:L16)</f>
        <v>13197</v>
      </c>
      <c r="O16" s="373"/>
      <c r="P16" s="373"/>
      <c r="Q16" s="373"/>
      <c r="R16" s="373"/>
      <c r="S16" s="373"/>
      <c r="T16" s="373"/>
      <c r="U16" s="373"/>
      <c r="V16" s="373"/>
      <c r="W16" s="373"/>
      <c r="X16" s="373"/>
    </row>
    <row r="17" spans="1:24" s="3" customFormat="1" ht="15" customHeight="1" x14ac:dyDescent="0.25">
      <c r="A17" s="25" t="s">
        <v>4</v>
      </c>
      <c r="B17" s="174">
        <f t="shared" ref="B17:B22" si="7">B16+1</f>
        <v>43620</v>
      </c>
      <c r="C17" s="259">
        <v>454</v>
      </c>
      <c r="D17" s="226">
        <v>254</v>
      </c>
      <c r="E17" s="250">
        <v>362</v>
      </c>
      <c r="F17" s="277">
        <v>4997</v>
      </c>
      <c r="G17" s="226">
        <v>2989</v>
      </c>
      <c r="H17" s="248">
        <v>350</v>
      </c>
      <c r="I17" s="259">
        <v>1043</v>
      </c>
      <c r="J17" s="226">
        <v>600</v>
      </c>
      <c r="K17" s="248">
        <v>2615</v>
      </c>
      <c r="L17" s="196">
        <v>374</v>
      </c>
      <c r="M17" s="309">
        <f t="shared" si="6"/>
        <v>14038</v>
      </c>
      <c r="O17" s="373"/>
      <c r="P17" s="373"/>
      <c r="Q17" s="373"/>
      <c r="R17" s="373"/>
      <c r="S17" s="373"/>
      <c r="T17" s="373"/>
      <c r="U17" s="373"/>
      <c r="V17" s="373"/>
      <c r="W17" s="373"/>
      <c r="X17" s="373"/>
    </row>
    <row r="18" spans="1:24" s="3" customFormat="1" ht="15" customHeight="1" x14ac:dyDescent="0.25">
      <c r="A18" s="25" t="s">
        <v>5</v>
      </c>
      <c r="B18" s="174">
        <f t="shared" si="7"/>
        <v>43621</v>
      </c>
      <c r="C18" s="259">
        <v>413</v>
      </c>
      <c r="D18" s="226">
        <v>246</v>
      </c>
      <c r="E18" s="250">
        <v>337</v>
      </c>
      <c r="F18" s="277">
        <v>4632</v>
      </c>
      <c r="G18" s="226">
        <v>2729</v>
      </c>
      <c r="H18" s="248">
        <v>402</v>
      </c>
      <c r="I18" s="259">
        <v>981</v>
      </c>
      <c r="J18" s="226">
        <v>564</v>
      </c>
      <c r="K18" s="248">
        <v>2679</v>
      </c>
      <c r="L18" s="196">
        <v>347</v>
      </c>
      <c r="M18" s="309">
        <f t="shared" si="6"/>
        <v>13330</v>
      </c>
      <c r="O18" s="373"/>
      <c r="P18" s="373"/>
      <c r="Q18" s="373"/>
      <c r="R18" s="373"/>
      <c r="S18" s="373"/>
      <c r="T18" s="373"/>
      <c r="U18" s="373"/>
      <c r="V18" s="373"/>
      <c r="W18" s="373"/>
      <c r="X18" s="373"/>
    </row>
    <row r="19" spans="1:24" s="3" customFormat="1" ht="15" customHeight="1" x14ac:dyDescent="0.25">
      <c r="A19" s="25" t="s">
        <v>6</v>
      </c>
      <c r="B19" s="175">
        <f t="shared" si="7"/>
        <v>43622</v>
      </c>
      <c r="C19" s="259">
        <v>465</v>
      </c>
      <c r="D19" s="226">
        <v>292</v>
      </c>
      <c r="E19" s="250">
        <v>346</v>
      </c>
      <c r="F19" s="277">
        <v>5142</v>
      </c>
      <c r="G19" s="226">
        <v>2911</v>
      </c>
      <c r="H19" s="248">
        <v>508</v>
      </c>
      <c r="I19" s="259">
        <v>989</v>
      </c>
      <c r="J19" s="226">
        <v>499</v>
      </c>
      <c r="K19" s="248">
        <v>2866</v>
      </c>
      <c r="L19" s="196">
        <v>361</v>
      </c>
      <c r="M19" s="309">
        <f t="shared" si="6"/>
        <v>14379</v>
      </c>
      <c r="O19" s="373"/>
      <c r="P19" s="373"/>
      <c r="R19" s="373"/>
      <c r="S19" s="373"/>
      <c r="W19" s="373"/>
      <c r="X19" s="373"/>
    </row>
    <row r="20" spans="1:24" s="3" customFormat="1" ht="15" customHeight="1" x14ac:dyDescent="0.25">
      <c r="A20" s="25" t="s">
        <v>0</v>
      </c>
      <c r="B20" s="175">
        <f t="shared" si="7"/>
        <v>43623</v>
      </c>
      <c r="C20" s="259">
        <v>373</v>
      </c>
      <c r="D20" s="226">
        <v>248</v>
      </c>
      <c r="E20" s="250">
        <v>334</v>
      </c>
      <c r="F20" s="277">
        <v>4431</v>
      </c>
      <c r="G20" s="226">
        <v>2308</v>
      </c>
      <c r="H20" s="248">
        <v>403</v>
      </c>
      <c r="I20" s="259">
        <v>814</v>
      </c>
      <c r="J20" s="226">
        <v>417</v>
      </c>
      <c r="K20" s="248">
        <v>2201</v>
      </c>
      <c r="L20" s="196">
        <v>294</v>
      </c>
      <c r="M20" s="309">
        <f t="shared" si="6"/>
        <v>11823</v>
      </c>
      <c r="O20" s="373"/>
      <c r="P20" s="373"/>
    </row>
    <row r="21" spans="1:24" s="3" customFormat="1" ht="15" customHeight="1" outlineLevel="1" x14ac:dyDescent="0.25">
      <c r="A21" s="25" t="s">
        <v>1</v>
      </c>
      <c r="B21" s="187">
        <f t="shared" si="7"/>
        <v>43624</v>
      </c>
      <c r="C21" s="259">
        <v>238</v>
      </c>
      <c r="D21" s="398">
        <v>264</v>
      </c>
      <c r="E21" s="250">
        <v>154</v>
      </c>
      <c r="F21" s="277">
        <v>2201</v>
      </c>
      <c r="G21" s="226">
        <v>911</v>
      </c>
      <c r="H21" s="248">
        <v>18581</v>
      </c>
      <c r="I21" s="259"/>
      <c r="J21" s="226"/>
      <c r="K21" s="248"/>
      <c r="L21" s="196"/>
      <c r="M21" s="309">
        <f t="shared" si="6"/>
        <v>22349</v>
      </c>
      <c r="O21" s="373"/>
      <c r="P21" s="373"/>
    </row>
    <row r="22" spans="1:24" s="3" customFormat="1" ht="15" customHeight="1" outlineLevel="1" thickBot="1" x14ac:dyDescent="0.3">
      <c r="A22" s="25" t="s">
        <v>2</v>
      </c>
      <c r="B22" s="174">
        <f t="shared" si="7"/>
        <v>43625</v>
      </c>
      <c r="C22" s="259">
        <v>183</v>
      </c>
      <c r="D22" s="226">
        <v>186</v>
      </c>
      <c r="E22" s="250">
        <v>141</v>
      </c>
      <c r="F22" s="277">
        <v>178555</v>
      </c>
      <c r="G22" s="226">
        <v>831</v>
      </c>
      <c r="H22" s="248">
        <v>13705</v>
      </c>
      <c r="I22" s="259"/>
      <c r="J22" s="226"/>
      <c r="K22" s="248"/>
      <c r="L22" s="196"/>
      <c r="M22" s="309">
        <f>SUM(C22:L22)</f>
        <v>193601</v>
      </c>
      <c r="O22" s="373"/>
      <c r="P22" s="373"/>
    </row>
    <row r="23" spans="1:24" s="3" customFormat="1" ht="15" customHeight="1" outlineLevel="1" thickBot="1" x14ac:dyDescent="0.3">
      <c r="A23" s="160" t="s">
        <v>21</v>
      </c>
      <c r="B23" s="573" t="s">
        <v>25</v>
      </c>
      <c r="C23" s="260">
        <f>SUM(C16:C22)</f>
        <v>2586</v>
      </c>
      <c r="D23" s="240">
        <f>SUM(D16:D22)</f>
        <v>1795</v>
      </c>
      <c r="E23" s="261">
        <f>SUM(E16:E22)</f>
        <v>1998</v>
      </c>
      <c r="F23" s="327">
        <f t="shared" ref="F23:L23" si="8">SUM(F16:F22)</f>
        <v>204341</v>
      </c>
      <c r="G23" s="240">
        <f t="shared" si="8"/>
        <v>15653</v>
      </c>
      <c r="H23" s="302">
        <f>SUM(H16:H22)</f>
        <v>34343</v>
      </c>
      <c r="I23" s="260">
        <f t="shared" si="8"/>
        <v>4813</v>
      </c>
      <c r="J23" s="240">
        <f t="shared" si="8"/>
        <v>2652</v>
      </c>
      <c r="K23" s="302">
        <f t="shared" si="8"/>
        <v>12783</v>
      </c>
      <c r="L23" s="307">
        <f t="shared" si="8"/>
        <v>1753</v>
      </c>
      <c r="M23" s="305">
        <f>SUM(M16:M22)</f>
        <v>282717</v>
      </c>
      <c r="O23" s="373"/>
      <c r="P23" s="373"/>
      <c r="Q23" s="373"/>
      <c r="R23" s="373"/>
      <c r="S23" s="373"/>
      <c r="T23" s="373"/>
      <c r="U23" s="373"/>
      <c r="V23" s="373"/>
      <c r="W23" s="373"/>
      <c r="X23" s="373"/>
    </row>
    <row r="24" spans="1:24" s="3" customFormat="1" ht="15" customHeight="1" outlineLevel="1" thickBot="1" x14ac:dyDescent="0.3">
      <c r="A24" s="110" t="s">
        <v>23</v>
      </c>
      <c r="B24" s="574"/>
      <c r="C24" s="260">
        <f>AVERAGE(C16:C22)</f>
        <v>369.42857142857144</v>
      </c>
      <c r="D24" s="240">
        <f>AVERAGE(D16:D22)</f>
        <v>256.42857142857144</v>
      </c>
      <c r="E24" s="261">
        <f>AVERAGE(E16:E22)</f>
        <v>285.42857142857144</v>
      </c>
      <c r="F24" s="327">
        <f t="shared" ref="F24:M24" si="9">AVERAGE(F16:F22)</f>
        <v>29191.571428571428</v>
      </c>
      <c r="G24" s="240">
        <f t="shared" si="9"/>
        <v>2236.1428571428573</v>
      </c>
      <c r="H24" s="302">
        <f>AVERAGE(H16:H22)</f>
        <v>4906.1428571428569</v>
      </c>
      <c r="I24" s="260">
        <f t="shared" si="9"/>
        <v>962.6</v>
      </c>
      <c r="J24" s="240">
        <f t="shared" si="9"/>
        <v>530.4</v>
      </c>
      <c r="K24" s="302">
        <f t="shared" si="9"/>
        <v>2556.6</v>
      </c>
      <c r="L24" s="307">
        <f t="shared" si="9"/>
        <v>350.6</v>
      </c>
      <c r="M24" s="305">
        <f t="shared" si="9"/>
        <v>40388.142857142855</v>
      </c>
      <c r="O24" s="373"/>
      <c r="P24" s="373"/>
      <c r="Q24" s="373"/>
      <c r="R24" s="373"/>
      <c r="S24" s="373"/>
      <c r="T24" s="373"/>
      <c r="U24" s="373"/>
      <c r="V24" s="373"/>
      <c r="W24" s="373"/>
      <c r="X24" s="373"/>
    </row>
    <row r="25" spans="1:24" s="3" customFormat="1" ht="15" customHeight="1" thickBot="1" x14ac:dyDescent="0.3">
      <c r="A25" s="26" t="s">
        <v>20</v>
      </c>
      <c r="B25" s="574"/>
      <c r="C25" s="262">
        <f>SUM(C16:C20)</f>
        <v>2165</v>
      </c>
      <c r="D25" s="241">
        <f>SUM(D16:D20)</f>
        <v>1345</v>
      </c>
      <c r="E25" s="263">
        <f>SUM(E16:E20)</f>
        <v>1703</v>
      </c>
      <c r="F25" s="328">
        <f t="shared" ref="F25:L25" si="10">SUM(F16:F20)</f>
        <v>23585</v>
      </c>
      <c r="G25" s="241">
        <f>SUM(G16:G20)</f>
        <v>13911</v>
      </c>
      <c r="H25" s="303">
        <f>SUM(H16:H20)</f>
        <v>2057</v>
      </c>
      <c r="I25" s="262">
        <f>SUM(I16:I20)</f>
        <v>4813</v>
      </c>
      <c r="J25" s="241">
        <f t="shared" si="10"/>
        <v>2652</v>
      </c>
      <c r="K25" s="303">
        <f>SUM(K16:K20)</f>
        <v>12783</v>
      </c>
      <c r="L25" s="308">
        <f t="shared" si="10"/>
        <v>1753</v>
      </c>
      <c r="M25" s="306">
        <f>SUM(M16:M20)</f>
        <v>66767</v>
      </c>
      <c r="O25" s="373"/>
      <c r="P25" s="373"/>
      <c r="Q25" s="373"/>
      <c r="R25" s="373"/>
      <c r="S25" s="373"/>
      <c r="T25" s="373"/>
      <c r="U25" s="373"/>
      <c r="V25" s="373"/>
      <c r="W25" s="373"/>
      <c r="X25" s="373"/>
    </row>
    <row r="26" spans="1:24" s="3" customFormat="1" ht="15" customHeight="1" thickBot="1" x14ac:dyDescent="0.3">
      <c r="A26" s="26" t="s">
        <v>22</v>
      </c>
      <c r="B26" s="575"/>
      <c r="C26" s="262">
        <f>AVERAGE(C16:C20)</f>
        <v>433</v>
      </c>
      <c r="D26" s="241" t="e">
        <f>AVERAGE(D11:D19)</f>
        <v>#DIV/0!</v>
      </c>
      <c r="E26" s="263">
        <f>AVERAGE(E16:E20)</f>
        <v>340.6</v>
      </c>
      <c r="F26" s="328">
        <f t="shared" ref="F26:M26" si="11">AVERAGE(F16:F20)</f>
        <v>4717</v>
      </c>
      <c r="G26" s="241">
        <f t="shared" si="11"/>
        <v>2782.2</v>
      </c>
      <c r="H26" s="303">
        <f>AVERAGE(H16:H20)</f>
        <v>411.4</v>
      </c>
      <c r="I26" s="262">
        <f>AVERAGE(I16:I20)</f>
        <v>962.6</v>
      </c>
      <c r="J26" s="241">
        <f t="shared" si="11"/>
        <v>530.4</v>
      </c>
      <c r="K26" s="303">
        <f t="shared" si="11"/>
        <v>2556.6</v>
      </c>
      <c r="L26" s="308">
        <f t="shared" si="11"/>
        <v>350.6</v>
      </c>
      <c r="M26" s="306">
        <f t="shared" si="11"/>
        <v>13353.4</v>
      </c>
      <c r="O26" s="373"/>
      <c r="P26" s="373"/>
      <c r="Q26" s="373"/>
      <c r="R26" s="373"/>
      <c r="S26" s="373"/>
      <c r="T26" s="373"/>
      <c r="U26" s="373"/>
      <c r="V26" s="373"/>
      <c r="W26" s="373"/>
      <c r="X26" s="373"/>
    </row>
    <row r="27" spans="1:24" s="3" customFormat="1" ht="15" customHeight="1" x14ac:dyDescent="0.25">
      <c r="A27" s="25" t="s">
        <v>3</v>
      </c>
      <c r="B27" s="176">
        <f>B22+1</f>
        <v>43626</v>
      </c>
      <c r="C27" s="259">
        <v>295</v>
      </c>
      <c r="D27" s="226">
        <v>240</v>
      </c>
      <c r="E27" s="250">
        <v>331</v>
      </c>
      <c r="F27" s="277">
        <v>2867</v>
      </c>
      <c r="G27" s="226">
        <v>2611</v>
      </c>
      <c r="H27" s="248">
        <v>303</v>
      </c>
      <c r="I27" s="259">
        <v>809</v>
      </c>
      <c r="J27" s="226">
        <v>552</v>
      </c>
      <c r="K27" s="248">
        <v>2444</v>
      </c>
      <c r="L27" s="196">
        <v>382</v>
      </c>
      <c r="M27" s="309">
        <f t="shared" ref="M27:M33" si="12">SUM(C27:L27)</f>
        <v>10834</v>
      </c>
      <c r="O27" s="373"/>
      <c r="P27" s="373"/>
      <c r="Q27" s="373"/>
      <c r="R27" s="373"/>
      <c r="S27" s="373"/>
      <c r="T27" s="373"/>
      <c r="U27" s="373"/>
      <c r="V27" s="373"/>
      <c r="W27" s="373"/>
      <c r="X27" s="373"/>
    </row>
    <row r="28" spans="1:24" s="3" customFormat="1" ht="15" customHeight="1" x14ac:dyDescent="0.25">
      <c r="A28" s="25" t="s">
        <v>4</v>
      </c>
      <c r="B28" s="177">
        <f t="shared" ref="B28:B33" si="13">B27+1</f>
        <v>43627</v>
      </c>
      <c r="C28" s="399">
        <v>363</v>
      </c>
      <c r="D28" s="226">
        <v>252</v>
      </c>
      <c r="E28" s="250">
        <v>394</v>
      </c>
      <c r="F28" s="277">
        <v>4125</v>
      </c>
      <c r="G28" s="226">
        <v>2976</v>
      </c>
      <c r="H28" s="248">
        <v>374</v>
      </c>
      <c r="I28" s="259">
        <v>964</v>
      </c>
      <c r="J28" s="226">
        <v>541</v>
      </c>
      <c r="K28" s="248">
        <v>2881</v>
      </c>
      <c r="L28" s="196">
        <v>427</v>
      </c>
      <c r="M28" s="309">
        <f t="shared" si="12"/>
        <v>13297</v>
      </c>
      <c r="O28" s="373"/>
      <c r="P28" s="373"/>
      <c r="Q28" s="373"/>
      <c r="R28" s="373"/>
      <c r="S28" s="373"/>
      <c r="W28" s="373"/>
      <c r="X28" s="373"/>
    </row>
    <row r="29" spans="1:24" s="3" customFormat="1" ht="15" customHeight="1" x14ac:dyDescent="0.25">
      <c r="A29" s="25" t="s">
        <v>5</v>
      </c>
      <c r="B29" s="177">
        <f t="shared" si="13"/>
        <v>43628</v>
      </c>
      <c r="C29" s="399">
        <v>375</v>
      </c>
      <c r="D29" s="226">
        <v>350</v>
      </c>
      <c r="E29" s="250">
        <v>389</v>
      </c>
      <c r="F29" s="277">
        <v>4005</v>
      </c>
      <c r="G29" s="226">
        <v>2912</v>
      </c>
      <c r="H29" s="248">
        <v>384</v>
      </c>
      <c r="I29" s="259">
        <v>945</v>
      </c>
      <c r="J29" s="226">
        <v>530</v>
      </c>
      <c r="K29" s="248">
        <v>3034</v>
      </c>
      <c r="L29" s="196">
        <v>307</v>
      </c>
      <c r="M29" s="309">
        <f t="shared" si="12"/>
        <v>13231</v>
      </c>
      <c r="O29" s="373"/>
      <c r="P29" s="373"/>
      <c r="Q29" s="373"/>
    </row>
    <row r="30" spans="1:24" s="3" customFormat="1" ht="15" customHeight="1" x14ac:dyDescent="0.25">
      <c r="A30" s="25" t="s">
        <v>6</v>
      </c>
      <c r="B30" s="177">
        <f t="shared" si="13"/>
        <v>43629</v>
      </c>
      <c r="C30" s="399">
        <v>358</v>
      </c>
      <c r="D30" s="226">
        <v>199</v>
      </c>
      <c r="E30" s="250">
        <v>304</v>
      </c>
      <c r="F30" s="277">
        <v>3322</v>
      </c>
      <c r="G30" s="226">
        <v>2565</v>
      </c>
      <c r="H30" s="248">
        <v>331</v>
      </c>
      <c r="I30" s="259">
        <v>849</v>
      </c>
      <c r="J30" s="226">
        <v>507</v>
      </c>
      <c r="K30" s="248">
        <v>2687</v>
      </c>
      <c r="L30" s="196">
        <v>371</v>
      </c>
      <c r="M30" s="309">
        <f t="shared" si="12"/>
        <v>11493</v>
      </c>
      <c r="O30" s="373"/>
      <c r="P30" s="373"/>
      <c r="Q30" s="373"/>
      <c r="R30" s="373"/>
      <c r="S30" s="373"/>
      <c r="T30" s="373"/>
      <c r="V30" s="373"/>
    </row>
    <row r="31" spans="1:24" s="3" customFormat="1" ht="15" customHeight="1" x14ac:dyDescent="0.25">
      <c r="A31" s="25" t="s">
        <v>0</v>
      </c>
      <c r="B31" s="177">
        <f t="shared" si="13"/>
        <v>43630</v>
      </c>
      <c r="C31" s="399">
        <v>318</v>
      </c>
      <c r="D31" s="226">
        <v>204</v>
      </c>
      <c r="E31" s="250">
        <v>305</v>
      </c>
      <c r="F31" s="277">
        <v>3855</v>
      </c>
      <c r="G31" s="226">
        <v>2423</v>
      </c>
      <c r="H31" s="248">
        <v>369</v>
      </c>
      <c r="I31" s="259">
        <v>820</v>
      </c>
      <c r="J31" s="226">
        <v>361</v>
      </c>
      <c r="K31" s="248">
        <v>2316</v>
      </c>
      <c r="L31" s="196">
        <v>323</v>
      </c>
      <c r="M31" s="309">
        <f t="shared" si="12"/>
        <v>11294</v>
      </c>
      <c r="O31" s="373"/>
      <c r="P31" s="373"/>
      <c r="Q31" s="373"/>
      <c r="R31" s="373"/>
      <c r="S31" s="373"/>
      <c r="T31" s="373"/>
      <c r="V31" s="373"/>
    </row>
    <row r="32" spans="1:24" s="3" customFormat="1" ht="15" customHeight="1" outlineLevel="1" x14ac:dyDescent="0.25">
      <c r="A32" s="25" t="s">
        <v>1</v>
      </c>
      <c r="B32" s="177">
        <f t="shared" si="13"/>
        <v>43631</v>
      </c>
      <c r="C32" s="259">
        <v>277</v>
      </c>
      <c r="D32" s="226">
        <v>227</v>
      </c>
      <c r="E32" s="250">
        <v>160</v>
      </c>
      <c r="F32" s="277">
        <v>2319</v>
      </c>
      <c r="G32" s="226">
        <v>1149</v>
      </c>
      <c r="H32" s="248">
        <v>17544</v>
      </c>
      <c r="I32" s="259"/>
      <c r="J32" s="226"/>
      <c r="K32" s="248"/>
      <c r="L32" s="196"/>
      <c r="M32" s="309">
        <f t="shared" si="12"/>
        <v>21676</v>
      </c>
      <c r="O32" s="373"/>
      <c r="P32" s="373"/>
      <c r="Q32" s="373"/>
      <c r="R32" s="373"/>
      <c r="S32" s="373"/>
      <c r="T32" s="373"/>
      <c r="V32" s="373"/>
    </row>
    <row r="33" spans="1:23" s="3" customFormat="1" ht="15" customHeight="1" outlineLevel="1" thickBot="1" x14ac:dyDescent="0.3">
      <c r="A33" s="25" t="s">
        <v>2</v>
      </c>
      <c r="B33" s="177">
        <f t="shared" si="13"/>
        <v>43632</v>
      </c>
      <c r="C33" s="259">
        <v>118</v>
      </c>
      <c r="D33" s="398">
        <v>159</v>
      </c>
      <c r="E33" s="250">
        <v>117</v>
      </c>
      <c r="F33" s="277">
        <v>1309</v>
      </c>
      <c r="G33" s="226">
        <v>574</v>
      </c>
      <c r="H33" s="248">
        <v>11850</v>
      </c>
      <c r="I33" s="259"/>
      <c r="J33" s="226"/>
      <c r="K33" s="248"/>
      <c r="L33" s="196"/>
      <c r="M33" s="309">
        <f t="shared" si="12"/>
        <v>14127</v>
      </c>
      <c r="O33" s="373"/>
      <c r="P33" s="373"/>
      <c r="Q33" s="373"/>
      <c r="R33" s="373"/>
      <c r="S33" s="373"/>
      <c r="T33" s="373"/>
      <c r="V33" s="373"/>
    </row>
    <row r="34" spans="1:23" s="3" customFormat="1" ht="15" customHeight="1" outlineLevel="1" thickBot="1" x14ac:dyDescent="0.3">
      <c r="A34" s="160" t="s">
        <v>21</v>
      </c>
      <c r="B34" s="573" t="s">
        <v>26</v>
      </c>
      <c r="C34" s="260">
        <f t="shared" ref="C34:M34" si="14">SUM(C27:C33)</f>
        <v>2104</v>
      </c>
      <c r="D34" s="240">
        <f t="shared" si="14"/>
        <v>1631</v>
      </c>
      <c r="E34" s="261">
        <f>SUM(E27:E33)</f>
        <v>2000</v>
      </c>
      <c r="F34" s="327">
        <f t="shared" si="14"/>
        <v>21802</v>
      </c>
      <c r="G34" s="240">
        <f t="shared" si="14"/>
        <v>15210</v>
      </c>
      <c r="H34" s="302">
        <f t="shared" si="14"/>
        <v>31155</v>
      </c>
      <c r="I34" s="260">
        <f t="shared" si="14"/>
        <v>4387</v>
      </c>
      <c r="J34" s="240">
        <f t="shared" si="14"/>
        <v>2491</v>
      </c>
      <c r="K34" s="302">
        <f t="shared" si="14"/>
        <v>13362</v>
      </c>
      <c r="L34" s="307">
        <f t="shared" si="14"/>
        <v>1810</v>
      </c>
      <c r="M34" s="305">
        <f t="shared" si="14"/>
        <v>95952</v>
      </c>
      <c r="P34" s="373"/>
      <c r="Q34" s="373"/>
      <c r="R34" s="373"/>
      <c r="S34" s="373"/>
      <c r="T34" s="373"/>
      <c r="V34" s="373"/>
    </row>
    <row r="35" spans="1:23" s="3" customFormat="1" ht="15" customHeight="1" outlineLevel="1" thickBot="1" x14ac:dyDescent="0.3">
      <c r="A35" s="110" t="s">
        <v>23</v>
      </c>
      <c r="B35" s="574"/>
      <c r="C35" s="260">
        <f t="shared" ref="C35:M35" si="15">AVERAGE(C27:C33)</f>
        <v>300.57142857142856</v>
      </c>
      <c r="D35" s="240">
        <f t="shared" si="15"/>
        <v>233</v>
      </c>
      <c r="E35" s="261">
        <f t="shared" si="15"/>
        <v>285.71428571428572</v>
      </c>
      <c r="F35" s="327">
        <f t="shared" si="15"/>
        <v>3114.5714285714284</v>
      </c>
      <c r="G35" s="240">
        <f t="shared" si="15"/>
        <v>2172.8571428571427</v>
      </c>
      <c r="H35" s="302">
        <f t="shared" si="15"/>
        <v>4450.7142857142853</v>
      </c>
      <c r="I35" s="260">
        <f t="shared" si="15"/>
        <v>877.4</v>
      </c>
      <c r="J35" s="240">
        <f t="shared" si="15"/>
        <v>498.2</v>
      </c>
      <c r="K35" s="302">
        <f t="shared" si="15"/>
        <v>2672.4</v>
      </c>
      <c r="L35" s="307">
        <f t="shared" si="15"/>
        <v>362</v>
      </c>
      <c r="M35" s="305">
        <f t="shared" si="15"/>
        <v>13707.428571428571</v>
      </c>
      <c r="P35" s="373"/>
      <c r="Q35" s="373"/>
      <c r="R35" s="373"/>
      <c r="S35" s="373"/>
      <c r="V35" s="373"/>
    </row>
    <row r="36" spans="1:23" s="3" customFormat="1" ht="15" customHeight="1" thickBot="1" x14ac:dyDescent="0.3">
      <c r="A36" s="26" t="s">
        <v>20</v>
      </c>
      <c r="B36" s="574"/>
      <c r="C36" s="262">
        <f t="shared" ref="C36:M36" si="16">SUM(C27:C31)</f>
        <v>1709</v>
      </c>
      <c r="D36" s="241">
        <f t="shared" si="16"/>
        <v>1245</v>
      </c>
      <c r="E36" s="263">
        <f t="shared" si="16"/>
        <v>1723</v>
      </c>
      <c r="F36" s="328">
        <f t="shared" si="16"/>
        <v>18174</v>
      </c>
      <c r="G36" s="241">
        <f t="shared" si="16"/>
        <v>13487</v>
      </c>
      <c r="H36" s="303">
        <f t="shared" si="16"/>
        <v>1761</v>
      </c>
      <c r="I36" s="262">
        <f t="shared" si="16"/>
        <v>4387</v>
      </c>
      <c r="J36" s="241">
        <f t="shared" si="16"/>
        <v>2491</v>
      </c>
      <c r="K36" s="303">
        <f t="shared" si="16"/>
        <v>13362</v>
      </c>
      <c r="L36" s="308">
        <f t="shared" si="16"/>
        <v>1810</v>
      </c>
      <c r="M36" s="306">
        <f t="shared" si="16"/>
        <v>60149</v>
      </c>
      <c r="N36" s="206"/>
    </row>
    <row r="37" spans="1:23" s="3" customFormat="1" ht="15" customHeight="1" thickBot="1" x14ac:dyDescent="0.3">
      <c r="A37" s="26" t="s">
        <v>22</v>
      </c>
      <c r="B37" s="575"/>
      <c r="C37" s="262">
        <f>AVERAGE(C27:C31)</f>
        <v>341.8</v>
      </c>
      <c r="D37" s="241">
        <f t="shared" ref="D37:M37" si="17">AVERAGE(D27:D31)</f>
        <v>249</v>
      </c>
      <c r="E37" s="263">
        <f>AVERAGE(E27:E31)</f>
        <v>344.6</v>
      </c>
      <c r="F37" s="328">
        <f>AVERAGE(F27:F31)</f>
        <v>3634.8</v>
      </c>
      <c r="G37" s="241">
        <f t="shared" si="17"/>
        <v>2697.4</v>
      </c>
      <c r="H37" s="303">
        <f>AVERAGE(H27:H31)</f>
        <v>352.2</v>
      </c>
      <c r="I37" s="262">
        <f t="shared" si="17"/>
        <v>877.4</v>
      </c>
      <c r="J37" s="241">
        <f t="shared" si="17"/>
        <v>498.2</v>
      </c>
      <c r="K37" s="303">
        <f t="shared" si="17"/>
        <v>2672.4</v>
      </c>
      <c r="L37" s="308">
        <f t="shared" si="17"/>
        <v>362</v>
      </c>
      <c r="M37" s="306">
        <f t="shared" si="17"/>
        <v>12029.8</v>
      </c>
      <c r="O37" s="373"/>
      <c r="P37" s="373"/>
      <c r="Q37" s="373"/>
      <c r="R37" s="373"/>
      <c r="S37" s="373"/>
      <c r="T37" s="373"/>
      <c r="U37" s="373"/>
      <c r="V37" s="373"/>
    </row>
    <row r="38" spans="1:23" s="3" customFormat="1" ht="15" customHeight="1" x14ac:dyDescent="0.25">
      <c r="A38" s="25" t="s">
        <v>3</v>
      </c>
      <c r="B38" s="178">
        <f>B33+1</f>
        <v>43633</v>
      </c>
      <c r="C38" s="259">
        <v>347</v>
      </c>
      <c r="D38" s="226">
        <v>490</v>
      </c>
      <c r="E38" s="250">
        <v>373</v>
      </c>
      <c r="F38" s="277">
        <v>3422</v>
      </c>
      <c r="G38" s="226">
        <v>2916</v>
      </c>
      <c r="H38" s="248">
        <v>364</v>
      </c>
      <c r="I38" s="259">
        <v>880</v>
      </c>
      <c r="J38" s="226">
        <v>571</v>
      </c>
      <c r="K38" s="248">
        <v>2586</v>
      </c>
      <c r="L38" s="196">
        <v>372</v>
      </c>
      <c r="M38" s="309">
        <f t="shared" ref="M38:M44" si="18">SUM(C38:L38)</f>
        <v>12321</v>
      </c>
      <c r="O38" s="373"/>
      <c r="P38" s="373"/>
      <c r="Q38" s="373"/>
      <c r="R38" s="373"/>
      <c r="S38" s="373"/>
      <c r="T38" s="373"/>
      <c r="U38" s="373"/>
      <c r="V38" s="373"/>
    </row>
    <row r="39" spans="1:23" s="3" customFormat="1" ht="15" customHeight="1" x14ac:dyDescent="0.25">
      <c r="A39" s="25" t="s">
        <v>4</v>
      </c>
      <c r="B39" s="179">
        <f t="shared" ref="B39:B44" si="19">B38+1</f>
        <v>43634</v>
      </c>
      <c r="C39" s="259">
        <v>366</v>
      </c>
      <c r="D39" s="226">
        <v>518</v>
      </c>
      <c r="E39" s="250">
        <v>347</v>
      </c>
      <c r="F39" s="277">
        <v>2734</v>
      </c>
      <c r="G39" s="226">
        <v>2677</v>
      </c>
      <c r="H39" s="248">
        <v>295</v>
      </c>
      <c r="I39" s="259">
        <v>918</v>
      </c>
      <c r="J39" s="226">
        <v>586</v>
      </c>
      <c r="K39" s="248">
        <v>2703</v>
      </c>
      <c r="L39" s="196">
        <v>396</v>
      </c>
      <c r="M39" s="309">
        <f t="shared" si="18"/>
        <v>11540</v>
      </c>
      <c r="O39" s="373"/>
      <c r="P39" s="373"/>
      <c r="Q39" s="373"/>
      <c r="R39" s="373"/>
      <c r="S39" s="373"/>
      <c r="T39" s="373"/>
      <c r="U39" s="373"/>
      <c r="V39" s="373"/>
      <c r="W39" s="373"/>
    </row>
    <row r="40" spans="1:23" s="3" customFormat="1" ht="15" customHeight="1" x14ac:dyDescent="0.25">
      <c r="A40" s="25" t="s">
        <v>5</v>
      </c>
      <c r="B40" s="179">
        <f t="shared" si="19"/>
        <v>43635</v>
      </c>
      <c r="C40" s="259">
        <v>361</v>
      </c>
      <c r="D40" s="226">
        <v>474</v>
      </c>
      <c r="E40" s="250">
        <v>308</v>
      </c>
      <c r="F40" s="277">
        <v>3247</v>
      </c>
      <c r="G40" s="226">
        <v>3669</v>
      </c>
      <c r="H40" s="248">
        <v>327</v>
      </c>
      <c r="I40" s="259">
        <v>931</v>
      </c>
      <c r="J40" s="226">
        <v>569</v>
      </c>
      <c r="K40" s="248">
        <v>2805</v>
      </c>
      <c r="L40" s="196">
        <v>363</v>
      </c>
      <c r="M40" s="309">
        <f t="shared" si="18"/>
        <v>13054</v>
      </c>
      <c r="O40" s="373"/>
      <c r="P40" s="373"/>
      <c r="Q40" s="373"/>
      <c r="R40" s="373"/>
      <c r="S40" s="373"/>
      <c r="T40" s="373"/>
      <c r="U40" s="373"/>
      <c r="V40" s="373"/>
      <c r="W40" s="373"/>
    </row>
    <row r="41" spans="1:23" s="3" customFormat="1" ht="15" customHeight="1" x14ac:dyDescent="0.25">
      <c r="A41" s="25" t="s">
        <v>6</v>
      </c>
      <c r="B41" s="179">
        <f t="shared" si="19"/>
        <v>43636</v>
      </c>
      <c r="C41" s="259">
        <v>398</v>
      </c>
      <c r="D41" s="226">
        <v>455</v>
      </c>
      <c r="E41" s="250">
        <v>369</v>
      </c>
      <c r="F41" s="277">
        <v>3464</v>
      </c>
      <c r="G41" s="226">
        <v>2627</v>
      </c>
      <c r="H41" s="248">
        <v>323</v>
      </c>
      <c r="I41" s="259">
        <v>833</v>
      </c>
      <c r="J41" s="226">
        <v>504</v>
      </c>
      <c r="K41" s="248">
        <v>2693</v>
      </c>
      <c r="L41" s="196">
        <v>338</v>
      </c>
      <c r="M41" s="309">
        <f t="shared" si="18"/>
        <v>12004</v>
      </c>
      <c r="O41" s="373"/>
      <c r="P41" s="373"/>
      <c r="Q41" s="373"/>
      <c r="R41" s="373"/>
      <c r="S41" s="373"/>
      <c r="T41" s="373"/>
      <c r="U41" s="373"/>
      <c r="V41" s="373"/>
      <c r="W41" s="373"/>
    </row>
    <row r="42" spans="1:23" s="3" customFormat="1" ht="15" customHeight="1" x14ac:dyDescent="0.25">
      <c r="A42" s="25" t="s">
        <v>0</v>
      </c>
      <c r="B42" s="179">
        <f t="shared" si="19"/>
        <v>43637</v>
      </c>
      <c r="C42" s="259">
        <v>328</v>
      </c>
      <c r="D42" s="226">
        <v>398</v>
      </c>
      <c r="E42" s="250">
        <v>297</v>
      </c>
      <c r="F42" s="277">
        <v>3718</v>
      </c>
      <c r="G42" s="226">
        <v>2419</v>
      </c>
      <c r="H42" s="248">
        <v>387</v>
      </c>
      <c r="I42" s="259">
        <v>761</v>
      </c>
      <c r="J42" s="226">
        <v>313</v>
      </c>
      <c r="K42" s="248">
        <v>2400</v>
      </c>
      <c r="L42" s="196">
        <v>301</v>
      </c>
      <c r="M42" s="309">
        <f t="shared" si="18"/>
        <v>11322</v>
      </c>
      <c r="O42" s="373"/>
      <c r="P42" s="373"/>
      <c r="Q42" s="373"/>
      <c r="R42" s="373"/>
      <c r="S42" s="373"/>
      <c r="U42" s="373"/>
      <c r="W42" s="373"/>
    </row>
    <row r="43" spans="1:23" s="3" customFormat="1" ht="15" customHeight="1" outlineLevel="1" x14ac:dyDescent="0.25">
      <c r="A43" s="25" t="s">
        <v>1</v>
      </c>
      <c r="B43" s="179">
        <f t="shared" si="19"/>
        <v>43638</v>
      </c>
      <c r="C43" s="259">
        <v>303</v>
      </c>
      <c r="D43" s="226">
        <v>279</v>
      </c>
      <c r="E43" s="250">
        <v>203</v>
      </c>
      <c r="F43" s="277">
        <v>2470</v>
      </c>
      <c r="G43" s="226">
        <v>1159</v>
      </c>
      <c r="H43" s="248">
        <v>23441</v>
      </c>
      <c r="I43" s="259"/>
      <c r="J43" s="226"/>
      <c r="K43" s="248"/>
      <c r="L43" s="196"/>
      <c r="M43" s="309">
        <f t="shared" si="18"/>
        <v>27855</v>
      </c>
      <c r="N43" s="124"/>
      <c r="O43" s="373"/>
      <c r="Q43" s="373"/>
      <c r="S43" s="373"/>
      <c r="U43" s="373"/>
      <c r="W43" s="373"/>
    </row>
    <row r="44" spans="1:23" s="3" customFormat="1" ht="15" customHeight="1" outlineLevel="1" thickBot="1" x14ac:dyDescent="0.3">
      <c r="A44" s="25" t="s">
        <v>2</v>
      </c>
      <c r="B44" s="179">
        <f t="shared" si="19"/>
        <v>43639</v>
      </c>
      <c r="C44" s="259">
        <v>256</v>
      </c>
      <c r="D44" s="226">
        <v>263</v>
      </c>
      <c r="E44" s="250">
        <v>136</v>
      </c>
      <c r="F44" s="277">
        <v>2195</v>
      </c>
      <c r="G44" s="226">
        <v>915</v>
      </c>
      <c r="H44" s="248">
        <v>19761</v>
      </c>
      <c r="I44" s="259"/>
      <c r="J44" s="226"/>
      <c r="K44" s="248"/>
      <c r="L44" s="196"/>
      <c r="M44" s="309">
        <f t="shared" si="18"/>
        <v>23526</v>
      </c>
      <c r="N44" s="124"/>
      <c r="O44" s="373"/>
      <c r="Q44" s="373"/>
      <c r="U44" s="373"/>
    </row>
    <row r="45" spans="1:23" s="3" customFormat="1" ht="15" customHeight="1" outlineLevel="1" thickBot="1" x14ac:dyDescent="0.3">
      <c r="A45" s="160" t="s">
        <v>21</v>
      </c>
      <c r="B45" s="573" t="s">
        <v>27</v>
      </c>
      <c r="C45" s="260">
        <f t="shared" ref="C45:L45" si="20">SUM(C38:C44)</f>
        <v>2359</v>
      </c>
      <c r="D45" s="240">
        <f t="shared" si="20"/>
        <v>2877</v>
      </c>
      <c r="E45" s="261">
        <f>SUM(E38:E44)</f>
        <v>2033</v>
      </c>
      <c r="F45" s="327">
        <f>SUM(F38:F44)</f>
        <v>21250</v>
      </c>
      <c r="G45" s="240">
        <f t="shared" si="20"/>
        <v>16382</v>
      </c>
      <c r="H45" s="302">
        <f>SUM(H38:H44)</f>
        <v>44898</v>
      </c>
      <c r="I45" s="260">
        <f t="shared" si="20"/>
        <v>4323</v>
      </c>
      <c r="J45" s="240">
        <f t="shared" si="20"/>
        <v>2543</v>
      </c>
      <c r="K45" s="302">
        <f t="shared" si="20"/>
        <v>13187</v>
      </c>
      <c r="L45" s="307">
        <f t="shared" si="20"/>
        <v>1770</v>
      </c>
      <c r="M45" s="305">
        <f>SUM(M38:M44)</f>
        <v>111622</v>
      </c>
      <c r="O45" s="373"/>
      <c r="P45" s="373"/>
      <c r="Q45" s="373"/>
      <c r="R45" s="373"/>
      <c r="U45" s="373"/>
    </row>
    <row r="46" spans="1:23" s="3" customFormat="1" ht="15" customHeight="1" outlineLevel="1" thickBot="1" x14ac:dyDescent="0.3">
      <c r="A46" s="110" t="s">
        <v>23</v>
      </c>
      <c r="B46" s="574"/>
      <c r="C46" s="260">
        <f t="shared" ref="C46:M46" si="21">AVERAGE(C38:C44)</f>
        <v>337</v>
      </c>
      <c r="D46" s="240">
        <f t="shared" si="21"/>
        <v>411</v>
      </c>
      <c r="E46" s="261">
        <f>AVERAGE(E38:E44)</f>
        <v>290.42857142857144</v>
      </c>
      <c r="F46" s="327">
        <f>AVERAGE(F38:F44)</f>
        <v>3035.7142857142858</v>
      </c>
      <c r="G46" s="240">
        <f t="shared" si="21"/>
        <v>2340.2857142857142</v>
      </c>
      <c r="H46" s="302">
        <f>AVERAGE(H38:H44)</f>
        <v>6414</v>
      </c>
      <c r="I46" s="260">
        <f t="shared" si="21"/>
        <v>864.6</v>
      </c>
      <c r="J46" s="240">
        <f t="shared" si="21"/>
        <v>508.6</v>
      </c>
      <c r="K46" s="302">
        <f t="shared" si="21"/>
        <v>2637.4</v>
      </c>
      <c r="L46" s="307">
        <f t="shared" si="21"/>
        <v>354</v>
      </c>
      <c r="M46" s="305">
        <f t="shared" si="21"/>
        <v>15946</v>
      </c>
      <c r="O46" s="373"/>
      <c r="P46" s="373"/>
      <c r="Q46" s="373"/>
      <c r="R46" s="373"/>
    </row>
    <row r="47" spans="1:23" s="3" customFormat="1" ht="15" customHeight="1" thickBot="1" x14ac:dyDescent="0.3">
      <c r="A47" s="26" t="s">
        <v>20</v>
      </c>
      <c r="B47" s="574"/>
      <c r="C47" s="262">
        <f t="shared" ref="C47:I47" si="22">SUM(C38:C42)</f>
        <v>1800</v>
      </c>
      <c r="D47" s="241">
        <f t="shared" si="22"/>
        <v>2335</v>
      </c>
      <c r="E47" s="263">
        <f t="shared" si="22"/>
        <v>1694</v>
      </c>
      <c r="F47" s="328">
        <f t="shared" si="22"/>
        <v>16585</v>
      </c>
      <c r="G47" s="241">
        <f t="shared" si="22"/>
        <v>14308</v>
      </c>
      <c r="H47" s="303">
        <f t="shared" si="22"/>
        <v>1696</v>
      </c>
      <c r="I47" s="262">
        <f t="shared" si="22"/>
        <v>4323</v>
      </c>
      <c r="J47" s="241">
        <f t="shared" ref="J47:M47" si="23">SUM(J38:J42)</f>
        <v>2543</v>
      </c>
      <c r="K47" s="303">
        <f t="shared" si="23"/>
        <v>13187</v>
      </c>
      <c r="L47" s="308">
        <f t="shared" si="23"/>
        <v>1770</v>
      </c>
      <c r="M47" s="306">
        <f t="shared" si="23"/>
        <v>60241</v>
      </c>
      <c r="P47" s="373"/>
      <c r="Q47" s="373"/>
      <c r="R47" s="373"/>
    </row>
    <row r="48" spans="1:23" s="3" customFormat="1" ht="15" customHeight="1" thickBot="1" x14ac:dyDescent="0.3">
      <c r="A48" s="26" t="s">
        <v>22</v>
      </c>
      <c r="B48" s="575"/>
      <c r="C48" s="262">
        <f t="shared" ref="C48:M48" si="24">AVERAGE(C38:C42)</f>
        <v>360</v>
      </c>
      <c r="D48" s="241">
        <f>AVERAGE(D38:D42)</f>
        <v>467</v>
      </c>
      <c r="E48" s="263">
        <f>AVERAGE(E38:E42)</f>
        <v>338.8</v>
      </c>
      <c r="F48" s="328">
        <f>AVERAGE(F38:F42)</f>
        <v>3317</v>
      </c>
      <c r="G48" s="241">
        <f t="shared" si="24"/>
        <v>2861.6</v>
      </c>
      <c r="H48" s="303">
        <f>AVERAGE(H38:H42)</f>
        <v>339.2</v>
      </c>
      <c r="I48" s="262">
        <f>AVERAGE(I38:I42)</f>
        <v>864.6</v>
      </c>
      <c r="J48" s="241">
        <f t="shared" si="24"/>
        <v>508.6</v>
      </c>
      <c r="K48" s="303">
        <f t="shared" si="24"/>
        <v>2637.4</v>
      </c>
      <c r="L48" s="308">
        <f t="shared" si="24"/>
        <v>354</v>
      </c>
      <c r="M48" s="306">
        <f t="shared" si="24"/>
        <v>12048.2</v>
      </c>
      <c r="P48" s="373"/>
      <c r="Q48" s="373"/>
      <c r="R48" s="373"/>
    </row>
    <row r="49" spans="1:24" s="3" customFormat="1" ht="15" customHeight="1" x14ac:dyDescent="0.25">
      <c r="A49" s="25" t="s">
        <v>3</v>
      </c>
      <c r="B49" s="178">
        <f>B44+1</f>
        <v>43640</v>
      </c>
      <c r="C49" s="259">
        <v>424</v>
      </c>
      <c r="D49" s="226">
        <v>572</v>
      </c>
      <c r="E49" s="254">
        <v>349</v>
      </c>
      <c r="F49" s="277">
        <v>3850</v>
      </c>
      <c r="G49" s="226">
        <v>3019</v>
      </c>
      <c r="H49" s="248">
        <v>404</v>
      </c>
      <c r="I49" s="259">
        <v>946</v>
      </c>
      <c r="J49" s="226">
        <v>581</v>
      </c>
      <c r="K49" s="248">
        <v>2276</v>
      </c>
      <c r="L49" s="196">
        <v>399</v>
      </c>
      <c r="M49" s="309">
        <f t="shared" ref="M49:M55" si="25">SUM(C49:L49)</f>
        <v>12820</v>
      </c>
      <c r="P49" s="373"/>
      <c r="Q49" s="373"/>
      <c r="R49" s="373"/>
    </row>
    <row r="50" spans="1:24" s="3" customFormat="1" ht="15" customHeight="1" x14ac:dyDescent="0.25">
      <c r="A50" s="151" t="s">
        <v>4</v>
      </c>
      <c r="B50" s="179">
        <f t="shared" ref="B50:B55" si="26">B49+1</f>
        <v>43641</v>
      </c>
      <c r="C50" s="259">
        <v>405</v>
      </c>
      <c r="D50" s="226">
        <v>564</v>
      </c>
      <c r="E50" s="254">
        <v>384</v>
      </c>
      <c r="F50" s="277">
        <v>3758</v>
      </c>
      <c r="G50" s="226">
        <v>2718</v>
      </c>
      <c r="H50" s="248">
        <v>362</v>
      </c>
      <c r="I50" s="259">
        <v>955</v>
      </c>
      <c r="J50" s="226">
        <v>545</v>
      </c>
      <c r="K50" s="248">
        <v>2808</v>
      </c>
      <c r="L50" s="196">
        <v>385</v>
      </c>
      <c r="M50" s="309">
        <f t="shared" si="25"/>
        <v>12884</v>
      </c>
      <c r="O50" s="373"/>
      <c r="P50" s="373"/>
      <c r="Q50" s="373"/>
      <c r="R50" s="373"/>
      <c r="S50" s="373"/>
      <c r="T50" s="373"/>
      <c r="U50" s="373"/>
      <c r="V50" s="373"/>
      <c r="W50" s="373"/>
      <c r="X50" s="373"/>
    </row>
    <row r="51" spans="1:24" s="3" customFormat="1" x14ac:dyDescent="0.25">
      <c r="A51" s="151" t="s">
        <v>5</v>
      </c>
      <c r="B51" s="179">
        <f t="shared" si="26"/>
        <v>43642</v>
      </c>
      <c r="C51" s="259">
        <v>431</v>
      </c>
      <c r="D51" s="226">
        <v>534</v>
      </c>
      <c r="E51" s="254">
        <v>432</v>
      </c>
      <c r="F51" s="277">
        <v>5503</v>
      </c>
      <c r="G51" s="226">
        <v>3166</v>
      </c>
      <c r="H51" s="248">
        <v>359</v>
      </c>
      <c r="I51" s="259">
        <v>1016</v>
      </c>
      <c r="J51" s="226">
        <v>553</v>
      </c>
      <c r="K51" s="248">
        <v>2840</v>
      </c>
      <c r="L51" s="196">
        <v>364</v>
      </c>
      <c r="M51" s="309">
        <f t="shared" si="25"/>
        <v>15198</v>
      </c>
      <c r="O51" s="373"/>
      <c r="P51" s="373"/>
      <c r="Q51" s="373"/>
      <c r="R51" s="373"/>
      <c r="S51" s="373"/>
      <c r="T51" s="373"/>
      <c r="U51" s="373"/>
      <c r="V51" s="373"/>
      <c r="W51" s="373"/>
      <c r="X51" s="373"/>
    </row>
    <row r="52" spans="1:24" s="3" customFormat="1" x14ac:dyDescent="0.25">
      <c r="A52" s="151" t="s">
        <v>6</v>
      </c>
      <c r="B52" s="179">
        <f t="shared" si="26"/>
        <v>43643</v>
      </c>
      <c r="C52" s="259">
        <v>660</v>
      </c>
      <c r="D52" s="226">
        <v>989</v>
      </c>
      <c r="E52" s="254">
        <v>645</v>
      </c>
      <c r="F52" s="277">
        <v>6902</v>
      </c>
      <c r="G52" s="226">
        <v>4975</v>
      </c>
      <c r="H52" s="248">
        <v>882</v>
      </c>
      <c r="I52" s="259">
        <v>1414</v>
      </c>
      <c r="J52" s="226">
        <v>687</v>
      </c>
      <c r="K52" s="248">
        <v>3017</v>
      </c>
      <c r="L52" s="196">
        <v>420</v>
      </c>
      <c r="M52" s="309">
        <f t="shared" si="25"/>
        <v>20591</v>
      </c>
      <c r="O52" s="373"/>
      <c r="P52" s="373"/>
      <c r="Q52" s="373"/>
      <c r="R52" s="373"/>
      <c r="S52" s="373"/>
      <c r="T52" s="373"/>
      <c r="U52" s="373"/>
      <c r="V52" s="373"/>
      <c r="W52" s="373"/>
      <c r="X52" s="373"/>
    </row>
    <row r="53" spans="1:24" s="3" customFormat="1" x14ac:dyDescent="0.25">
      <c r="A53" s="25" t="s">
        <v>0</v>
      </c>
      <c r="B53" s="181">
        <f t="shared" si="26"/>
        <v>43644</v>
      </c>
      <c r="C53" s="259">
        <v>337</v>
      </c>
      <c r="D53" s="226">
        <v>512</v>
      </c>
      <c r="E53" s="254">
        <v>373</v>
      </c>
      <c r="F53" s="277">
        <v>3779</v>
      </c>
      <c r="G53" s="226">
        <v>2402</v>
      </c>
      <c r="H53" s="248">
        <v>469</v>
      </c>
      <c r="I53" s="259">
        <v>966</v>
      </c>
      <c r="J53" s="226">
        <v>393</v>
      </c>
      <c r="K53" s="248">
        <v>2591</v>
      </c>
      <c r="L53" s="196">
        <v>336</v>
      </c>
      <c r="M53" s="309">
        <f t="shared" si="25"/>
        <v>12158</v>
      </c>
      <c r="O53" s="373"/>
      <c r="P53" s="373"/>
      <c r="Q53" s="373"/>
      <c r="R53" s="373"/>
      <c r="S53" s="373"/>
      <c r="T53" s="373"/>
      <c r="U53" s="373"/>
      <c r="V53" s="373"/>
      <c r="W53" s="373"/>
      <c r="X53" s="373"/>
    </row>
    <row r="54" spans="1:24" s="3" customFormat="1" outlineLevel="1" x14ac:dyDescent="0.25">
      <c r="A54" s="25" t="s">
        <v>1</v>
      </c>
      <c r="B54" s="181">
        <f t="shared" si="26"/>
        <v>43645</v>
      </c>
      <c r="C54" s="259">
        <v>259</v>
      </c>
      <c r="D54" s="226">
        <v>229</v>
      </c>
      <c r="E54" s="254">
        <v>200</v>
      </c>
      <c r="F54" s="277">
        <v>1430</v>
      </c>
      <c r="G54" s="226">
        <v>762</v>
      </c>
      <c r="H54" s="248">
        <v>1412</v>
      </c>
      <c r="I54" s="259"/>
      <c r="J54" s="226"/>
      <c r="K54" s="248"/>
      <c r="L54" s="196"/>
      <c r="M54" s="309">
        <f t="shared" si="25"/>
        <v>4292</v>
      </c>
      <c r="O54" s="373"/>
      <c r="P54" s="373"/>
      <c r="Q54" s="373"/>
      <c r="R54" s="373"/>
      <c r="S54" s="373"/>
      <c r="T54" s="373"/>
      <c r="U54" s="373"/>
      <c r="V54" s="373"/>
      <c r="W54" s="373"/>
      <c r="X54" s="373"/>
    </row>
    <row r="55" spans="1:24" s="3" customFormat="1" ht="15.75" outlineLevel="1" thickBot="1" x14ac:dyDescent="0.3">
      <c r="A55" s="151" t="s">
        <v>2</v>
      </c>
      <c r="B55" s="181">
        <f t="shared" si="26"/>
        <v>43646</v>
      </c>
      <c r="C55" s="259">
        <v>246</v>
      </c>
      <c r="D55" s="226">
        <v>269</v>
      </c>
      <c r="E55" s="400">
        <v>214</v>
      </c>
      <c r="F55" s="277">
        <v>2103</v>
      </c>
      <c r="G55" s="226">
        <v>657</v>
      </c>
      <c r="H55" s="248">
        <v>1062</v>
      </c>
      <c r="I55" s="259"/>
      <c r="J55" s="226"/>
      <c r="K55" s="248"/>
      <c r="L55" s="196"/>
      <c r="M55" s="309">
        <f t="shared" si="25"/>
        <v>4551</v>
      </c>
      <c r="O55" s="373"/>
      <c r="P55" s="373"/>
      <c r="R55" s="373"/>
      <c r="S55" s="373"/>
      <c r="T55" s="373"/>
      <c r="W55" s="373"/>
      <c r="X55" s="373"/>
    </row>
    <row r="56" spans="1:24" s="3" customFormat="1" ht="15" customHeight="1" outlineLevel="1" thickBot="1" x14ac:dyDescent="0.3">
      <c r="A56" s="160" t="s">
        <v>21</v>
      </c>
      <c r="B56" s="573" t="s">
        <v>28</v>
      </c>
      <c r="C56" s="260">
        <f t="shared" ref="C56:M56" si="27">SUM(C49:C55)</f>
        <v>2762</v>
      </c>
      <c r="D56" s="240">
        <f t="shared" si="27"/>
        <v>3669</v>
      </c>
      <c r="E56" s="261">
        <f t="shared" si="27"/>
        <v>2597</v>
      </c>
      <c r="F56" s="327">
        <f t="shared" si="27"/>
        <v>27325</v>
      </c>
      <c r="G56" s="240">
        <f t="shared" si="27"/>
        <v>17699</v>
      </c>
      <c r="H56" s="302">
        <f t="shared" si="27"/>
        <v>4950</v>
      </c>
      <c r="I56" s="260">
        <f t="shared" si="27"/>
        <v>5297</v>
      </c>
      <c r="J56" s="240">
        <f t="shared" si="27"/>
        <v>2759</v>
      </c>
      <c r="K56" s="302">
        <f t="shared" si="27"/>
        <v>13532</v>
      </c>
      <c r="L56" s="307">
        <f t="shared" si="27"/>
        <v>1904</v>
      </c>
      <c r="M56" s="305">
        <f t="shared" si="27"/>
        <v>82494</v>
      </c>
      <c r="O56" s="373"/>
      <c r="T56" s="373"/>
    </row>
    <row r="57" spans="1:24" s="3" customFormat="1" ht="15" customHeight="1" outlineLevel="1" thickBot="1" x14ac:dyDescent="0.3">
      <c r="A57" s="110" t="s">
        <v>23</v>
      </c>
      <c r="B57" s="574"/>
      <c r="C57" s="260">
        <f t="shared" ref="C57:M57" si="28">AVERAGE(C49:C55)</f>
        <v>394.57142857142856</v>
      </c>
      <c r="D57" s="240">
        <f t="shared" si="28"/>
        <v>524.14285714285711</v>
      </c>
      <c r="E57" s="261">
        <f>AVERAGE(E49:E55)</f>
        <v>371</v>
      </c>
      <c r="F57" s="327">
        <f t="shared" si="28"/>
        <v>3903.5714285714284</v>
      </c>
      <c r="G57" s="240">
        <f t="shared" si="28"/>
        <v>2528.4285714285716</v>
      </c>
      <c r="H57" s="302">
        <f>AVERAGE(H49:H55)</f>
        <v>707.14285714285711</v>
      </c>
      <c r="I57" s="260">
        <f t="shared" si="28"/>
        <v>1059.4000000000001</v>
      </c>
      <c r="J57" s="240">
        <f t="shared" si="28"/>
        <v>551.79999999999995</v>
      </c>
      <c r="K57" s="302">
        <f t="shared" si="28"/>
        <v>2706.4</v>
      </c>
      <c r="L57" s="307">
        <f t="shared" si="28"/>
        <v>380.8</v>
      </c>
      <c r="M57" s="305">
        <f t="shared" si="28"/>
        <v>11784.857142857143</v>
      </c>
      <c r="O57" s="373"/>
    </row>
    <row r="58" spans="1:24" s="3" customFormat="1" ht="15" customHeight="1" thickBot="1" x14ac:dyDescent="0.3">
      <c r="A58" s="26" t="s">
        <v>20</v>
      </c>
      <c r="B58" s="574"/>
      <c r="C58" s="262">
        <f t="shared" ref="C58:M58" si="29">SUM(C49:C53)</f>
        <v>2257</v>
      </c>
      <c r="D58" s="241">
        <f t="shared" si="29"/>
        <v>3171</v>
      </c>
      <c r="E58" s="263">
        <f t="shared" si="29"/>
        <v>2183</v>
      </c>
      <c r="F58" s="328">
        <f t="shared" si="29"/>
        <v>23792</v>
      </c>
      <c r="G58" s="241">
        <f t="shared" si="29"/>
        <v>16280</v>
      </c>
      <c r="H58" s="303">
        <f t="shared" si="29"/>
        <v>2476</v>
      </c>
      <c r="I58" s="262">
        <f t="shared" si="29"/>
        <v>5297</v>
      </c>
      <c r="J58" s="241">
        <f t="shared" si="29"/>
        <v>2759</v>
      </c>
      <c r="K58" s="303">
        <f t="shared" si="29"/>
        <v>13532</v>
      </c>
      <c r="L58" s="308">
        <f t="shared" si="29"/>
        <v>1904</v>
      </c>
      <c r="M58" s="306">
        <f t="shared" si="29"/>
        <v>73651</v>
      </c>
      <c r="O58" s="373"/>
    </row>
    <row r="59" spans="1:24" s="3" customFormat="1" ht="15.75" thickBot="1" x14ac:dyDescent="0.3">
      <c r="A59" s="26" t="s">
        <v>22</v>
      </c>
      <c r="B59" s="575"/>
      <c r="C59" s="40">
        <f t="shared" ref="C59:M59" si="30">AVERAGE(C49:C53)</f>
        <v>451.4</v>
      </c>
      <c r="D59" s="228">
        <f>AVERAGE(D49:D53)</f>
        <v>634.20000000000005</v>
      </c>
      <c r="E59" s="252">
        <f>AVERAGE(E49:E52)</f>
        <v>452.5</v>
      </c>
      <c r="F59" s="164">
        <f>AVERAGE(F49:F53)</f>
        <v>4758.3999999999996</v>
      </c>
      <c r="G59" s="228">
        <f t="shared" si="30"/>
        <v>3256</v>
      </c>
      <c r="H59" s="304">
        <f>AVERAGE(H49:H53)</f>
        <v>495.2</v>
      </c>
      <c r="I59" s="40">
        <f t="shared" si="30"/>
        <v>1059.4000000000001</v>
      </c>
      <c r="J59" s="228">
        <f t="shared" si="30"/>
        <v>551.79999999999995</v>
      </c>
      <c r="K59" s="304">
        <f t="shared" si="30"/>
        <v>2706.4</v>
      </c>
      <c r="L59" s="223">
        <f t="shared" si="30"/>
        <v>380.8</v>
      </c>
      <c r="M59" s="41">
        <f t="shared" si="30"/>
        <v>14730.2</v>
      </c>
      <c r="O59" s="373"/>
    </row>
    <row r="60" spans="1:24" s="3" customFormat="1" ht="15.75" hidden="1" thickBot="1" x14ac:dyDescent="0.3">
      <c r="A60" s="151" t="s">
        <v>3</v>
      </c>
      <c r="B60" s="178"/>
      <c r="C60" s="142"/>
      <c r="D60" s="13"/>
      <c r="E60" s="137"/>
      <c r="F60" s="12"/>
      <c r="G60" s="13"/>
      <c r="H60" s="137"/>
      <c r="I60" s="12"/>
      <c r="J60" s="14"/>
      <c r="K60" s="14"/>
      <c r="L60" s="14"/>
      <c r="M60" s="158">
        <f>SUM(C60:L60)</f>
        <v>0</v>
      </c>
      <c r="O60" s="373"/>
    </row>
    <row r="61" spans="1:24" s="3" customFormat="1" ht="15.75" hidden="1" thickBot="1" x14ac:dyDescent="0.3">
      <c r="A61" s="151" t="s">
        <v>4</v>
      </c>
      <c r="B61" s="179"/>
      <c r="C61" s="142"/>
      <c r="D61" s="13"/>
      <c r="E61" s="137"/>
      <c r="F61" s="12"/>
      <c r="G61" s="13"/>
      <c r="H61" s="137"/>
      <c r="I61" s="12"/>
      <c r="J61" s="14"/>
      <c r="K61" s="14"/>
      <c r="L61" s="14"/>
      <c r="M61" s="59">
        <f>SUM(C61:L61)</f>
        <v>0</v>
      </c>
    </row>
    <row r="62" spans="1:24" s="3" customFormat="1" ht="15.75" hidden="1" thickBot="1" x14ac:dyDescent="0.3">
      <c r="A62" s="151" t="s">
        <v>5</v>
      </c>
      <c r="B62" s="180"/>
      <c r="C62" s="142"/>
      <c r="D62" s="13"/>
      <c r="E62" s="137"/>
      <c r="F62" s="12"/>
      <c r="G62" s="13"/>
      <c r="H62" s="137"/>
      <c r="I62" s="12"/>
      <c r="J62" s="14"/>
      <c r="K62" s="14"/>
      <c r="L62" s="14"/>
      <c r="M62" s="17"/>
    </row>
    <row r="63" spans="1:24" s="3" customFormat="1" ht="15.75" hidden="1" thickBot="1" x14ac:dyDescent="0.3">
      <c r="A63" s="151" t="s">
        <v>6</v>
      </c>
      <c r="B63" s="180"/>
      <c r="C63" s="142"/>
      <c r="D63" s="13"/>
      <c r="E63" s="137"/>
      <c r="F63" s="12"/>
      <c r="G63" s="13"/>
      <c r="H63" s="137"/>
      <c r="I63" s="12"/>
      <c r="J63" s="14"/>
      <c r="K63" s="14"/>
      <c r="L63" s="14"/>
      <c r="M63" s="17"/>
    </row>
    <row r="64" spans="1:24" s="3" customFormat="1" ht="15.75" hidden="1" thickBot="1" x14ac:dyDescent="0.3">
      <c r="A64" s="151" t="s">
        <v>0</v>
      </c>
      <c r="B64" s="180"/>
      <c r="C64" s="143"/>
      <c r="D64" s="13"/>
      <c r="E64" s="137"/>
      <c r="F64" s="12"/>
      <c r="G64" s="13"/>
      <c r="H64" s="137"/>
      <c r="I64" s="12"/>
      <c r="J64" s="14"/>
      <c r="K64" s="14"/>
      <c r="L64" s="14"/>
      <c r="M64" s="17"/>
    </row>
    <row r="65" spans="1:13" s="3" customFormat="1" ht="15.75" hidden="1" outlineLevel="1" thickBot="1" x14ac:dyDescent="0.3">
      <c r="A65" s="151" t="s">
        <v>1</v>
      </c>
      <c r="B65" s="180"/>
      <c r="C65" s="143"/>
      <c r="D65" s="19"/>
      <c r="E65" s="138"/>
      <c r="F65" s="18"/>
      <c r="G65" s="19"/>
      <c r="H65" s="138"/>
      <c r="I65" s="18"/>
      <c r="J65" s="20"/>
      <c r="K65" s="20"/>
      <c r="L65" s="20"/>
      <c r="M65" s="17"/>
    </row>
    <row r="66" spans="1:13" s="3" customFormat="1" ht="15.75" hidden="1" outlineLevel="1" thickBot="1" x14ac:dyDescent="0.3">
      <c r="A66" s="151" t="s">
        <v>2</v>
      </c>
      <c r="B66" s="182"/>
      <c r="C66" s="166"/>
      <c r="D66" s="57"/>
      <c r="E66" s="279"/>
      <c r="F66" s="56"/>
      <c r="G66" s="57"/>
      <c r="H66" s="279"/>
      <c r="I66" s="56"/>
      <c r="J66" s="58"/>
      <c r="K66" s="58"/>
      <c r="L66" s="58"/>
      <c r="M66" s="59"/>
    </row>
    <row r="67" spans="1:13" s="3" customFormat="1" ht="15.75" hidden="1" outlineLevel="1" thickBot="1" x14ac:dyDescent="0.3">
      <c r="A67" s="160" t="s">
        <v>21</v>
      </c>
      <c r="B67" s="573" t="s">
        <v>32</v>
      </c>
      <c r="C67" s="167">
        <f t="shared" ref="C67:L67" si="31">SUM(C60:C66)</f>
        <v>0</v>
      </c>
      <c r="D67" s="116">
        <f t="shared" si="31"/>
        <v>0</v>
      </c>
      <c r="E67" s="116">
        <f>SUM(E60:E66)</f>
        <v>0</v>
      </c>
      <c r="F67" s="115">
        <f t="shared" si="31"/>
        <v>0</v>
      </c>
      <c r="G67" s="116">
        <f t="shared" si="31"/>
        <v>0</v>
      </c>
      <c r="H67" s="116">
        <f>SUM(H60:H66)</f>
        <v>0</v>
      </c>
      <c r="I67" s="115">
        <f t="shared" si="31"/>
        <v>0</v>
      </c>
      <c r="J67" s="117">
        <f t="shared" si="31"/>
        <v>0</v>
      </c>
      <c r="K67" s="117">
        <f t="shared" si="31"/>
        <v>0</v>
      </c>
      <c r="L67" s="117">
        <f t="shared" si="31"/>
        <v>0</v>
      </c>
      <c r="M67" s="118">
        <f>SUM(M60:M66)</f>
        <v>0</v>
      </c>
    </row>
    <row r="68" spans="1:13" s="3" customFormat="1" ht="15.75" hidden="1" outlineLevel="1" thickBot="1" x14ac:dyDescent="0.3">
      <c r="A68" s="110" t="s">
        <v>23</v>
      </c>
      <c r="B68" s="574"/>
      <c r="C68" s="168" t="e">
        <f t="shared" ref="C68:M68" si="32">AVERAGE(C60:C66)</f>
        <v>#DIV/0!</v>
      </c>
      <c r="D68" s="112" t="e">
        <f t="shared" si="32"/>
        <v>#DIV/0!</v>
      </c>
      <c r="E68" s="112" t="e">
        <f>AVERAGE(E60:E66)</f>
        <v>#DIV/0!</v>
      </c>
      <c r="F68" s="111" t="e">
        <f t="shared" si="32"/>
        <v>#DIV/0!</v>
      </c>
      <c r="G68" s="112" t="e">
        <f t="shared" si="32"/>
        <v>#DIV/0!</v>
      </c>
      <c r="H68" s="112" t="e">
        <f>AVERAGE(H60:H66)</f>
        <v>#DIV/0!</v>
      </c>
      <c r="I68" s="111" t="e">
        <f t="shared" si="32"/>
        <v>#DIV/0!</v>
      </c>
      <c r="J68" s="113" t="e">
        <f t="shared" si="32"/>
        <v>#DIV/0!</v>
      </c>
      <c r="K68" s="113" t="e">
        <f t="shared" si="32"/>
        <v>#DIV/0!</v>
      </c>
      <c r="L68" s="113" t="e">
        <f t="shared" si="32"/>
        <v>#DIV/0!</v>
      </c>
      <c r="M68" s="114">
        <f t="shared" si="32"/>
        <v>0</v>
      </c>
    </row>
    <row r="69" spans="1:13" s="3" customFormat="1" ht="15.75" hidden="1" thickBot="1" x14ac:dyDescent="0.3">
      <c r="A69" s="26" t="s">
        <v>20</v>
      </c>
      <c r="B69" s="574"/>
      <c r="C69" s="169">
        <f t="shared" ref="C69:M69" si="33">SUM(C60:C64)</f>
        <v>0</v>
      </c>
      <c r="D69" s="28">
        <f t="shared" si="33"/>
        <v>0</v>
      </c>
      <c r="E69" s="28">
        <f>SUM(E60:E64)</f>
        <v>0</v>
      </c>
      <c r="F69" s="27">
        <f t="shared" si="33"/>
        <v>0</v>
      </c>
      <c r="G69" s="28">
        <f t="shared" si="33"/>
        <v>0</v>
      </c>
      <c r="H69" s="28">
        <f>SUM(H60:H64)</f>
        <v>0</v>
      </c>
      <c r="I69" s="27">
        <f t="shared" si="33"/>
        <v>0</v>
      </c>
      <c r="J69" s="29">
        <f t="shared" si="33"/>
        <v>0</v>
      </c>
      <c r="K69" s="29">
        <f t="shared" si="33"/>
        <v>0</v>
      </c>
      <c r="L69" s="29">
        <f t="shared" si="33"/>
        <v>0</v>
      </c>
      <c r="M69" s="30">
        <f t="shared" si="33"/>
        <v>0</v>
      </c>
    </row>
    <row r="70" spans="1:13" s="3" customFormat="1" ht="15.75" hidden="1" thickBot="1" x14ac:dyDescent="0.3">
      <c r="A70" s="26" t="s">
        <v>22</v>
      </c>
      <c r="B70" s="575"/>
      <c r="C70" s="170" t="e">
        <f t="shared" ref="C70:M70" si="34">AVERAGE(C60:C64)</f>
        <v>#DIV/0!</v>
      </c>
      <c r="D70" s="32" t="e">
        <f t="shared" si="34"/>
        <v>#DIV/0!</v>
      </c>
      <c r="E70" s="32" t="e">
        <f>AVERAGE(E60:E64)</f>
        <v>#DIV/0!</v>
      </c>
      <c r="F70" s="31" t="e">
        <f t="shared" si="34"/>
        <v>#DIV/0!</v>
      </c>
      <c r="G70" s="32" t="e">
        <f t="shared" si="34"/>
        <v>#DIV/0!</v>
      </c>
      <c r="H70" s="32" t="e">
        <f>AVERAGE(H60:H64)</f>
        <v>#DIV/0!</v>
      </c>
      <c r="I70" s="31" t="e">
        <f t="shared" si="34"/>
        <v>#DIV/0!</v>
      </c>
      <c r="J70" s="33" t="e">
        <f t="shared" si="34"/>
        <v>#DIV/0!</v>
      </c>
      <c r="K70" s="33" t="e">
        <f t="shared" si="34"/>
        <v>#DIV/0!</v>
      </c>
      <c r="L70" s="33" t="e">
        <f t="shared" si="34"/>
        <v>#DIV/0!</v>
      </c>
      <c r="M70" s="35">
        <f t="shared" si="34"/>
        <v>0</v>
      </c>
    </row>
    <row r="71" spans="1:13" s="3" customFormat="1" ht="21" customHeight="1" x14ac:dyDescent="0.25">
      <c r="A71" s="4"/>
      <c r="B71" s="13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 s="3" customFormat="1" ht="40.5" customHeight="1" x14ac:dyDescent="0.25">
      <c r="A72" s="4"/>
      <c r="B72" s="133"/>
      <c r="C72" s="36"/>
      <c r="D72" s="38" t="s">
        <v>8</v>
      </c>
      <c r="E72" s="39" t="s">
        <v>90</v>
      </c>
      <c r="F72" s="39" t="s">
        <v>9</v>
      </c>
      <c r="G72" s="39" t="s">
        <v>10</v>
      </c>
    </row>
    <row r="73" spans="1:13" ht="29.25" customHeight="1" x14ac:dyDescent="0.25">
      <c r="C73" s="42" t="s">
        <v>29</v>
      </c>
      <c r="D73" s="37">
        <f>SUM(C56:E56, C45:E45, C34:E34, C23:E23, C12:E12, C67:E67  )</f>
        <v>29665</v>
      </c>
      <c r="E73" s="37">
        <f>SUM(L56, L45, L34, L23, L12, L67)</f>
        <v>7237</v>
      </c>
      <c r="F73" s="37">
        <f>SUM(F56:H56, F45:H45, F34:H34, F23:H23, F12:H12, F67:H67 )</f>
        <v>493980</v>
      </c>
      <c r="G73" s="37">
        <f>SUM(I12:K12,I23:K23,I34:K34,I45:K45,I56:K56, I67:K67)</f>
        <v>82129</v>
      </c>
    </row>
    <row r="74" spans="1:13" ht="29.25" customHeight="1" x14ac:dyDescent="0.25">
      <c r="C74" s="42" t="s">
        <v>30</v>
      </c>
      <c r="D74" s="37">
        <f>SUM(C58:E58, C47:E47, C36:E36, C25:E25, C14:E14, C69:E69 )</f>
        <v>23330</v>
      </c>
      <c r="E74" s="37">
        <f>SUM(L58, L47, L36, L25, L14, L69)</f>
        <v>7237</v>
      </c>
      <c r="F74" s="37">
        <f>SUM(F58:H58, F47:H47, F36:H36, F25:H25, F14:H14, F69:H69)</f>
        <v>148112</v>
      </c>
      <c r="G74" s="37">
        <f>SUM(I58:K58, I47:K47, I36:K36, I25:K25, I14:K14, I69:K69)</f>
        <v>82129</v>
      </c>
    </row>
    <row r="75" spans="1:13" ht="30" customHeight="1" x14ac:dyDescent="0.25"/>
    <row r="76" spans="1:13" ht="30" customHeight="1" x14ac:dyDescent="0.25">
      <c r="C76" s="584" t="s">
        <v>56</v>
      </c>
      <c r="D76" s="585"/>
      <c r="E76" s="585"/>
      <c r="F76" s="586"/>
    </row>
    <row r="77" spans="1:13" x14ac:dyDescent="0.25">
      <c r="C77" s="565" t="s">
        <v>29</v>
      </c>
      <c r="D77" s="566"/>
      <c r="E77" s="278"/>
      <c r="F77" s="107">
        <f>SUM(M56, M45, M34, M23, M12, M67)</f>
        <v>613011</v>
      </c>
    </row>
    <row r="78" spans="1:13" x14ac:dyDescent="0.25">
      <c r="C78" s="565" t="s">
        <v>30</v>
      </c>
      <c r="D78" s="566"/>
      <c r="E78" s="278"/>
      <c r="F78" s="106">
        <f>SUM(M14, M25, M36, M47, M58, M69)</f>
        <v>260808</v>
      </c>
    </row>
    <row r="79" spans="1:13" x14ac:dyDescent="0.25">
      <c r="C79" s="565" t="s">
        <v>62</v>
      </c>
      <c r="D79" s="566"/>
      <c r="E79" s="278"/>
      <c r="F79" s="107">
        <f>AVERAGE(M56, M45, M34, M23, M12, M67)</f>
        <v>102168.5</v>
      </c>
    </row>
    <row r="80" spans="1:13" x14ac:dyDescent="0.25">
      <c r="C80" s="565" t="s">
        <v>22</v>
      </c>
      <c r="D80" s="566"/>
      <c r="E80" s="278"/>
      <c r="F80" s="106">
        <f>AVERAGE(M14, M25, M36, M47, M58, M69)</f>
        <v>43468</v>
      </c>
    </row>
  </sheetData>
  <mergeCells count="28">
    <mergeCell ref="C80:D80"/>
    <mergeCell ref="A3:A4"/>
    <mergeCell ref="B3:B4"/>
    <mergeCell ref="B34:B37"/>
    <mergeCell ref="C79:D79"/>
    <mergeCell ref="C3:C4"/>
    <mergeCell ref="D3:D4"/>
    <mergeCell ref="B56:B59"/>
    <mergeCell ref="C78:D78"/>
    <mergeCell ref="C77:D77"/>
    <mergeCell ref="C76:F76"/>
    <mergeCell ref="B67:B70"/>
    <mergeCell ref="B45:B48"/>
    <mergeCell ref="M1:M4"/>
    <mergeCell ref="B12:B15"/>
    <mergeCell ref="B23:B26"/>
    <mergeCell ref="K3:K4"/>
    <mergeCell ref="L3:L4"/>
    <mergeCell ref="C1:E2"/>
    <mergeCell ref="F1:H2"/>
    <mergeCell ref="G3:G4"/>
    <mergeCell ref="F3:F4"/>
    <mergeCell ref="I3:I4"/>
    <mergeCell ref="J3:J4"/>
    <mergeCell ref="E3:E4"/>
    <mergeCell ref="H3:H4"/>
    <mergeCell ref="I1:K2"/>
    <mergeCell ref="L1:L2"/>
  </mergeCells>
  <pageMargins left="0.7" right="0.7" top="0.75" bottom="0.75" header="0.3" footer="0.3"/>
  <pageSetup paperSize="5" scale="47" orientation="landscape" r:id="rId1"/>
  <ignoredErrors>
    <ignoredError sqref="C45 C24 C37 C26" emptyCellReference="1"/>
    <ignoredError sqref="I13:J13 K13 K23:K24 I57:J57 C57 C59 C46 I46:L46 K57:L57 L15 I15:J15 I23:J24 D37 I59:L59 L23:L26 L13 I37:L37 I45:L45 C15:D15 K26 D45:D46 D57 G45 G37 G59 G23:G24 G15 F46:G46 F57:G57 F13:G13 K15 D26 G26 C48 D48 J48:L48 J47:L47 F48:G48 F47 J26 J25" evalError="1" emptyCellReference="1"/>
    <ignoredError sqref="M59 I67:K71 D67:D71 F67:G71" evalError="1"/>
    <ignoredError sqref="M22" formulaRange="1" emptyCellReference="1"/>
    <ignoredError sqref="M57 M24 F23:F26 M26:M33 M37:M44 M46:M48" evalError="1" formulaRange="1" emptyCellReference="1"/>
    <ignoredError sqref="F37 F59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7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49" sqref="F49:F55"/>
    </sheetView>
  </sheetViews>
  <sheetFormatPr defaultRowHeight="15" outlineLevelRow="1" x14ac:dyDescent="0.25"/>
  <cols>
    <col min="1" max="1" width="18.7109375" style="1" bestFit="1" customWidth="1"/>
    <col min="2" max="2" width="8.7109375" style="134" bestFit="1" customWidth="1"/>
    <col min="3" max="6" width="15.7109375" style="11" customWidth="1"/>
    <col min="7" max="7" width="16" style="11" customWidth="1"/>
    <col min="8" max="8" width="18.5703125" style="11" bestFit="1" customWidth="1"/>
    <col min="9" max="16384" width="9.140625" style="11"/>
  </cols>
  <sheetData>
    <row r="1" spans="1:8" ht="14.25" customHeight="1" x14ac:dyDescent="0.25">
      <c r="A1" s="23"/>
      <c r="B1" s="171"/>
      <c r="C1" s="554" t="s">
        <v>10</v>
      </c>
      <c r="D1" s="576"/>
      <c r="E1" s="554" t="s">
        <v>14</v>
      </c>
      <c r="F1" s="576"/>
      <c r="G1" s="602" t="s">
        <v>19</v>
      </c>
    </row>
    <row r="2" spans="1:8" ht="14.25" customHeight="1" thickBot="1" x14ac:dyDescent="0.3">
      <c r="A2" s="24"/>
      <c r="B2" s="172"/>
      <c r="C2" s="596"/>
      <c r="D2" s="598"/>
      <c r="E2" s="596"/>
      <c r="F2" s="598"/>
      <c r="G2" s="603"/>
    </row>
    <row r="3" spans="1:8" ht="14.25" customHeight="1" x14ac:dyDescent="0.25">
      <c r="A3" s="539" t="s">
        <v>52</v>
      </c>
      <c r="B3" s="581" t="s">
        <v>53</v>
      </c>
      <c r="C3" s="601" t="s">
        <v>41</v>
      </c>
      <c r="D3" s="592" t="s">
        <v>42</v>
      </c>
      <c r="E3" s="601" t="s">
        <v>54</v>
      </c>
      <c r="F3" s="592" t="s">
        <v>42</v>
      </c>
      <c r="G3" s="603"/>
    </row>
    <row r="4" spans="1:8" ht="14.25" thickBot="1" x14ac:dyDescent="0.3">
      <c r="A4" s="560"/>
      <c r="B4" s="582"/>
      <c r="C4" s="583"/>
      <c r="D4" s="593"/>
      <c r="E4" s="583"/>
      <c r="F4" s="593"/>
      <c r="G4" s="603"/>
    </row>
    <row r="5" spans="1:8" s="46" customFormat="1" ht="13.5" hidden="1" x14ac:dyDescent="0.25">
      <c r="A5" s="25" t="s">
        <v>3</v>
      </c>
      <c r="B5" s="324">
        <v>43612</v>
      </c>
      <c r="C5" s="51"/>
      <c r="D5" s="52"/>
      <c r="E5" s="51"/>
      <c r="F5" s="123"/>
      <c r="G5" s="345">
        <f t="shared" ref="G5:G11" si="0">SUM(C5:F5)</f>
        <v>0</v>
      </c>
    </row>
    <row r="6" spans="1:8" s="46" customFormat="1" ht="13.5" hidden="1" x14ac:dyDescent="0.25">
      <c r="A6" s="25" t="s">
        <v>4</v>
      </c>
      <c r="B6" s="174">
        <v>43613</v>
      </c>
      <c r="C6" s="337"/>
      <c r="D6" s="380"/>
      <c r="E6" s="337"/>
      <c r="F6" s="340"/>
      <c r="G6" s="345">
        <f t="shared" si="0"/>
        <v>0</v>
      </c>
    </row>
    <row r="7" spans="1:8" s="46" customFormat="1" ht="13.5" hidden="1" x14ac:dyDescent="0.25">
      <c r="A7" s="25" t="s">
        <v>5</v>
      </c>
      <c r="B7" s="174">
        <v>43614</v>
      </c>
      <c r="C7" s="337"/>
      <c r="D7" s="380"/>
      <c r="E7" s="337"/>
      <c r="F7" s="340"/>
      <c r="G7" s="345">
        <f t="shared" si="0"/>
        <v>0</v>
      </c>
    </row>
    <row r="8" spans="1:8" s="46" customFormat="1" ht="13.5" hidden="1" x14ac:dyDescent="0.25">
      <c r="A8" s="25" t="s">
        <v>6</v>
      </c>
      <c r="B8" s="174">
        <v>43615</v>
      </c>
      <c r="C8" s="337"/>
      <c r="D8" s="380"/>
      <c r="E8" s="337"/>
      <c r="F8" s="340"/>
      <c r="G8" s="345">
        <f t="shared" si="0"/>
        <v>0</v>
      </c>
      <c r="H8" s="152"/>
    </row>
    <row r="9" spans="1:8" s="46" customFormat="1" ht="13.5" hidden="1" x14ac:dyDescent="0.25">
      <c r="A9" s="25" t="s">
        <v>0</v>
      </c>
      <c r="B9" s="181">
        <v>43616</v>
      </c>
      <c r="C9" s="337"/>
      <c r="D9" s="380"/>
      <c r="E9" s="337"/>
      <c r="F9" s="340"/>
      <c r="G9" s="345">
        <f t="shared" si="0"/>
        <v>0</v>
      </c>
      <c r="H9" s="152"/>
    </row>
    <row r="10" spans="1:8" s="46" customFormat="1" ht="13.5" outlineLevel="1" x14ac:dyDescent="0.25">
      <c r="A10" s="25" t="s">
        <v>1</v>
      </c>
      <c r="B10" s="181">
        <v>43617</v>
      </c>
      <c r="C10" s="337">
        <v>0</v>
      </c>
      <c r="D10" s="380">
        <v>536</v>
      </c>
      <c r="E10" s="337">
        <v>0</v>
      </c>
      <c r="F10" s="340">
        <v>850</v>
      </c>
      <c r="G10" s="345">
        <f t="shared" si="0"/>
        <v>1386</v>
      </c>
      <c r="H10" s="152"/>
    </row>
    <row r="11" spans="1:8" s="46" customFormat="1" ht="15" customHeight="1" outlineLevel="1" thickBot="1" x14ac:dyDescent="0.3">
      <c r="A11" s="151" t="s">
        <v>2</v>
      </c>
      <c r="B11" s="181">
        <v>43618</v>
      </c>
      <c r="C11" s="337">
        <v>0</v>
      </c>
      <c r="D11" s="380">
        <v>407</v>
      </c>
      <c r="E11" s="337">
        <v>0</v>
      </c>
      <c r="F11" s="340">
        <v>818</v>
      </c>
      <c r="G11" s="345">
        <f t="shared" si="0"/>
        <v>1225</v>
      </c>
      <c r="H11" s="152"/>
    </row>
    <row r="12" spans="1:8" s="47" customFormat="1" ht="15" customHeight="1" outlineLevel="1" thickBot="1" x14ac:dyDescent="0.3">
      <c r="A12" s="160" t="s">
        <v>21</v>
      </c>
      <c r="B12" s="590" t="s">
        <v>24</v>
      </c>
      <c r="C12" s="338">
        <f>SUM(C5:C11)</f>
        <v>0</v>
      </c>
      <c r="D12" s="379">
        <f>SUM(D5:D11)</f>
        <v>943</v>
      </c>
      <c r="E12" s="338">
        <f>SUM(E5:E11)</f>
        <v>0</v>
      </c>
      <c r="F12" s="341">
        <f>SUM(F5:F11)</f>
        <v>1668</v>
      </c>
      <c r="G12" s="346">
        <f>SUM(G5:G11)</f>
        <v>2611</v>
      </c>
    </row>
    <row r="13" spans="1:8" s="47" customFormat="1" ht="15" customHeight="1" outlineLevel="1" thickBot="1" x14ac:dyDescent="0.3">
      <c r="A13" s="110" t="s">
        <v>23</v>
      </c>
      <c r="B13" s="590"/>
      <c r="C13" s="338">
        <f>AVERAGE(C5:C11)</f>
        <v>0</v>
      </c>
      <c r="D13" s="379">
        <f>AVERAGE(D5:D11)</f>
        <v>471.5</v>
      </c>
      <c r="E13" s="338">
        <f>AVERAGE(E5:E11)</f>
        <v>0</v>
      </c>
      <c r="F13" s="341">
        <f>AVERAGE(F5:F11)</f>
        <v>834</v>
      </c>
      <c r="G13" s="346">
        <f>AVERAGE(G5:G11)</f>
        <v>373</v>
      </c>
    </row>
    <row r="14" spans="1:8" s="47" customFormat="1" ht="15" customHeight="1" thickBot="1" x14ac:dyDescent="0.3">
      <c r="A14" s="26" t="s">
        <v>20</v>
      </c>
      <c r="B14" s="590"/>
      <c r="C14" s="339">
        <f>SUM(C5:C9)</f>
        <v>0</v>
      </c>
      <c r="D14" s="377">
        <f>SUM(D5:D9)</f>
        <v>0</v>
      </c>
      <c r="E14" s="339">
        <f>SUM(E5:E9)</f>
        <v>0</v>
      </c>
      <c r="F14" s="342">
        <f>SUM(F5:F9)</f>
        <v>0</v>
      </c>
      <c r="G14" s="347">
        <f>SUM(G5:G9)</f>
        <v>0</v>
      </c>
    </row>
    <row r="15" spans="1:8" s="47" customFormat="1" ht="15" customHeight="1" thickBot="1" x14ac:dyDescent="0.3">
      <c r="A15" s="26" t="s">
        <v>22</v>
      </c>
      <c r="B15" s="590"/>
      <c r="C15" s="339" t="e">
        <f>AVERAGE(C5:C9)</f>
        <v>#DIV/0!</v>
      </c>
      <c r="D15" s="377" t="e">
        <f>AVERAGE(D5:D9)</f>
        <v>#DIV/0!</v>
      </c>
      <c r="E15" s="339" t="e">
        <f>AVERAGE(E5:E9)</f>
        <v>#DIV/0!</v>
      </c>
      <c r="F15" s="342" t="e">
        <f>AVERAGE(F5:F9)</f>
        <v>#DIV/0!</v>
      </c>
      <c r="G15" s="347">
        <f>AVERAGE(G5:G9)</f>
        <v>0</v>
      </c>
    </row>
    <row r="16" spans="1:8" s="47" customFormat="1" ht="15" customHeight="1" x14ac:dyDescent="0.25">
      <c r="A16" s="25" t="s">
        <v>3</v>
      </c>
      <c r="B16" s="174">
        <f>B11+1</f>
        <v>43619</v>
      </c>
      <c r="C16" s="301">
        <v>1332</v>
      </c>
      <c r="D16" s="378">
        <v>1286</v>
      </c>
      <c r="E16" s="301">
        <v>1027</v>
      </c>
      <c r="F16" s="343">
        <v>1048</v>
      </c>
      <c r="G16" s="345">
        <f>SUM(C16:F16)</f>
        <v>4693</v>
      </c>
    </row>
    <row r="17" spans="1:8" s="47" customFormat="1" ht="15" customHeight="1" x14ac:dyDescent="0.25">
      <c r="A17" s="25" t="s">
        <v>4</v>
      </c>
      <c r="B17" s="174">
        <f t="shared" ref="B17:B22" si="1">B16+1</f>
        <v>43620</v>
      </c>
      <c r="C17" s="301">
        <v>1375</v>
      </c>
      <c r="D17" s="378">
        <v>1423</v>
      </c>
      <c r="E17" s="301">
        <v>992</v>
      </c>
      <c r="F17" s="343">
        <v>1094</v>
      </c>
      <c r="G17" s="345">
        <f t="shared" ref="G17:G22" si="2">SUM(C17:F17)</f>
        <v>4884</v>
      </c>
    </row>
    <row r="18" spans="1:8" s="47" customFormat="1" ht="15" customHeight="1" x14ac:dyDescent="0.25">
      <c r="A18" s="25" t="s">
        <v>5</v>
      </c>
      <c r="B18" s="174">
        <f t="shared" si="1"/>
        <v>43621</v>
      </c>
      <c r="C18" s="301">
        <v>1332</v>
      </c>
      <c r="D18" s="378">
        <v>1358</v>
      </c>
      <c r="E18" s="301">
        <v>999</v>
      </c>
      <c r="F18" s="343">
        <v>1083</v>
      </c>
      <c r="G18" s="345">
        <f t="shared" si="2"/>
        <v>4772</v>
      </c>
    </row>
    <row r="19" spans="1:8" s="47" customFormat="1" ht="15" customHeight="1" x14ac:dyDescent="0.25">
      <c r="A19" s="25" t="s">
        <v>6</v>
      </c>
      <c r="B19" s="174">
        <f t="shared" si="1"/>
        <v>43622</v>
      </c>
      <c r="C19" s="301">
        <v>1325</v>
      </c>
      <c r="D19" s="378">
        <v>1427</v>
      </c>
      <c r="E19" s="301">
        <v>1065</v>
      </c>
      <c r="F19" s="343">
        <v>1185</v>
      </c>
      <c r="G19" s="345">
        <f t="shared" si="2"/>
        <v>5002</v>
      </c>
    </row>
    <row r="20" spans="1:8" s="47" customFormat="1" ht="15" customHeight="1" x14ac:dyDescent="0.25">
      <c r="A20" s="25" t="s">
        <v>0</v>
      </c>
      <c r="B20" s="174">
        <f t="shared" si="1"/>
        <v>43623</v>
      </c>
      <c r="C20" s="301">
        <v>1050</v>
      </c>
      <c r="D20" s="378">
        <v>1284</v>
      </c>
      <c r="E20" s="301">
        <v>801</v>
      </c>
      <c r="F20" s="343">
        <v>1207</v>
      </c>
      <c r="G20" s="345">
        <f t="shared" si="2"/>
        <v>4342</v>
      </c>
    </row>
    <row r="21" spans="1:8" s="47" customFormat="1" ht="15" customHeight="1" outlineLevel="1" x14ac:dyDescent="0.25">
      <c r="A21" s="25" t="s">
        <v>1</v>
      </c>
      <c r="B21" s="174">
        <f t="shared" si="1"/>
        <v>43624</v>
      </c>
      <c r="C21" s="301">
        <v>0</v>
      </c>
      <c r="D21" s="378">
        <v>875</v>
      </c>
      <c r="E21" s="301">
        <v>0</v>
      </c>
      <c r="F21" s="343">
        <v>1060</v>
      </c>
      <c r="G21" s="345">
        <f t="shared" si="2"/>
        <v>1935</v>
      </c>
      <c r="H21" s="155"/>
    </row>
    <row r="22" spans="1:8" s="47" customFormat="1" ht="15" customHeight="1" outlineLevel="1" thickBot="1" x14ac:dyDescent="0.3">
      <c r="A22" s="25" t="s">
        <v>2</v>
      </c>
      <c r="B22" s="174">
        <f t="shared" si="1"/>
        <v>43625</v>
      </c>
      <c r="C22" s="301">
        <v>0</v>
      </c>
      <c r="D22" s="378">
        <v>807</v>
      </c>
      <c r="E22" s="301">
        <v>0</v>
      </c>
      <c r="F22" s="343">
        <v>909</v>
      </c>
      <c r="G22" s="345">
        <f t="shared" si="2"/>
        <v>1716</v>
      </c>
    </row>
    <row r="23" spans="1:8" s="47" customFormat="1" ht="15" customHeight="1" outlineLevel="1" thickBot="1" x14ac:dyDescent="0.3">
      <c r="A23" s="160" t="s">
        <v>21</v>
      </c>
      <c r="B23" s="590" t="s">
        <v>25</v>
      </c>
      <c r="C23" s="338">
        <f>SUM(C16:C22)</f>
        <v>6414</v>
      </c>
      <c r="D23" s="379">
        <f>SUM(D16:D22)</f>
        <v>8460</v>
      </c>
      <c r="E23" s="338">
        <f>SUM(E16:E22)</f>
        <v>4884</v>
      </c>
      <c r="F23" s="341">
        <f>SUM(F16:F22)</f>
        <v>7586</v>
      </c>
      <c r="G23" s="346">
        <f>SUM(G16:G22)</f>
        <v>27344</v>
      </c>
    </row>
    <row r="24" spans="1:8" s="47" customFormat="1" ht="15" customHeight="1" outlineLevel="1" thickBot="1" x14ac:dyDescent="0.3">
      <c r="A24" s="110" t="s">
        <v>23</v>
      </c>
      <c r="B24" s="590"/>
      <c r="C24" s="338">
        <f>AVERAGE(C16:C22)</f>
        <v>916.28571428571433</v>
      </c>
      <c r="D24" s="379">
        <f>AVERAGE(D16:D22)</f>
        <v>1208.5714285714287</v>
      </c>
      <c r="E24" s="374">
        <f>AVERAGE(E16:E22)</f>
        <v>697.71428571428567</v>
      </c>
      <c r="F24" s="375">
        <f>AVERAGE(F16:F22)</f>
        <v>1083.7142857142858</v>
      </c>
      <c r="G24" s="346">
        <f>AVERAGE(G16:G22)</f>
        <v>3906.2857142857142</v>
      </c>
    </row>
    <row r="25" spans="1:8" s="47" customFormat="1" ht="15" customHeight="1" thickBot="1" x14ac:dyDescent="0.3">
      <c r="A25" s="26" t="s">
        <v>20</v>
      </c>
      <c r="B25" s="590"/>
      <c r="C25" s="339">
        <f>SUM(C16:C20)</f>
        <v>6414</v>
      </c>
      <c r="D25" s="377">
        <f>SUM(D16:D20)</f>
        <v>6778</v>
      </c>
      <c r="E25" s="376">
        <f>SUM(E16:E20)</f>
        <v>4884</v>
      </c>
      <c r="F25" s="382">
        <f>SUM(F16:F20)</f>
        <v>5617</v>
      </c>
      <c r="G25" s="347">
        <f>SUM(G16:G20)</f>
        <v>23693</v>
      </c>
    </row>
    <row r="26" spans="1:8" s="47" customFormat="1" ht="15" customHeight="1" thickBot="1" x14ac:dyDescent="0.3">
      <c r="A26" s="26" t="s">
        <v>22</v>
      </c>
      <c r="B26" s="590"/>
      <c r="C26" s="339">
        <f>AVERAGE(C16:C20)</f>
        <v>1282.8</v>
      </c>
      <c r="D26" s="377">
        <f>AVERAGE(D16:D20)</f>
        <v>1355.6</v>
      </c>
      <c r="E26" s="339">
        <f>AVERAGE(E16:E20)</f>
        <v>976.8</v>
      </c>
      <c r="F26" s="342">
        <f>AVERAGE(F16:F20)</f>
        <v>1123.4000000000001</v>
      </c>
      <c r="G26" s="347">
        <f>AVERAGE(G16:G20)</f>
        <v>4738.6000000000004</v>
      </c>
    </row>
    <row r="27" spans="1:8" s="47" customFormat="1" ht="15" customHeight="1" x14ac:dyDescent="0.25">
      <c r="A27" s="25" t="s">
        <v>3</v>
      </c>
      <c r="B27" s="177">
        <f>B22+1</f>
        <v>43626</v>
      </c>
      <c r="C27" s="301">
        <v>1288</v>
      </c>
      <c r="D27" s="378">
        <v>1380</v>
      </c>
      <c r="E27" s="301">
        <v>809</v>
      </c>
      <c r="F27" s="343">
        <v>985</v>
      </c>
      <c r="G27" s="345">
        <f>SUM(C27:F27)</f>
        <v>4462</v>
      </c>
    </row>
    <row r="28" spans="1:8" s="47" customFormat="1" ht="15" customHeight="1" x14ac:dyDescent="0.25">
      <c r="A28" s="25" t="s">
        <v>4</v>
      </c>
      <c r="B28" s="177">
        <f t="shared" ref="B28:B33" si="3">B27+1</f>
        <v>43627</v>
      </c>
      <c r="C28" s="301">
        <v>1405</v>
      </c>
      <c r="D28" s="378">
        <v>1457</v>
      </c>
      <c r="E28" s="301">
        <v>957</v>
      </c>
      <c r="F28" s="343">
        <v>1065</v>
      </c>
      <c r="G28" s="345">
        <f t="shared" ref="G28:G33" si="4">SUM(C28:F28)</f>
        <v>4884</v>
      </c>
    </row>
    <row r="29" spans="1:8" s="47" customFormat="1" ht="15" customHeight="1" x14ac:dyDescent="0.25">
      <c r="A29" s="25" t="s">
        <v>5</v>
      </c>
      <c r="B29" s="177">
        <f t="shared" si="3"/>
        <v>43628</v>
      </c>
      <c r="C29" s="301">
        <v>1422</v>
      </c>
      <c r="D29" s="378">
        <v>1382</v>
      </c>
      <c r="E29" s="301">
        <v>1066</v>
      </c>
      <c r="F29" s="343">
        <v>1132</v>
      </c>
      <c r="G29" s="345">
        <f t="shared" si="4"/>
        <v>5002</v>
      </c>
    </row>
    <row r="30" spans="1:8" s="47" customFormat="1" ht="15" customHeight="1" x14ac:dyDescent="0.25">
      <c r="A30" s="25" t="s">
        <v>6</v>
      </c>
      <c r="B30" s="177">
        <f t="shared" si="3"/>
        <v>43629</v>
      </c>
      <c r="C30" s="337">
        <v>779</v>
      </c>
      <c r="D30" s="378">
        <v>1437</v>
      </c>
      <c r="E30" s="337">
        <v>1214</v>
      </c>
      <c r="F30" s="343">
        <v>1079</v>
      </c>
      <c r="G30" s="345">
        <f t="shared" si="4"/>
        <v>4509</v>
      </c>
    </row>
    <row r="31" spans="1:8" s="47" customFormat="1" ht="15" customHeight="1" x14ac:dyDescent="0.25">
      <c r="A31" s="25" t="s">
        <v>0</v>
      </c>
      <c r="B31" s="177">
        <f t="shared" si="3"/>
        <v>43630</v>
      </c>
      <c r="C31" s="337">
        <v>1025</v>
      </c>
      <c r="D31" s="378">
        <v>1436</v>
      </c>
      <c r="E31" s="337">
        <v>859</v>
      </c>
      <c r="F31" s="343">
        <v>1222</v>
      </c>
      <c r="G31" s="345">
        <f t="shared" si="4"/>
        <v>4542</v>
      </c>
    </row>
    <row r="32" spans="1:8" s="47" customFormat="1" ht="15" customHeight="1" outlineLevel="1" x14ac:dyDescent="0.25">
      <c r="A32" s="25" t="s">
        <v>1</v>
      </c>
      <c r="B32" s="177">
        <f t="shared" si="3"/>
        <v>43631</v>
      </c>
      <c r="C32" s="337">
        <v>0</v>
      </c>
      <c r="D32" s="378">
        <v>1228</v>
      </c>
      <c r="E32" s="337">
        <v>0</v>
      </c>
      <c r="F32" s="343">
        <v>1154</v>
      </c>
      <c r="G32" s="345">
        <f t="shared" si="4"/>
        <v>2382</v>
      </c>
    </row>
    <row r="33" spans="1:8" s="47" customFormat="1" ht="15" customHeight="1" outlineLevel="1" thickBot="1" x14ac:dyDescent="0.3">
      <c r="A33" s="25" t="s">
        <v>2</v>
      </c>
      <c r="B33" s="177">
        <f t="shared" si="3"/>
        <v>43632</v>
      </c>
      <c r="C33" s="337">
        <v>0</v>
      </c>
      <c r="D33" s="378">
        <v>757</v>
      </c>
      <c r="E33" s="337">
        <v>0</v>
      </c>
      <c r="F33" s="343">
        <v>1070</v>
      </c>
      <c r="G33" s="345">
        <f t="shared" si="4"/>
        <v>1827</v>
      </c>
      <c r="H33" s="155"/>
    </row>
    <row r="34" spans="1:8" s="47" customFormat="1" ht="15" customHeight="1" outlineLevel="1" thickBot="1" x14ac:dyDescent="0.3">
      <c r="A34" s="160" t="s">
        <v>21</v>
      </c>
      <c r="B34" s="590" t="s">
        <v>26</v>
      </c>
      <c r="C34" s="338">
        <f>SUM(C27:C33)</f>
        <v>5919</v>
      </c>
      <c r="D34" s="379">
        <f>SUM(D27:D33)</f>
        <v>9077</v>
      </c>
      <c r="E34" s="338">
        <f>SUM(E27:E33)</f>
        <v>4905</v>
      </c>
      <c r="F34" s="341">
        <f>SUM(F27:F33)</f>
        <v>7707</v>
      </c>
      <c r="G34" s="346">
        <f>SUM(G27:G33)</f>
        <v>27608</v>
      </c>
    </row>
    <row r="35" spans="1:8" s="47" customFormat="1" ht="15" customHeight="1" outlineLevel="1" thickBot="1" x14ac:dyDescent="0.3">
      <c r="A35" s="110" t="s">
        <v>23</v>
      </c>
      <c r="B35" s="590"/>
      <c r="C35" s="338">
        <f>AVERAGE(C27:C33)</f>
        <v>845.57142857142856</v>
      </c>
      <c r="D35" s="379">
        <f>AVERAGE(D27:D33)</f>
        <v>1296.7142857142858</v>
      </c>
      <c r="E35" s="338">
        <f>AVERAGE(E27:E33)</f>
        <v>700.71428571428567</v>
      </c>
      <c r="F35" s="341">
        <f>AVERAGE(F27:F33)</f>
        <v>1101</v>
      </c>
      <c r="G35" s="346">
        <f>AVERAGE(G27:G33)</f>
        <v>3944</v>
      </c>
    </row>
    <row r="36" spans="1:8" s="47" customFormat="1" ht="15" customHeight="1" thickBot="1" x14ac:dyDescent="0.3">
      <c r="A36" s="26" t="s">
        <v>20</v>
      </c>
      <c r="B36" s="590"/>
      <c r="C36" s="339">
        <f>SUM(C27:C31)</f>
        <v>5919</v>
      </c>
      <c r="D36" s="377">
        <f>SUM(D27:D31)</f>
        <v>7092</v>
      </c>
      <c r="E36" s="339">
        <f>SUM(E27:E31)</f>
        <v>4905</v>
      </c>
      <c r="F36" s="342">
        <f>SUM(F27:F31)</f>
        <v>5483</v>
      </c>
      <c r="G36" s="347">
        <f>SUM(G27:G31)</f>
        <v>23399</v>
      </c>
    </row>
    <row r="37" spans="1:8" s="47" customFormat="1" ht="15" customHeight="1" thickBot="1" x14ac:dyDescent="0.3">
      <c r="A37" s="26" t="s">
        <v>22</v>
      </c>
      <c r="B37" s="590"/>
      <c r="C37" s="339">
        <f>AVERAGE(C27:C31)</f>
        <v>1183.8</v>
      </c>
      <c r="D37" s="377">
        <f>AVERAGE(D27:D31)</f>
        <v>1418.4</v>
      </c>
      <c r="E37" s="339">
        <f>AVERAGE(E27:E31)</f>
        <v>981</v>
      </c>
      <c r="F37" s="342">
        <f>AVERAGE(F27:F31)</f>
        <v>1096.5999999999999</v>
      </c>
      <c r="G37" s="347">
        <f>AVERAGE(G27:G31)</f>
        <v>4679.8</v>
      </c>
    </row>
    <row r="38" spans="1:8" s="47" customFormat="1" ht="15" customHeight="1" x14ac:dyDescent="0.25">
      <c r="A38" s="25" t="s">
        <v>3</v>
      </c>
      <c r="B38" s="179">
        <f>B33+1</f>
        <v>43633</v>
      </c>
      <c r="C38" s="337">
        <v>1368</v>
      </c>
      <c r="D38" s="378">
        <v>1331</v>
      </c>
      <c r="E38" s="337">
        <v>949</v>
      </c>
      <c r="F38" s="343">
        <v>1044</v>
      </c>
      <c r="G38" s="345">
        <f t="shared" ref="G38:G44" si="5">SUM(C38:F38)</f>
        <v>4692</v>
      </c>
      <c r="H38" s="155"/>
    </row>
    <row r="39" spans="1:8" s="47" customFormat="1" ht="15" customHeight="1" x14ac:dyDescent="0.25">
      <c r="A39" s="25" t="s">
        <v>4</v>
      </c>
      <c r="B39" s="179">
        <f t="shared" ref="B39:B44" si="6">B38+1</f>
        <v>43634</v>
      </c>
      <c r="C39" s="337">
        <v>1292</v>
      </c>
      <c r="D39" s="378">
        <v>1425</v>
      </c>
      <c r="E39" s="337">
        <v>847</v>
      </c>
      <c r="F39" s="343">
        <v>1067</v>
      </c>
      <c r="G39" s="345">
        <f t="shared" si="5"/>
        <v>4631</v>
      </c>
      <c r="H39" s="155"/>
    </row>
    <row r="40" spans="1:8" s="47" customFormat="1" ht="15" customHeight="1" x14ac:dyDescent="0.25">
      <c r="A40" s="25" t="s">
        <v>5</v>
      </c>
      <c r="B40" s="179">
        <f t="shared" si="6"/>
        <v>43635</v>
      </c>
      <c r="C40" s="337">
        <v>1215</v>
      </c>
      <c r="D40" s="378">
        <v>1450</v>
      </c>
      <c r="E40" s="337">
        <v>899</v>
      </c>
      <c r="F40" s="343">
        <v>1140</v>
      </c>
      <c r="G40" s="345">
        <f t="shared" si="5"/>
        <v>4704</v>
      </c>
      <c r="H40" s="155"/>
    </row>
    <row r="41" spans="1:8" s="47" customFormat="1" ht="15" customHeight="1" x14ac:dyDescent="0.25">
      <c r="A41" s="25" t="s">
        <v>6</v>
      </c>
      <c r="B41" s="179">
        <f t="shared" si="6"/>
        <v>43636</v>
      </c>
      <c r="C41" s="337">
        <v>1675</v>
      </c>
      <c r="D41" s="378">
        <v>1362</v>
      </c>
      <c r="E41" s="301">
        <v>927</v>
      </c>
      <c r="F41" s="343">
        <v>1004</v>
      </c>
      <c r="G41" s="345">
        <f t="shared" si="5"/>
        <v>4968</v>
      </c>
      <c r="H41" s="155"/>
    </row>
    <row r="42" spans="1:8" s="47" customFormat="1" ht="15" customHeight="1" x14ac:dyDescent="0.25">
      <c r="A42" s="25" t="s">
        <v>0</v>
      </c>
      <c r="B42" s="179">
        <f t="shared" si="6"/>
        <v>43637</v>
      </c>
      <c r="C42" s="337">
        <v>1064</v>
      </c>
      <c r="D42" s="378">
        <v>1392</v>
      </c>
      <c r="E42" s="301">
        <v>891</v>
      </c>
      <c r="F42" s="343">
        <v>1320</v>
      </c>
      <c r="G42" s="345">
        <f t="shared" si="5"/>
        <v>4667</v>
      </c>
      <c r="H42" s="155"/>
    </row>
    <row r="43" spans="1:8" s="47" customFormat="1" ht="15" customHeight="1" outlineLevel="1" x14ac:dyDescent="0.25">
      <c r="A43" s="25" t="s">
        <v>1</v>
      </c>
      <c r="B43" s="179">
        <f t="shared" si="6"/>
        <v>43638</v>
      </c>
      <c r="C43" s="337">
        <v>0</v>
      </c>
      <c r="D43" s="378">
        <v>1301</v>
      </c>
      <c r="E43" s="337">
        <v>0</v>
      </c>
      <c r="F43" s="343">
        <v>1178</v>
      </c>
      <c r="G43" s="345">
        <f t="shared" si="5"/>
        <v>2479</v>
      </c>
      <c r="H43" s="155"/>
    </row>
    <row r="44" spans="1:8" s="47" customFormat="1" ht="15" customHeight="1" outlineLevel="1" thickBot="1" x14ac:dyDescent="0.3">
      <c r="A44" s="25" t="s">
        <v>2</v>
      </c>
      <c r="B44" s="179">
        <f t="shared" si="6"/>
        <v>43639</v>
      </c>
      <c r="C44" s="337">
        <v>0</v>
      </c>
      <c r="D44" s="378">
        <v>1185</v>
      </c>
      <c r="E44" s="337">
        <v>0</v>
      </c>
      <c r="F44" s="343">
        <v>1692</v>
      </c>
      <c r="G44" s="345">
        <f t="shared" si="5"/>
        <v>2877</v>
      </c>
      <c r="H44" s="155"/>
    </row>
    <row r="45" spans="1:8" s="47" customFormat="1" ht="15" customHeight="1" outlineLevel="1" thickBot="1" x14ac:dyDescent="0.3">
      <c r="A45" s="160" t="s">
        <v>21</v>
      </c>
      <c r="B45" s="590" t="s">
        <v>27</v>
      </c>
      <c r="C45" s="338">
        <f>SUM(C38:C44)</f>
        <v>6614</v>
      </c>
      <c r="D45" s="379">
        <f>SUM(D38:D44)</f>
        <v>9446</v>
      </c>
      <c r="E45" s="338">
        <f>SUM(E38:E44)</f>
        <v>4513</v>
      </c>
      <c r="F45" s="341">
        <f>SUM(F38:F44)</f>
        <v>8445</v>
      </c>
      <c r="G45" s="346">
        <f>SUM(G38:G44)</f>
        <v>29018</v>
      </c>
    </row>
    <row r="46" spans="1:8" s="47" customFormat="1" ht="15" customHeight="1" outlineLevel="1" thickBot="1" x14ac:dyDescent="0.3">
      <c r="A46" s="110" t="s">
        <v>23</v>
      </c>
      <c r="B46" s="590"/>
      <c r="C46" s="338">
        <f>AVERAGE(C38:C44)</f>
        <v>944.85714285714289</v>
      </c>
      <c r="D46" s="379">
        <f>AVERAGE(D38:D44)</f>
        <v>1349.4285714285713</v>
      </c>
      <c r="E46" s="338">
        <f>AVERAGE(E38:E44)</f>
        <v>644.71428571428567</v>
      </c>
      <c r="F46" s="341">
        <f>AVERAGE(F38:F44)</f>
        <v>1206.4285714285713</v>
      </c>
      <c r="G46" s="346">
        <f>AVERAGE(G38:G44)</f>
        <v>4145.4285714285716</v>
      </c>
    </row>
    <row r="47" spans="1:8" s="47" customFormat="1" ht="15" customHeight="1" thickBot="1" x14ac:dyDescent="0.3">
      <c r="A47" s="26" t="s">
        <v>20</v>
      </c>
      <c r="B47" s="590"/>
      <c r="C47" s="339">
        <f>SUM(C38:C42)</f>
        <v>6614</v>
      </c>
      <c r="D47" s="377">
        <f>SUM(D38:D42)</f>
        <v>6960</v>
      </c>
      <c r="E47" s="339">
        <f>SUM(E38:E42)</f>
        <v>4513</v>
      </c>
      <c r="F47" s="342">
        <f>SUM(F38:F42)</f>
        <v>5575</v>
      </c>
      <c r="G47" s="347">
        <f>SUM(G38:G42)</f>
        <v>23662</v>
      </c>
    </row>
    <row r="48" spans="1:8" s="47" customFormat="1" ht="15" customHeight="1" thickBot="1" x14ac:dyDescent="0.3">
      <c r="A48" s="26" t="s">
        <v>22</v>
      </c>
      <c r="B48" s="590"/>
      <c r="C48" s="339">
        <f>AVERAGE(C38:C42)</f>
        <v>1322.8</v>
      </c>
      <c r="D48" s="377">
        <f>AVERAGE(D38:D42)</f>
        <v>1392</v>
      </c>
      <c r="E48" s="339">
        <f>AVERAGE(E38:E42)</f>
        <v>902.6</v>
      </c>
      <c r="F48" s="342">
        <f>AVERAGE(F38:F42)</f>
        <v>1115</v>
      </c>
      <c r="G48" s="347">
        <f>AVERAGE(G38:G42)</f>
        <v>4732.3999999999996</v>
      </c>
    </row>
    <row r="49" spans="1:8" s="47" customFormat="1" ht="15" customHeight="1" x14ac:dyDescent="0.25">
      <c r="A49" s="25" t="s">
        <v>3</v>
      </c>
      <c r="B49" s="179">
        <f>B44+1</f>
        <v>43640</v>
      </c>
      <c r="C49" s="301">
        <v>1403</v>
      </c>
      <c r="D49" s="378">
        <v>1505</v>
      </c>
      <c r="E49" s="301">
        <v>1005</v>
      </c>
      <c r="F49" s="343">
        <v>1273</v>
      </c>
      <c r="G49" s="345">
        <f t="shared" ref="G49:G55" si="7">SUM(C49:F49)</f>
        <v>5186</v>
      </c>
      <c r="H49" s="155"/>
    </row>
    <row r="50" spans="1:8" s="47" customFormat="1" ht="15" customHeight="1" x14ac:dyDescent="0.25">
      <c r="A50" s="151" t="s">
        <v>4</v>
      </c>
      <c r="B50" s="179">
        <f t="shared" ref="B50:B55" si="8">B49+1</f>
        <v>43641</v>
      </c>
      <c r="C50" s="301">
        <v>1351</v>
      </c>
      <c r="D50" s="378">
        <v>1343</v>
      </c>
      <c r="E50" s="301">
        <v>983</v>
      </c>
      <c r="F50" s="343">
        <v>1274</v>
      </c>
      <c r="G50" s="345">
        <f t="shared" si="7"/>
        <v>4951</v>
      </c>
      <c r="H50" s="155"/>
    </row>
    <row r="51" spans="1:8" s="47" customFormat="1" ht="15" customHeight="1" x14ac:dyDescent="0.25">
      <c r="A51" s="151" t="s">
        <v>5</v>
      </c>
      <c r="B51" s="179">
        <f t="shared" si="8"/>
        <v>43642</v>
      </c>
      <c r="C51" s="301">
        <v>1547</v>
      </c>
      <c r="D51" s="378">
        <v>1513</v>
      </c>
      <c r="E51" s="301">
        <v>1154</v>
      </c>
      <c r="F51" s="343">
        <v>1296</v>
      </c>
      <c r="G51" s="345">
        <f t="shared" si="7"/>
        <v>5510</v>
      </c>
      <c r="H51" s="155"/>
    </row>
    <row r="52" spans="1:8" s="47" customFormat="1" ht="13.5" x14ac:dyDescent="0.25">
      <c r="A52" s="151" t="s">
        <v>6</v>
      </c>
      <c r="B52" s="179">
        <f t="shared" si="8"/>
        <v>43643</v>
      </c>
      <c r="C52" s="337">
        <v>1462</v>
      </c>
      <c r="D52" s="380">
        <v>1562</v>
      </c>
      <c r="E52" s="337">
        <v>1215</v>
      </c>
      <c r="F52" s="340">
        <v>1327</v>
      </c>
      <c r="G52" s="345">
        <f t="shared" si="7"/>
        <v>5566</v>
      </c>
      <c r="H52" s="155"/>
    </row>
    <row r="53" spans="1:8" s="47" customFormat="1" ht="13.5" x14ac:dyDescent="0.25">
      <c r="A53" s="25" t="s">
        <v>0</v>
      </c>
      <c r="B53" s="181">
        <f t="shared" si="8"/>
        <v>43644</v>
      </c>
      <c r="C53" s="337">
        <v>1261</v>
      </c>
      <c r="D53" s="380">
        <v>1522</v>
      </c>
      <c r="E53" s="337">
        <v>1006</v>
      </c>
      <c r="F53" s="340">
        <v>1423</v>
      </c>
      <c r="G53" s="345">
        <f t="shared" si="7"/>
        <v>5212</v>
      </c>
      <c r="H53" s="155"/>
    </row>
    <row r="54" spans="1:8" s="47" customFormat="1" ht="13.5" outlineLevel="1" x14ac:dyDescent="0.25">
      <c r="A54" s="25" t="s">
        <v>1</v>
      </c>
      <c r="B54" s="181">
        <f t="shared" si="8"/>
        <v>43645</v>
      </c>
      <c r="C54" s="337">
        <v>0</v>
      </c>
      <c r="D54" s="380">
        <v>842</v>
      </c>
      <c r="E54" s="337">
        <v>0</v>
      </c>
      <c r="F54" s="340">
        <v>893</v>
      </c>
      <c r="G54" s="345">
        <f t="shared" si="7"/>
        <v>1735</v>
      </c>
      <c r="H54" s="155"/>
    </row>
    <row r="55" spans="1:8" s="47" customFormat="1" ht="14.25" outlineLevel="1" thickBot="1" x14ac:dyDescent="0.3">
      <c r="A55" s="151" t="s">
        <v>2</v>
      </c>
      <c r="B55" s="383">
        <f t="shared" si="8"/>
        <v>43646</v>
      </c>
      <c r="C55" s="337">
        <v>0</v>
      </c>
      <c r="D55" s="380">
        <v>1107</v>
      </c>
      <c r="E55" s="337">
        <v>0</v>
      </c>
      <c r="F55" s="340">
        <v>1635</v>
      </c>
      <c r="G55" s="345">
        <f t="shared" si="7"/>
        <v>2742</v>
      </c>
    </row>
    <row r="56" spans="1:8" s="47" customFormat="1" ht="15" customHeight="1" outlineLevel="1" thickBot="1" x14ac:dyDescent="0.3">
      <c r="A56" s="160" t="s">
        <v>21</v>
      </c>
      <c r="B56" s="574" t="s">
        <v>28</v>
      </c>
      <c r="C56" s="338">
        <f>SUM(C49:C55)</f>
        <v>7024</v>
      </c>
      <c r="D56" s="379">
        <f>SUM(D49:D55)</f>
        <v>9394</v>
      </c>
      <c r="E56" s="338">
        <f>SUM(E49:E55)</f>
        <v>5363</v>
      </c>
      <c r="F56" s="341">
        <f>SUM(F49:F55)</f>
        <v>9121</v>
      </c>
      <c r="G56" s="346">
        <f>SUM(G49:G55)</f>
        <v>30902</v>
      </c>
    </row>
    <row r="57" spans="1:8" s="47" customFormat="1" ht="15" customHeight="1" outlineLevel="1" thickBot="1" x14ac:dyDescent="0.3">
      <c r="A57" s="110" t="s">
        <v>23</v>
      </c>
      <c r="B57" s="574"/>
      <c r="C57" s="338">
        <f>AVERAGE(C49:C55)</f>
        <v>1003.4285714285714</v>
      </c>
      <c r="D57" s="379">
        <f>AVERAGE(D49:D55)</f>
        <v>1342</v>
      </c>
      <c r="E57" s="338">
        <f>AVERAGE(E49:E55)</f>
        <v>766.14285714285711</v>
      </c>
      <c r="F57" s="341">
        <f>AVERAGE(F49:F55)</f>
        <v>1303</v>
      </c>
      <c r="G57" s="346">
        <f>AVERAGE(G49:G55)</f>
        <v>4414.5714285714284</v>
      </c>
    </row>
    <row r="58" spans="1:8" s="47" customFormat="1" ht="15" customHeight="1" thickBot="1" x14ac:dyDescent="0.3">
      <c r="A58" s="26" t="s">
        <v>20</v>
      </c>
      <c r="B58" s="574"/>
      <c r="C58" s="339">
        <f>SUM(C49:C53)</f>
        <v>7024</v>
      </c>
      <c r="D58" s="377">
        <f>SUM(D49:D53)</f>
        <v>7445</v>
      </c>
      <c r="E58" s="339">
        <f>SUM(E49:E53)</f>
        <v>5363</v>
      </c>
      <c r="F58" s="342">
        <f>SUM(F49:F53)</f>
        <v>6593</v>
      </c>
      <c r="G58" s="347">
        <f>SUM(G49:G53)</f>
        <v>26425</v>
      </c>
    </row>
    <row r="59" spans="1:8" s="47" customFormat="1" ht="14.25" thickBot="1" x14ac:dyDescent="0.3">
      <c r="A59" s="26" t="s">
        <v>22</v>
      </c>
      <c r="B59" s="575"/>
      <c r="C59" s="300">
        <f>AVERAGE(C49:C53)</f>
        <v>1404.8</v>
      </c>
      <c r="D59" s="381">
        <f>AVERAGE(D49:D53)</f>
        <v>1489</v>
      </c>
      <c r="E59" s="300">
        <f>AVERAGE(E49:E53)</f>
        <v>1072.5999999999999</v>
      </c>
      <c r="F59" s="344">
        <f>AVERAGE(F49:F53)</f>
        <v>1318.6</v>
      </c>
      <c r="G59" s="348">
        <f>AVERAGE(G49:G53)</f>
        <v>5285</v>
      </c>
    </row>
    <row r="60" spans="1:8" s="47" customFormat="1" ht="14.25" hidden="1" thickBot="1" x14ac:dyDescent="0.3">
      <c r="A60" s="151" t="s">
        <v>3</v>
      </c>
      <c r="B60" s="178">
        <f>B55+1</f>
        <v>43647</v>
      </c>
      <c r="C60" s="12"/>
      <c r="D60" s="63"/>
      <c r="E60" s="12"/>
      <c r="F60" s="13"/>
      <c r="G60" s="16">
        <f>SUM(C60:F60)</f>
        <v>0</v>
      </c>
    </row>
    <row r="61" spans="1:8" s="47" customFormat="1" ht="14.25" hidden="1" thickBot="1" x14ac:dyDescent="0.3">
      <c r="A61" s="151" t="s">
        <v>4</v>
      </c>
      <c r="B61" s="179">
        <f t="shared" ref="B61:B66" si="9">B60+1</f>
        <v>43648</v>
      </c>
      <c r="C61" s="12"/>
      <c r="D61" s="63"/>
      <c r="E61" s="18"/>
      <c r="F61" s="19"/>
      <c r="G61" s="17">
        <f>SUM(C61:F61)</f>
        <v>0</v>
      </c>
    </row>
    <row r="62" spans="1:8" s="47" customFormat="1" ht="14.25" hidden="1" thickBot="1" x14ac:dyDescent="0.3">
      <c r="A62" s="151"/>
      <c r="B62" s="179">
        <f t="shared" si="9"/>
        <v>43649</v>
      </c>
      <c r="C62" s="12"/>
      <c r="D62" s="63"/>
      <c r="E62" s="18"/>
      <c r="F62" s="19"/>
      <c r="G62" s="17"/>
    </row>
    <row r="63" spans="1:8" s="47" customFormat="1" ht="14.25" hidden="1" thickBot="1" x14ac:dyDescent="0.3">
      <c r="A63" s="151"/>
      <c r="B63" s="179">
        <f t="shared" si="9"/>
        <v>43650</v>
      </c>
      <c r="C63" s="12"/>
      <c r="D63" s="63"/>
      <c r="E63" s="18"/>
      <c r="F63" s="19"/>
      <c r="G63" s="17"/>
    </row>
    <row r="64" spans="1:8" s="47" customFormat="1" ht="14.25" hidden="1" thickBot="1" x14ac:dyDescent="0.3">
      <c r="A64" s="25"/>
      <c r="B64" s="179">
        <f t="shared" si="9"/>
        <v>43651</v>
      </c>
      <c r="C64" s="12"/>
      <c r="D64" s="63"/>
      <c r="E64" s="18"/>
      <c r="F64" s="19"/>
      <c r="G64" s="17"/>
    </row>
    <row r="65" spans="1:7" s="47" customFormat="1" ht="14.25" hidden="1" outlineLevel="1" thickBot="1" x14ac:dyDescent="0.3">
      <c r="A65" s="25"/>
      <c r="B65" s="179">
        <f t="shared" si="9"/>
        <v>43652</v>
      </c>
      <c r="C65" s="18"/>
      <c r="D65" s="64"/>
      <c r="E65" s="18"/>
      <c r="F65" s="19"/>
      <c r="G65" s="17"/>
    </row>
    <row r="66" spans="1:7" s="47" customFormat="1" ht="14.25" hidden="1" outlineLevel="1" thickBot="1" x14ac:dyDescent="0.3">
      <c r="A66" s="25"/>
      <c r="B66" s="179">
        <f t="shared" si="9"/>
        <v>43653</v>
      </c>
      <c r="C66" s="21"/>
      <c r="D66" s="65"/>
      <c r="E66" s="21"/>
      <c r="F66" s="22"/>
      <c r="G66" s="66"/>
    </row>
    <row r="67" spans="1:7" s="47" customFormat="1" ht="14.25" hidden="1" outlineLevel="1" thickBot="1" x14ac:dyDescent="0.3">
      <c r="A67" s="160" t="s">
        <v>21</v>
      </c>
      <c r="B67" s="573" t="s">
        <v>32</v>
      </c>
      <c r="C67" s="115">
        <f>SUM(C60:C66)</f>
        <v>0</v>
      </c>
      <c r="D67" s="115">
        <f>SUM(D60:D66)</f>
        <v>0</v>
      </c>
      <c r="E67" s="115">
        <f>SUM(E60:E66)</f>
        <v>0</v>
      </c>
      <c r="F67" s="115">
        <f>SUM(F60:F66)</f>
        <v>0</v>
      </c>
      <c r="G67" s="115">
        <f>SUM(G60:G66)</f>
        <v>0</v>
      </c>
    </row>
    <row r="68" spans="1:7" s="47" customFormat="1" ht="14.25" hidden="1" outlineLevel="1" thickBot="1" x14ac:dyDescent="0.3">
      <c r="A68" s="110" t="s">
        <v>23</v>
      </c>
      <c r="B68" s="574"/>
      <c r="C68" s="111" t="e">
        <f>AVERAGE(C60:C66)</f>
        <v>#DIV/0!</v>
      </c>
      <c r="D68" s="111" t="e">
        <f>AVERAGE(D60:D66)</f>
        <v>#DIV/0!</v>
      </c>
      <c r="E68" s="111" t="e">
        <f>AVERAGE(E60:E66)</f>
        <v>#DIV/0!</v>
      </c>
      <c r="F68" s="111" t="e">
        <f>AVERAGE(F60:F66)</f>
        <v>#DIV/0!</v>
      </c>
      <c r="G68" s="111">
        <f>AVERAGE(G60:G66)</f>
        <v>0</v>
      </c>
    </row>
    <row r="69" spans="1:7" s="47" customFormat="1" ht="14.25" hidden="1" thickBot="1" x14ac:dyDescent="0.3">
      <c r="A69" s="26" t="s">
        <v>20</v>
      </c>
      <c r="B69" s="574"/>
      <c r="C69" s="27">
        <f>SUM(C60:C64)</f>
        <v>0</v>
      </c>
      <c r="D69" s="27">
        <f>SUM(D60:D64)</f>
        <v>0</v>
      </c>
      <c r="E69" s="27">
        <f>SUM(E60:E64)</f>
        <v>0</v>
      </c>
      <c r="F69" s="27">
        <f>SUM(F60:F64)</f>
        <v>0</v>
      </c>
      <c r="G69" s="27">
        <f>SUM(G60:G64)</f>
        <v>0</v>
      </c>
    </row>
    <row r="70" spans="1:7" s="47" customFormat="1" ht="14.25" hidden="1" thickBot="1" x14ac:dyDescent="0.3">
      <c r="A70" s="26" t="s">
        <v>22</v>
      </c>
      <c r="B70" s="575"/>
      <c r="C70" s="31" t="e">
        <f>AVERAGE(C60:C64)</f>
        <v>#DIV/0!</v>
      </c>
      <c r="D70" s="31" t="e">
        <f>AVERAGE(D60:D64)</f>
        <v>#DIV/0!</v>
      </c>
      <c r="E70" s="31" t="e">
        <f>AVERAGE(E60:E64)</f>
        <v>#DIV/0!</v>
      </c>
      <c r="F70" s="31" t="e">
        <f>AVERAGE(F60:F64)</f>
        <v>#DIV/0!</v>
      </c>
      <c r="G70" s="31">
        <f>AVERAGE(G60:G64)</f>
        <v>0</v>
      </c>
    </row>
    <row r="71" spans="1:7" s="47" customFormat="1" ht="15" customHeight="1" x14ac:dyDescent="0.25">
      <c r="A71" s="4"/>
      <c r="B71" s="133"/>
      <c r="C71" s="50"/>
      <c r="D71" s="50"/>
      <c r="E71" s="50"/>
      <c r="F71" s="50"/>
      <c r="G71" s="50"/>
    </row>
    <row r="72" spans="1:7" s="47" customFormat="1" ht="30" customHeight="1" x14ac:dyDescent="0.25">
      <c r="A72" s="190"/>
      <c r="B72" s="39" t="s">
        <v>10</v>
      </c>
      <c r="C72" s="39" t="s">
        <v>14</v>
      </c>
      <c r="D72" s="50"/>
      <c r="E72" s="584" t="s">
        <v>60</v>
      </c>
      <c r="F72" s="585"/>
      <c r="G72" s="586"/>
    </row>
    <row r="73" spans="1:7" ht="30" customHeight="1" x14ac:dyDescent="0.25">
      <c r="A73" s="42" t="s">
        <v>30</v>
      </c>
      <c r="B73" s="192">
        <f>SUM(C58:D58, C47:D47, C36:D36, C25:D25, C14:D14, C69:D69)</f>
        <v>54246</v>
      </c>
      <c r="C73" s="37">
        <f>SUM(E69:F69, E58:F58, E47:F47, E36:F36, E25:F25, E14:F14)</f>
        <v>42933</v>
      </c>
      <c r="D73" s="119"/>
      <c r="E73" s="565" t="s">
        <v>30</v>
      </c>
      <c r="F73" s="566"/>
      <c r="G73" s="106">
        <f>SUM(G14, G25, G36, G47, G58, G69)</f>
        <v>97179</v>
      </c>
    </row>
    <row r="74" spans="1:7" ht="30" customHeight="1" x14ac:dyDescent="0.25">
      <c r="A74" s="42" t="s">
        <v>29</v>
      </c>
      <c r="B74" s="192">
        <f>SUM(C56:D56, C45:D45, C34:D34, C23:D23, C12:D12, C67:D67)</f>
        <v>63291</v>
      </c>
      <c r="C74" s="37">
        <f>SUM(E67:F67, E56:F56, E45:F45, E34:F34, E23:F23, E12:F12)</f>
        <v>54192</v>
      </c>
      <c r="D74" s="119"/>
      <c r="E74" s="565" t="s">
        <v>29</v>
      </c>
      <c r="F74" s="566"/>
      <c r="G74" s="107">
        <f>SUM(G56, G45, G34, G23, G12, G67)</f>
        <v>117483</v>
      </c>
    </row>
    <row r="75" spans="1:7" ht="30" customHeight="1" x14ac:dyDescent="0.25">
      <c r="E75" s="565" t="s">
        <v>22</v>
      </c>
      <c r="F75" s="566"/>
      <c r="G75" s="107">
        <f>AVERAGE(G14, G25, G36, G47, G58, G69)</f>
        <v>16196.5</v>
      </c>
    </row>
    <row r="76" spans="1:7" x14ac:dyDescent="0.25">
      <c r="E76" s="565" t="s">
        <v>62</v>
      </c>
      <c r="F76" s="566"/>
      <c r="G76" s="106">
        <f>AVERAGE(G56, G45, G34, G23, G12, G67)</f>
        <v>19580.5</v>
      </c>
    </row>
    <row r="78" spans="1:7" x14ac:dyDescent="0.25">
      <c r="C78" s="153"/>
    </row>
  </sheetData>
  <mergeCells count="20"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  <mergeCell ref="A3:A4"/>
    <mergeCell ref="B3:B4"/>
    <mergeCell ref="E3:E4"/>
    <mergeCell ref="F3:F4"/>
    <mergeCell ref="C3:C4"/>
    <mergeCell ref="D3:D4"/>
    <mergeCell ref="G1:G4"/>
    <mergeCell ref="E1:F2"/>
    <mergeCell ref="C1:D2"/>
    <mergeCell ref="E72:G72"/>
    <mergeCell ref="E73:F73"/>
  </mergeCells>
  <pageMargins left="0.7" right="0.7" top="0.75" bottom="0.75" header="0.3" footer="0.3"/>
  <pageSetup scale="73" orientation="portrait" r:id="rId1"/>
  <ignoredErrors>
    <ignoredError sqref="C24" emptyCellReference="1"/>
    <ignoredError sqref="C13 E13:F13" evalError="1" emptyCellReference="1"/>
    <ignoredError sqref="D34:F34 G24 C34 G26" formulaRange="1" emptyCellReference="1"/>
    <ignoredError sqref="G59 F26" formulaRange="1"/>
    <ignoredError sqref="D59:F59 D35:F35 G35 D46:F46 D57:F57 D15 G13 G46 C46 C57 C35 C59 G15 C37 D37:F37 G37 C48 D48:F48 G48" evalError="1" formulaRange="1" emptyCellReference="1"/>
    <ignoredError sqref="G57" evalError="1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M76"/>
  <sheetViews>
    <sheetView zoomScaleNormal="100" workbookViewId="0">
      <pane xSplit="2" ySplit="4" topLeftCell="C31" activePane="bottomRight" state="frozen"/>
      <selection pane="topRight" activeCell="C1" sqref="C1"/>
      <selection pane="bottomLeft" activeCell="A5" sqref="A5"/>
      <selection pane="bottomRight" activeCell="K56" sqref="K56"/>
    </sheetView>
  </sheetViews>
  <sheetFormatPr defaultRowHeight="15" outlineLevelRow="1" x14ac:dyDescent="0.25"/>
  <cols>
    <col min="1" max="1" width="18.7109375" style="1" bestFit="1" customWidth="1"/>
    <col min="2" max="2" width="16.28515625" style="134" customWidth="1"/>
    <col min="3" max="3" width="16.28515625" style="420" customWidth="1"/>
    <col min="4" max="11" width="15.7109375" style="11" customWidth="1"/>
    <col min="12" max="12" width="18.7109375" style="11" bestFit="1" customWidth="1"/>
    <col min="13" max="13" width="31.5703125" style="11" customWidth="1"/>
    <col min="14" max="16384" width="9.140625" style="11"/>
  </cols>
  <sheetData>
    <row r="1" spans="1:13" ht="15" customHeight="1" x14ac:dyDescent="0.25">
      <c r="A1" s="23"/>
      <c r="B1" s="171"/>
      <c r="C1" s="554" t="s">
        <v>100</v>
      </c>
      <c r="D1" s="595"/>
      <c r="E1" s="595"/>
      <c r="F1" s="595"/>
      <c r="G1" s="576"/>
      <c r="H1" s="554" t="s">
        <v>97</v>
      </c>
      <c r="I1" s="576"/>
      <c r="J1" s="554" t="s">
        <v>98</v>
      </c>
      <c r="K1" s="576"/>
      <c r="L1" s="602" t="s">
        <v>19</v>
      </c>
    </row>
    <row r="2" spans="1:13" ht="15" customHeight="1" thickBot="1" x14ac:dyDescent="0.3">
      <c r="A2" s="24"/>
      <c r="B2" s="172"/>
      <c r="C2" s="555"/>
      <c r="D2" s="623"/>
      <c r="E2" s="623"/>
      <c r="F2" s="623"/>
      <c r="G2" s="577"/>
      <c r="H2" s="555"/>
      <c r="I2" s="577"/>
      <c r="J2" s="555"/>
      <c r="K2" s="577"/>
      <c r="L2" s="603"/>
    </row>
    <row r="3" spans="1:13" ht="13.5" customHeight="1" x14ac:dyDescent="0.25">
      <c r="A3" s="539" t="s">
        <v>52</v>
      </c>
      <c r="B3" s="551" t="s">
        <v>53</v>
      </c>
      <c r="C3" s="624" t="s">
        <v>111</v>
      </c>
      <c r="D3" s="617" t="s">
        <v>7</v>
      </c>
      <c r="E3" s="617" t="s">
        <v>94</v>
      </c>
      <c r="F3" s="617" t="s">
        <v>95</v>
      </c>
      <c r="G3" s="619" t="s">
        <v>96</v>
      </c>
      <c r="H3" s="539" t="s">
        <v>91</v>
      </c>
      <c r="I3" s="424" t="s">
        <v>105</v>
      </c>
      <c r="J3" s="548" t="s">
        <v>10</v>
      </c>
      <c r="K3" s="621" t="s">
        <v>108</v>
      </c>
      <c r="L3" s="529"/>
    </row>
    <row r="4" spans="1:13" ht="15" customHeight="1" thickBot="1" x14ac:dyDescent="0.3">
      <c r="A4" s="560"/>
      <c r="B4" s="553"/>
      <c r="C4" s="625"/>
      <c r="D4" s="618"/>
      <c r="E4" s="618"/>
      <c r="F4" s="618"/>
      <c r="G4" s="620"/>
      <c r="H4" s="560"/>
      <c r="I4" s="425" t="s">
        <v>106</v>
      </c>
      <c r="J4" s="550"/>
      <c r="K4" s="622"/>
      <c r="L4" s="530"/>
    </row>
    <row r="5" spans="1:13" s="46" customFormat="1" ht="14.25" hidden="1" thickBot="1" x14ac:dyDescent="0.3">
      <c r="A5" s="25" t="s">
        <v>3</v>
      </c>
      <c r="B5" s="330">
        <v>43612</v>
      </c>
      <c r="C5" s="407"/>
      <c r="D5" s="294"/>
      <c r="E5" s="294"/>
      <c r="F5" s="53"/>
      <c r="G5" s="52"/>
      <c r="H5" s="401"/>
      <c r="I5" s="357"/>
      <c r="J5" s="51"/>
      <c r="K5" s="13"/>
      <c r="L5" s="55">
        <f t="shared" ref="L5:L11" si="0">SUM(C5:K5)</f>
        <v>0</v>
      </c>
    </row>
    <row r="6" spans="1:13" s="46" customFormat="1" ht="14.25" hidden="1" thickBot="1" x14ac:dyDescent="0.3">
      <c r="A6" s="25" t="s">
        <v>4</v>
      </c>
      <c r="B6" s="281">
        <v>43613</v>
      </c>
      <c r="C6" s="406"/>
      <c r="D6" s="289"/>
      <c r="E6" s="289"/>
      <c r="F6" s="20"/>
      <c r="G6" s="19"/>
      <c r="H6" s="402"/>
      <c r="I6" s="358"/>
      <c r="J6" s="18"/>
      <c r="K6" s="19"/>
      <c r="L6" s="55">
        <f t="shared" si="0"/>
        <v>0</v>
      </c>
    </row>
    <row r="7" spans="1:13" s="46" customFormat="1" ht="14.25" hidden="1" thickBot="1" x14ac:dyDescent="0.3">
      <c r="A7" s="25" t="s">
        <v>5</v>
      </c>
      <c r="B7" s="281">
        <v>43614</v>
      </c>
      <c r="C7" s="406"/>
      <c r="D7" s="290"/>
      <c r="E7" s="289"/>
      <c r="F7" s="20"/>
      <c r="G7" s="19"/>
      <c r="H7" s="402"/>
      <c r="I7" s="358"/>
      <c r="J7" s="18"/>
      <c r="K7" s="19"/>
      <c r="L7" s="55">
        <f t="shared" si="0"/>
        <v>0</v>
      </c>
    </row>
    <row r="8" spans="1:13" s="46" customFormat="1" ht="14.25" hidden="1" thickBot="1" x14ac:dyDescent="0.3">
      <c r="A8" s="25" t="s">
        <v>6</v>
      </c>
      <c r="B8" s="281">
        <v>43615</v>
      </c>
      <c r="C8" s="406"/>
      <c r="D8" s="291"/>
      <c r="E8" s="290"/>
      <c r="F8" s="20"/>
      <c r="G8" s="19"/>
      <c r="H8" s="402"/>
      <c r="I8" s="358"/>
      <c r="J8" s="18"/>
      <c r="K8" s="19"/>
      <c r="L8" s="55">
        <f t="shared" si="0"/>
        <v>0</v>
      </c>
      <c r="M8" s="152"/>
    </row>
    <row r="9" spans="1:13" s="46" customFormat="1" ht="14.25" hidden="1" thickBot="1" x14ac:dyDescent="0.3">
      <c r="A9" s="25" t="s">
        <v>0</v>
      </c>
      <c r="B9" s="281">
        <v>43616</v>
      </c>
      <c r="C9" s="406"/>
      <c r="D9" s="289"/>
      <c r="E9" s="290"/>
      <c r="F9" s="20"/>
      <c r="G9" s="19"/>
      <c r="H9" s="402"/>
      <c r="I9" s="358"/>
      <c r="J9" s="18"/>
      <c r="K9" s="19"/>
      <c r="L9" s="55">
        <f t="shared" si="0"/>
        <v>0</v>
      </c>
      <c r="M9" s="152"/>
    </row>
    <row r="10" spans="1:13" s="46" customFormat="1" ht="14.25" outlineLevel="1" thickBot="1" x14ac:dyDescent="0.3">
      <c r="A10" s="25" t="s">
        <v>1</v>
      </c>
      <c r="B10" s="281">
        <v>43617</v>
      </c>
      <c r="C10" s="406"/>
      <c r="D10" s="289">
        <v>199</v>
      </c>
      <c r="E10" s="290">
        <v>129</v>
      </c>
      <c r="F10" s="20">
        <v>185</v>
      </c>
      <c r="G10" s="19">
        <v>283</v>
      </c>
      <c r="H10" s="402"/>
      <c r="I10" s="358"/>
      <c r="J10" s="18">
        <v>869</v>
      </c>
      <c r="K10" s="19">
        <v>725</v>
      </c>
      <c r="L10" s="55">
        <f t="shared" si="0"/>
        <v>2390</v>
      </c>
      <c r="M10" s="152"/>
    </row>
    <row r="11" spans="1:13" s="46" customFormat="1" ht="15" customHeight="1" outlineLevel="1" thickBot="1" x14ac:dyDescent="0.3">
      <c r="A11" s="25" t="s">
        <v>2</v>
      </c>
      <c r="B11" s="281">
        <v>43618</v>
      </c>
      <c r="C11" s="406"/>
      <c r="D11" s="289">
        <v>138</v>
      </c>
      <c r="E11" s="290">
        <v>121</v>
      </c>
      <c r="F11" s="20">
        <v>107</v>
      </c>
      <c r="G11" s="19">
        <v>175</v>
      </c>
      <c r="H11" s="403"/>
      <c r="I11" s="371"/>
      <c r="J11" s="56">
        <v>714</v>
      </c>
      <c r="K11" s="57">
        <v>702</v>
      </c>
      <c r="L11" s="55">
        <f t="shared" si="0"/>
        <v>1957</v>
      </c>
      <c r="M11" s="152"/>
    </row>
    <row r="12" spans="1:13" s="47" customFormat="1" ht="15" customHeight="1" outlineLevel="1" thickBot="1" x14ac:dyDescent="0.3">
      <c r="A12" s="160" t="s">
        <v>21</v>
      </c>
      <c r="B12" s="570" t="s">
        <v>24</v>
      </c>
      <c r="C12" s="408">
        <f t="shared" ref="C12" si="1">SUM(C5:C11)</f>
        <v>0</v>
      </c>
      <c r="D12" s="292">
        <f t="shared" ref="D12:F12" si="2">SUM(D5:D11)</f>
        <v>337</v>
      </c>
      <c r="E12" s="292">
        <f t="shared" si="2"/>
        <v>250</v>
      </c>
      <c r="F12" s="292">
        <f t="shared" si="2"/>
        <v>292</v>
      </c>
      <c r="G12" s="296">
        <f t="shared" ref="G12:J12" si="3">SUM(G5:G11)</f>
        <v>458</v>
      </c>
      <c r="H12" s="404">
        <f t="shared" si="3"/>
        <v>0</v>
      </c>
      <c r="I12" s="370">
        <f t="shared" si="3"/>
        <v>0</v>
      </c>
      <c r="J12" s="372">
        <f t="shared" si="3"/>
        <v>1583</v>
      </c>
      <c r="K12" s="361">
        <f>SUM(K5:K11)</f>
        <v>1427</v>
      </c>
      <c r="L12" s="118">
        <f>SUM(L5:L11)</f>
        <v>4347</v>
      </c>
    </row>
    <row r="13" spans="1:13" s="47" customFormat="1" ht="15" customHeight="1" outlineLevel="1" thickBot="1" x14ac:dyDescent="0.3">
      <c r="A13" s="110" t="s">
        <v>23</v>
      </c>
      <c r="B13" s="571"/>
      <c r="C13" s="408" t="e">
        <f t="shared" ref="C13" si="4">AVERAGE(C5:C11)</f>
        <v>#DIV/0!</v>
      </c>
      <c r="D13" s="292">
        <f t="shared" ref="D13:K13" si="5">AVERAGE(D5:D11)</f>
        <v>168.5</v>
      </c>
      <c r="E13" s="292">
        <f t="shared" si="5"/>
        <v>125</v>
      </c>
      <c r="F13" s="292">
        <f t="shared" si="5"/>
        <v>146</v>
      </c>
      <c r="G13" s="296">
        <f t="shared" si="5"/>
        <v>229</v>
      </c>
      <c r="H13" s="320" t="e">
        <f t="shared" si="5"/>
        <v>#DIV/0!</v>
      </c>
      <c r="I13" s="296" t="e">
        <f>AVERAGE(I9:I11)</f>
        <v>#DIV/0!</v>
      </c>
      <c r="J13" s="365">
        <f t="shared" si="5"/>
        <v>791.5</v>
      </c>
      <c r="K13" s="315">
        <f t="shared" si="5"/>
        <v>713.5</v>
      </c>
      <c r="L13" s="114">
        <f>AVERAGE(L5:L11)</f>
        <v>621</v>
      </c>
    </row>
    <row r="14" spans="1:13" s="47" customFormat="1" ht="15" customHeight="1" thickBot="1" x14ac:dyDescent="0.3">
      <c r="A14" s="26" t="s">
        <v>20</v>
      </c>
      <c r="B14" s="571"/>
      <c r="C14" s="409">
        <f t="shared" ref="C14" si="6">SUM(C5:C9)</f>
        <v>0</v>
      </c>
      <c r="D14" s="293">
        <f t="shared" ref="D14:F14" si="7">SUM(D5:D9)</f>
        <v>0</v>
      </c>
      <c r="E14" s="293">
        <f t="shared" si="7"/>
        <v>0</v>
      </c>
      <c r="F14" s="293">
        <f t="shared" si="7"/>
        <v>0</v>
      </c>
      <c r="G14" s="298">
        <f t="shared" ref="G14:K14" si="8">SUM(G5:G9)</f>
        <v>0</v>
      </c>
      <c r="H14" s="321">
        <f t="shared" si="8"/>
        <v>0</v>
      </c>
      <c r="I14" s="298">
        <f t="shared" si="8"/>
        <v>0</v>
      </c>
      <c r="J14" s="366">
        <f t="shared" si="8"/>
        <v>0</v>
      </c>
      <c r="K14" s="316">
        <f t="shared" si="8"/>
        <v>0</v>
      </c>
      <c r="L14" s="30">
        <f>SUM(L5:L9)</f>
        <v>0</v>
      </c>
    </row>
    <row r="15" spans="1:13" s="47" customFormat="1" ht="15" customHeight="1" thickBot="1" x14ac:dyDescent="0.3">
      <c r="A15" s="26" t="s">
        <v>22</v>
      </c>
      <c r="B15" s="571"/>
      <c r="C15" s="409" t="e">
        <f t="shared" ref="C15" si="9">AVERAGE(C5:C9)</f>
        <v>#DIV/0!</v>
      </c>
      <c r="D15" s="293" t="e">
        <f t="shared" ref="D15:K15" si="10">AVERAGE(D5:D9)</f>
        <v>#DIV/0!</v>
      </c>
      <c r="E15" s="293" t="e">
        <f t="shared" si="10"/>
        <v>#DIV/0!</v>
      </c>
      <c r="F15" s="293" t="e">
        <f t="shared" si="10"/>
        <v>#DIV/0!</v>
      </c>
      <c r="G15" s="298" t="e">
        <f t="shared" si="10"/>
        <v>#DIV/0!</v>
      </c>
      <c r="H15" s="321" t="e">
        <f t="shared" si="10"/>
        <v>#DIV/0!</v>
      </c>
      <c r="I15" s="298" t="e">
        <f>AVERAGE(I9)</f>
        <v>#DIV/0!</v>
      </c>
      <c r="J15" s="366" t="e">
        <f t="shared" si="10"/>
        <v>#DIV/0!</v>
      </c>
      <c r="K15" s="316" t="e">
        <f t="shared" si="10"/>
        <v>#DIV/0!</v>
      </c>
      <c r="L15" s="35">
        <f>AVERAGE(L5:L9)</f>
        <v>0</v>
      </c>
    </row>
    <row r="16" spans="1:13" s="47" customFormat="1" ht="15" customHeight="1" thickBot="1" x14ac:dyDescent="0.3">
      <c r="A16" s="25" t="s">
        <v>3</v>
      </c>
      <c r="B16" s="282">
        <f>B11+1</f>
        <v>43619</v>
      </c>
      <c r="C16" s="406"/>
      <c r="D16" s="289">
        <v>202</v>
      </c>
      <c r="E16" s="289">
        <v>126</v>
      </c>
      <c r="F16" s="36">
        <v>86</v>
      </c>
      <c r="G16" s="384">
        <v>192</v>
      </c>
      <c r="H16" s="402">
        <v>174</v>
      </c>
      <c r="I16" s="299">
        <v>181</v>
      </c>
      <c r="J16" s="367">
        <v>142</v>
      </c>
      <c r="K16" s="314">
        <v>87</v>
      </c>
      <c r="L16" s="16">
        <f t="shared" ref="L16:L22" si="11">SUM(C16:K16)</f>
        <v>1190</v>
      </c>
    </row>
    <row r="17" spans="1:12" s="47" customFormat="1" ht="15" customHeight="1" thickBot="1" x14ac:dyDescent="0.3">
      <c r="A17" s="25" t="s">
        <v>4</v>
      </c>
      <c r="B17" s="283">
        <f t="shared" ref="B17:B22" si="12">B16+1</f>
        <v>43620</v>
      </c>
      <c r="C17" s="406"/>
      <c r="D17" s="289">
        <v>109</v>
      </c>
      <c r="E17" s="289">
        <v>68</v>
      </c>
      <c r="F17" s="36">
        <v>87</v>
      </c>
      <c r="G17" s="384">
        <v>155</v>
      </c>
      <c r="H17" s="402">
        <v>192</v>
      </c>
      <c r="I17" s="299">
        <v>201</v>
      </c>
      <c r="J17" s="367">
        <v>123</v>
      </c>
      <c r="K17" s="314">
        <v>96</v>
      </c>
      <c r="L17" s="17">
        <f t="shared" si="11"/>
        <v>1031</v>
      </c>
    </row>
    <row r="18" spans="1:12" s="47" customFormat="1" ht="15" customHeight="1" thickBot="1" x14ac:dyDescent="0.3">
      <c r="A18" s="25" t="s">
        <v>5</v>
      </c>
      <c r="B18" s="283">
        <f t="shared" si="12"/>
        <v>43621</v>
      </c>
      <c r="C18" s="406"/>
      <c r="D18" s="289">
        <v>85</v>
      </c>
      <c r="E18" s="289">
        <v>65</v>
      </c>
      <c r="F18" s="36">
        <v>76</v>
      </c>
      <c r="G18" s="384">
        <v>123</v>
      </c>
      <c r="H18" s="402">
        <v>195</v>
      </c>
      <c r="I18" s="299">
        <v>186</v>
      </c>
      <c r="J18" s="367">
        <v>77</v>
      </c>
      <c r="K18" s="314">
        <v>61</v>
      </c>
      <c r="L18" s="17">
        <f t="shared" si="11"/>
        <v>868</v>
      </c>
    </row>
    <row r="19" spans="1:12" s="47" customFormat="1" ht="15" customHeight="1" thickBot="1" x14ac:dyDescent="0.3">
      <c r="A19" s="25" t="s">
        <v>6</v>
      </c>
      <c r="B19" s="284">
        <f t="shared" si="12"/>
        <v>43622</v>
      </c>
      <c r="C19" s="406"/>
      <c r="D19" s="289">
        <v>125</v>
      </c>
      <c r="E19" s="289">
        <v>106</v>
      </c>
      <c r="F19" s="280">
        <v>102</v>
      </c>
      <c r="G19" s="19">
        <v>136</v>
      </c>
      <c r="H19" s="402">
        <v>198</v>
      </c>
      <c r="I19" s="299">
        <v>200</v>
      </c>
      <c r="J19" s="138">
        <v>135</v>
      </c>
      <c r="K19" s="64">
        <v>89</v>
      </c>
      <c r="L19" s="17">
        <f t="shared" si="11"/>
        <v>1091</v>
      </c>
    </row>
    <row r="20" spans="1:12" s="47" customFormat="1" ht="15" customHeight="1" thickBot="1" x14ac:dyDescent="0.3">
      <c r="A20" s="25" t="s">
        <v>0</v>
      </c>
      <c r="B20" s="284">
        <f t="shared" si="12"/>
        <v>43623</v>
      </c>
      <c r="C20" s="406"/>
      <c r="D20" s="289">
        <v>221</v>
      </c>
      <c r="E20" s="289">
        <v>124</v>
      </c>
      <c r="F20" s="280">
        <v>122</v>
      </c>
      <c r="G20" s="19">
        <v>245</v>
      </c>
      <c r="H20" s="402">
        <v>165</v>
      </c>
      <c r="I20" s="299">
        <v>155</v>
      </c>
      <c r="J20" s="138">
        <v>97</v>
      </c>
      <c r="K20" s="64">
        <v>77</v>
      </c>
      <c r="L20" s="17">
        <f t="shared" si="11"/>
        <v>1206</v>
      </c>
    </row>
    <row r="21" spans="1:12" s="47" customFormat="1" ht="15" customHeight="1" outlineLevel="1" thickBot="1" x14ac:dyDescent="0.3">
      <c r="A21" s="25" t="s">
        <v>1</v>
      </c>
      <c r="B21" s="281">
        <f t="shared" si="12"/>
        <v>43624</v>
      </c>
      <c r="C21" s="406"/>
      <c r="D21" s="291">
        <v>242</v>
      </c>
      <c r="E21" s="289">
        <v>146</v>
      </c>
      <c r="F21" s="280">
        <v>119</v>
      </c>
      <c r="G21" s="19">
        <v>335</v>
      </c>
      <c r="H21" s="402"/>
      <c r="I21" s="299"/>
      <c r="J21" s="138">
        <v>994</v>
      </c>
      <c r="K21" s="64">
        <v>899</v>
      </c>
      <c r="L21" s="17">
        <f t="shared" si="11"/>
        <v>2735</v>
      </c>
    </row>
    <row r="22" spans="1:12" s="47" customFormat="1" ht="15" customHeight="1" outlineLevel="1" thickBot="1" x14ac:dyDescent="0.3">
      <c r="A22" s="25" t="s">
        <v>2</v>
      </c>
      <c r="B22" s="283">
        <f t="shared" si="12"/>
        <v>43625</v>
      </c>
      <c r="C22" s="406"/>
      <c r="D22" s="289">
        <v>190</v>
      </c>
      <c r="E22" s="289">
        <v>118</v>
      </c>
      <c r="F22" s="280">
        <v>103</v>
      </c>
      <c r="G22" s="19">
        <v>294</v>
      </c>
      <c r="H22" s="402"/>
      <c r="I22" s="299"/>
      <c r="J22" s="138">
        <v>874</v>
      </c>
      <c r="K22" s="64">
        <v>707</v>
      </c>
      <c r="L22" s="17">
        <f t="shared" si="11"/>
        <v>2286</v>
      </c>
    </row>
    <row r="23" spans="1:12" s="47" customFormat="1" ht="15" customHeight="1" outlineLevel="1" thickBot="1" x14ac:dyDescent="0.3">
      <c r="A23" s="160" t="s">
        <v>21</v>
      </c>
      <c r="B23" s="570" t="s">
        <v>25</v>
      </c>
      <c r="C23" s="408">
        <f>SUM(C16:C22)</f>
        <v>0</v>
      </c>
      <c r="D23" s="292">
        <f>SUM(D16:D22)</f>
        <v>1174</v>
      </c>
      <c r="E23" s="292">
        <f t="shared" ref="E23:H23" si="13">SUM(E16:E22)</f>
        <v>753</v>
      </c>
      <c r="F23" s="292">
        <f t="shared" si="13"/>
        <v>695</v>
      </c>
      <c r="G23" s="296">
        <f t="shared" si="13"/>
        <v>1480</v>
      </c>
      <c r="H23" s="320">
        <f t="shared" si="13"/>
        <v>924</v>
      </c>
      <c r="I23" s="296">
        <f t="shared" ref="I23" si="14">SUM(I16:I22)</f>
        <v>923</v>
      </c>
      <c r="J23" s="365">
        <f>SUM(J16:J22)</f>
        <v>2442</v>
      </c>
      <c r="K23" s="315">
        <f>SUM(K16:K22)</f>
        <v>2016</v>
      </c>
      <c r="L23" s="118">
        <f>SUM(L16:L22)</f>
        <v>10407</v>
      </c>
    </row>
    <row r="24" spans="1:12" s="47" customFormat="1" ht="15" customHeight="1" outlineLevel="1" thickBot="1" x14ac:dyDescent="0.3">
      <c r="A24" s="110" t="s">
        <v>23</v>
      </c>
      <c r="B24" s="571"/>
      <c r="C24" s="408" t="e">
        <f>AVERAGE(C16:C22)</f>
        <v>#DIV/0!</v>
      </c>
      <c r="D24" s="292">
        <f>AVERAGE(D16:D22)</f>
        <v>167.71428571428572</v>
      </c>
      <c r="E24" s="292">
        <f t="shared" ref="E24:J24" si="15">AVERAGE(E16:E22)</f>
        <v>107.57142857142857</v>
      </c>
      <c r="F24" s="292">
        <f>AVERAGE(F16:F22)</f>
        <v>99.285714285714292</v>
      </c>
      <c r="G24" s="296">
        <f>AVERAGE(G16:G22)</f>
        <v>211.42857142857142</v>
      </c>
      <c r="H24" s="320">
        <f t="shared" si="15"/>
        <v>184.8</v>
      </c>
      <c r="I24" s="296">
        <f t="shared" ref="I24" si="16">AVERAGE(I16:I22)</f>
        <v>184.6</v>
      </c>
      <c r="J24" s="365">
        <f t="shared" si="15"/>
        <v>348.85714285714283</v>
      </c>
      <c r="K24" s="315">
        <f t="shared" ref="K24" si="17">AVERAGE(K16:K22)</f>
        <v>288</v>
      </c>
      <c r="L24" s="114">
        <f>AVERAGE(L16:L22)</f>
        <v>1486.7142857142858</v>
      </c>
    </row>
    <row r="25" spans="1:12" s="47" customFormat="1" ht="15" customHeight="1" thickBot="1" x14ac:dyDescent="0.3">
      <c r="A25" s="26" t="s">
        <v>20</v>
      </c>
      <c r="B25" s="571"/>
      <c r="C25" s="409">
        <f t="shared" ref="C25" si="18">SUM(C16:C20)</f>
        <v>0</v>
      </c>
      <c r="D25" s="293">
        <f t="shared" ref="D25:J25" si="19">SUM(D16:D20)</f>
        <v>742</v>
      </c>
      <c r="E25" s="293">
        <f t="shared" si="19"/>
        <v>489</v>
      </c>
      <c r="F25" s="293">
        <f t="shared" si="19"/>
        <v>473</v>
      </c>
      <c r="G25" s="298">
        <f t="shared" si="19"/>
        <v>851</v>
      </c>
      <c r="H25" s="321">
        <f t="shared" si="19"/>
        <v>924</v>
      </c>
      <c r="I25" s="298">
        <f t="shared" ref="I25" si="20">SUM(I16:I20)</f>
        <v>923</v>
      </c>
      <c r="J25" s="366">
        <f t="shared" si="19"/>
        <v>574</v>
      </c>
      <c r="K25" s="316">
        <f t="shared" ref="K25" si="21">SUM(K16:K20)</f>
        <v>410</v>
      </c>
      <c r="L25" s="30">
        <f>SUM(L16:L20)</f>
        <v>5386</v>
      </c>
    </row>
    <row r="26" spans="1:12" s="47" customFormat="1" ht="15" customHeight="1" thickBot="1" x14ac:dyDescent="0.3">
      <c r="A26" s="26" t="s">
        <v>22</v>
      </c>
      <c r="B26" s="572"/>
      <c r="C26" s="409" t="e">
        <f t="shared" ref="C26" si="22">AVERAGE(C16:C20)</f>
        <v>#DIV/0!</v>
      </c>
      <c r="D26" s="293">
        <f t="shared" ref="D26:J26" si="23">AVERAGE(D16:D20)</f>
        <v>148.4</v>
      </c>
      <c r="E26" s="293">
        <f t="shared" si="23"/>
        <v>97.8</v>
      </c>
      <c r="F26" s="293">
        <f t="shared" si="23"/>
        <v>94.6</v>
      </c>
      <c r="G26" s="298">
        <f t="shared" si="23"/>
        <v>170.2</v>
      </c>
      <c r="H26" s="321">
        <f t="shared" si="23"/>
        <v>184.8</v>
      </c>
      <c r="I26" s="298">
        <f t="shared" ref="I26" si="24">AVERAGE(I16:I20)</f>
        <v>184.6</v>
      </c>
      <c r="J26" s="366">
        <f t="shared" si="23"/>
        <v>114.8</v>
      </c>
      <c r="K26" s="316">
        <f t="shared" ref="K26" si="25">AVERAGE(K16:K20)</f>
        <v>82</v>
      </c>
      <c r="L26" s="364">
        <f>AVERAGE(L16:L20)</f>
        <v>1077.2</v>
      </c>
    </row>
    <row r="27" spans="1:12" s="47" customFormat="1" ht="15" customHeight="1" thickBot="1" x14ac:dyDescent="0.3">
      <c r="A27" s="25" t="s">
        <v>3</v>
      </c>
      <c r="B27" s="285">
        <f>B22+1</f>
        <v>43626</v>
      </c>
      <c r="C27" s="410"/>
      <c r="D27" s="289">
        <v>14</v>
      </c>
      <c r="E27" s="289">
        <v>23</v>
      </c>
      <c r="F27" s="36">
        <v>28</v>
      </c>
      <c r="G27" s="384">
        <v>68</v>
      </c>
      <c r="H27" s="402">
        <v>200</v>
      </c>
      <c r="I27" s="299">
        <v>191</v>
      </c>
      <c r="J27" s="367">
        <v>47</v>
      </c>
      <c r="K27" s="314">
        <v>37</v>
      </c>
      <c r="L27" s="16">
        <f t="shared" ref="L27:L33" si="26">SUM(C27:K27)</f>
        <v>608</v>
      </c>
    </row>
    <row r="28" spans="1:12" s="47" customFormat="1" ht="15" customHeight="1" thickBot="1" x14ac:dyDescent="0.3">
      <c r="A28" s="25" t="s">
        <v>4</v>
      </c>
      <c r="B28" s="276">
        <f t="shared" ref="B28:B33" si="27">B27+1</f>
        <v>43627</v>
      </c>
      <c r="C28" s="410"/>
      <c r="D28" s="289">
        <v>109</v>
      </c>
      <c r="E28" s="289">
        <v>108</v>
      </c>
      <c r="F28" s="36">
        <v>69</v>
      </c>
      <c r="G28" s="384">
        <v>166</v>
      </c>
      <c r="H28" s="402">
        <v>218</v>
      </c>
      <c r="I28" s="299">
        <v>203</v>
      </c>
      <c r="J28" s="367">
        <v>96</v>
      </c>
      <c r="K28" s="314">
        <v>83</v>
      </c>
      <c r="L28" s="17">
        <f t="shared" si="26"/>
        <v>1052</v>
      </c>
    </row>
    <row r="29" spans="1:12" s="47" customFormat="1" ht="15" customHeight="1" thickBot="1" x14ac:dyDescent="0.3">
      <c r="A29" s="25" t="s">
        <v>5</v>
      </c>
      <c r="B29" s="276">
        <f t="shared" si="27"/>
        <v>43628</v>
      </c>
      <c r="C29" s="410"/>
      <c r="D29" s="289">
        <v>157</v>
      </c>
      <c r="E29" s="289">
        <v>74</v>
      </c>
      <c r="F29" s="36">
        <v>118</v>
      </c>
      <c r="G29" s="384">
        <v>185</v>
      </c>
      <c r="H29" s="402">
        <v>234</v>
      </c>
      <c r="I29" s="299">
        <v>244</v>
      </c>
      <c r="J29" s="367">
        <v>104</v>
      </c>
      <c r="K29" s="314">
        <v>79</v>
      </c>
      <c r="L29" s="17">
        <f t="shared" si="26"/>
        <v>1195</v>
      </c>
    </row>
    <row r="30" spans="1:12" s="47" customFormat="1" ht="15" customHeight="1" thickBot="1" x14ac:dyDescent="0.3">
      <c r="A30" s="25" t="s">
        <v>6</v>
      </c>
      <c r="B30" s="276">
        <f t="shared" si="27"/>
        <v>43629</v>
      </c>
      <c r="C30" s="410"/>
      <c r="D30" s="289">
        <v>53</v>
      </c>
      <c r="E30" s="289">
        <v>16</v>
      </c>
      <c r="F30" s="20">
        <v>28</v>
      </c>
      <c r="G30" s="19">
        <v>66</v>
      </c>
      <c r="H30" s="402">
        <v>198</v>
      </c>
      <c r="I30" s="299">
        <v>213</v>
      </c>
      <c r="J30" s="138">
        <v>61</v>
      </c>
      <c r="K30" s="64">
        <v>52</v>
      </c>
      <c r="L30" s="17">
        <f t="shared" si="26"/>
        <v>687</v>
      </c>
    </row>
    <row r="31" spans="1:12" s="47" customFormat="1" ht="15" customHeight="1" thickBot="1" x14ac:dyDescent="0.3">
      <c r="A31" s="25" t="s">
        <v>0</v>
      </c>
      <c r="B31" s="276">
        <f t="shared" si="27"/>
        <v>43630</v>
      </c>
      <c r="C31" s="410"/>
      <c r="D31" s="289">
        <v>254</v>
      </c>
      <c r="E31" s="289">
        <v>124</v>
      </c>
      <c r="F31" s="20">
        <v>97</v>
      </c>
      <c r="G31" s="19">
        <v>254</v>
      </c>
      <c r="H31" s="402">
        <v>205</v>
      </c>
      <c r="I31" s="299">
        <v>203</v>
      </c>
      <c r="J31" s="138">
        <v>156</v>
      </c>
      <c r="K31" s="64">
        <v>123</v>
      </c>
      <c r="L31" s="17">
        <f t="shared" si="26"/>
        <v>1416</v>
      </c>
    </row>
    <row r="32" spans="1:12" s="47" customFormat="1" ht="15" customHeight="1" outlineLevel="1" thickBot="1" x14ac:dyDescent="0.3">
      <c r="A32" s="25" t="s">
        <v>1</v>
      </c>
      <c r="B32" s="276">
        <f t="shared" si="27"/>
        <v>43631</v>
      </c>
      <c r="C32" s="410"/>
      <c r="D32" s="289">
        <v>395</v>
      </c>
      <c r="E32" s="289">
        <v>154</v>
      </c>
      <c r="F32" s="20">
        <v>242</v>
      </c>
      <c r="G32" s="19">
        <v>290</v>
      </c>
      <c r="H32" s="402"/>
      <c r="I32" s="299"/>
      <c r="J32" s="138">
        <v>869</v>
      </c>
      <c r="K32" s="64">
        <v>786</v>
      </c>
      <c r="L32" s="17">
        <f t="shared" si="26"/>
        <v>2736</v>
      </c>
    </row>
    <row r="33" spans="1:13" s="47" customFormat="1" ht="15" customHeight="1" outlineLevel="1" thickBot="1" x14ac:dyDescent="0.3">
      <c r="A33" s="25" t="s">
        <v>2</v>
      </c>
      <c r="B33" s="276">
        <f t="shared" si="27"/>
        <v>43632</v>
      </c>
      <c r="C33" s="410"/>
      <c r="D33" s="289">
        <v>225</v>
      </c>
      <c r="E33" s="289">
        <v>96</v>
      </c>
      <c r="F33" s="20">
        <v>111</v>
      </c>
      <c r="G33" s="19">
        <v>160</v>
      </c>
      <c r="H33" s="402"/>
      <c r="I33" s="299"/>
      <c r="J33" s="138">
        <v>690</v>
      </c>
      <c r="K33" s="64">
        <v>452</v>
      </c>
      <c r="L33" s="66">
        <f t="shared" si="26"/>
        <v>1734</v>
      </c>
    </row>
    <row r="34" spans="1:13" s="47" customFormat="1" ht="15" customHeight="1" outlineLevel="1" thickBot="1" x14ac:dyDescent="0.3">
      <c r="A34" s="160" t="s">
        <v>21</v>
      </c>
      <c r="B34" s="570" t="s">
        <v>26</v>
      </c>
      <c r="C34" s="408">
        <f t="shared" ref="C34" si="28">SUM(C27:C33)</f>
        <v>0</v>
      </c>
      <c r="D34" s="292">
        <f t="shared" ref="D34:K34" si="29">SUM(D27:D33)</f>
        <v>1207</v>
      </c>
      <c r="E34" s="292">
        <f t="shared" si="29"/>
        <v>595</v>
      </c>
      <c r="F34" s="292">
        <f t="shared" si="29"/>
        <v>693</v>
      </c>
      <c r="G34" s="296">
        <f t="shared" si="29"/>
        <v>1189</v>
      </c>
      <c r="H34" s="320">
        <f t="shared" si="29"/>
        <v>1055</v>
      </c>
      <c r="I34" s="296">
        <f t="shared" si="29"/>
        <v>1054</v>
      </c>
      <c r="J34" s="365">
        <f>SUM(J27:J33)</f>
        <v>2023</v>
      </c>
      <c r="K34" s="315">
        <f t="shared" si="29"/>
        <v>1612</v>
      </c>
      <c r="L34" s="118">
        <f>SUM(L27:L33)</f>
        <v>9428</v>
      </c>
    </row>
    <row r="35" spans="1:13" s="47" customFormat="1" ht="15" customHeight="1" outlineLevel="1" thickBot="1" x14ac:dyDescent="0.3">
      <c r="A35" s="110" t="s">
        <v>23</v>
      </c>
      <c r="B35" s="571"/>
      <c r="C35" s="408" t="e">
        <f t="shared" ref="C35" si="30">AVERAGE(C27:C33)</f>
        <v>#DIV/0!</v>
      </c>
      <c r="D35" s="292">
        <f t="shared" ref="D35:J35" si="31">AVERAGE(D27:D33)</f>
        <v>172.42857142857142</v>
      </c>
      <c r="E35" s="292">
        <f t="shared" si="31"/>
        <v>85</v>
      </c>
      <c r="F35" s="292">
        <f t="shared" si="31"/>
        <v>99</v>
      </c>
      <c r="G35" s="296">
        <f>AVERAGE(G27:G33)</f>
        <v>169.85714285714286</v>
      </c>
      <c r="H35" s="320">
        <f t="shared" si="31"/>
        <v>211</v>
      </c>
      <c r="I35" s="296">
        <f t="shared" ref="I35" si="32">AVERAGE(I27:I33)</f>
        <v>210.8</v>
      </c>
      <c r="J35" s="365">
        <f t="shared" si="31"/>
        <v>289</v>
      </c>
      <c r="K35" s="315">
        <f t="shared" ref="K35" si="33">AVERAGE(K27:K33)</f>
        <v>230.28571428571428</v>
      </c>
      <c r="L35" s="114">
        <f>AVERAGE(L27:L33)</f>
        <v>1346.8571428571429</v>
      </c>
    </row>
    <row r="36" spans="1:13" s="47" customFormat="1" ht="15" customHeight="1" thickBot="1" x14ac:dyDescent="0.3">
      <c r="A36" s="26" t="s">
        <v>20</v>
      </c>
      <c r="B36" s="571"/>
      <c r="C36" s="409">
        <f>SUM(C27:C31)</f>
        <v>0</v>
      </c>
      <c r="D36" s="293">
        <f>SUM(D27:D31)</f>
        <v>587</v>
      </c>
      <c r="E36" s="293">
        <f t="shared" ref="E36:J36" si="34">SUM(E27:E31)</f>
        <v>345</v>
      </c>
      <c r="F36" s="293">
        <f t="shared" si="34"/>
        <v>340</v>
      </c>
      <c r="G36" s="298">
        <f>SUM(G27:G31)</f>
        <v>739</v>
      </c>
      <c r="H36" s="321">
        <f>SUM(H27:H31)</f>
        <v>1055</v>
      </c>
      <c r="I36" s="298">
        <f>SUM(I27:I31)</f>
        <v>1054</v>
      </c>
      <c r="J36" s="366">
        <f t="shared" si="34"/>
        <v>464</v>
      </c>
      <c r="K36" s="316">
        <f t="shared" ref="K36" si="35">SUM(K27:K31)</f>
        <v>374</v>
      </c>
      <c r="L36" s="30">
        <f>SUM(L27:L31)</f>
        <v>4958</v>
      </c>
    </row>
    <row r="37" spans="1:13" s="47" customFormat="1" ht="15" customHeight="1" thickBot="1" x14ac:dyDescent="0.3">
      <c r="A37" s="26" t="s">
        <v>22</v>
      </c>
      <c r="B37" s="572"/>
      <c r="C37" s="409" t="e">
        <f>AVERAGE(C27:C31)</f>
        <v>#DIV/0!</v>
      </c>
      <c r="D37" s="293">
        <f>AVERAGE(D27:D31)</f>
        <v>117.4</v>
      </c>
      <c r="E37" s="293">
        <f t="shared" ref="E37:J37" si="36">AVERAGE(E27:E31)</f>
        <v>69</v>
      </c>
      <c r="F37" s="293">
        <f t="shared" si="36"/>
        <v>68</v>
      </c>
      <c r="G37" s="298">
        <f>AVERAGE(G27:G31)</f>
        <v>147.80000000000001</v>
      </c>
      <c r="H37" s="321">
        <f t="shared" si="36"/>
        <v>211</v>
      </c>
      <c r="I37" s="298">
        <f t="shared" ref="I37" si="37">AVERAGE(I27:I31)</f>
        <v>210.8</v>
      </c>
      <c r="J37" s="366">
        <f t="shared" si="36"/>
        <v>92.8</v>
      </c>
      <c r="K37" s="316">
        <f t="shared" ref="K37" si="38">AVERAGE(K27:K31)</f>
        <v>74.8</v>
      </c>
      <c r="L37" s="35">
        <f>AVERAGE(L27:L31)</f>
        <v>991.6</v>
      </c>
    </row>
    <row r="38" spans="1:13" s="47" customFormat="1" ht="15" customHeight="1" thickBot="1" x14ac:dyDescent="0.3">
      <c r="A38" s="25" t="s">
        <v>3</v>
      </c>
      <c r="B38" s="286">
        <f>B33+1</f>
        <v>43633</v>
      </c>
      <c r="C38" s="411"/>
      <c r="D38" s="289">
        <v>182</v>
      </c>
      <c r="E38" s="289">
        <v>121</v>
      </c>
      <c r="F38" s="289">
        <v>63</v>
      </c>
      <c r="G38" s="299">
        <v>154</v>
      </c>
      <c r="H38" s="402">
        <v>223</v>
      </c>
      <c r="I38" s="299">
        <v>196</v>
      </c>
      <c r="J38" s="368">
        <v>77</v>
      </c>
      <c r="K38" s="358">
        <v>58</v>
      </c>
      <c r="L38" s="16">
        <f t="shared" ref="L38:L44" si="39">SUM(C38:K38)</f>
        <v>1074</v>
      </c>
    </row>
    <row r="39" spans="1:13" s="47" customFormat="1" ht="15" customHeight="1" thickBot="1" x14ac:dyDescent="0.3">
      <c r="A39" s="25" t="s">
        <v>4</v>
      </c>
      <c r="B39" s="287">
        <f t="shared" ref="B39:B44" si="40">B38+1</f>
        <v>43634</v>
      </c>
      <c r="C39" s="411"/>
      <c r="D39" s="289">
        <v>46</v>
      </c>
      <c r="E39" s="289">
        <v>37</v>
      </c>
      <c r="F39" s="289">
        <v>45</v>
      </c>
      <c r="G39" s="299">
        <v>84</v>
      </c>
      <c r="H39" s="402">
        <v>189</v>
      </c>
      <c r="I39" s="299">
        <v>194</v>
      </c>
      <c r="J39" s="368">
        <v>64</v>
      </c>
      <c r="K39" s="358">
        <v>69</v>
      </c>
      <c r="L39" s="17">
        <f t="shared" si="39"/>
        <v>728</v>
      </c>
    </row>
    <row r="40" spans="1:13" s="47" customFormat="1" ht="15" customHeight="1" thickBot="1" x14ac:dyDescent="0.3">
      <c r="A40" s="25" t="s">
        <v>5</v>
      </c>
      <c r="B40" s="287">
        <f t="shared" si="40"/>
        <v>43635</v>
      </c>
      <c r="C40" s="411"/>
      <c r="D40" s="289">
        <v>100</v>
      </c>
      <c r="E40" s="289">
        <v>52</v>
      </c>
      <c r="F40" s="289">
        <v>92</v>
      </c>
      <c r="G40" s="299">
        <v>126</v>
      </c>
      <c r="H40" s="402">
        <v>217</v>
      </c>
      <c r="I40" s="299">
        <v>205</v>
      </c>
      <c r="J40" s="368">
        <v>94</v>
      </c>
      <c r="K40" s="358">
        <v>71</v>
      </c>
      <c r="L40" s="17">
        <f t="shared" si="39"/>
        <v>957</v>
      </c>
    </row>
    <row r="41" spans="1:13" s="47" customFormat="1" ht="15" customHeight="1" thickBot="1" x14ac:dyDescent="0.3">
      <c r="A41" s="25" t="s">
        <v>6</v>
      </c>
      <c r="B41" s="287">
        <f t="shared" si="40"/>
        <v>43636</v>
      </c>
      <c r="C41" s="411"/>
      <c r="D41" s="289">
        <v>58</v>
      </c>
      <c r="E41" s="289">
        <v>35</v>
      </c>
      <c r="F41" s="291">
        <v>131</v>
      </c>
      <c r="G41" s="299">
        <v>105</v>
      </c>
      <c r="H41" s="402">
        <v>189</v>
      </c>
      <c r="I41" s="299">
        <v>200</v>
      </c>
      <c r="J41" s="368">
        <v>32</v>
      </c>
      <c r="K41" s="358">
        <v>53</v>
      </c>
      <c r="L41" s="17">
        <f t="shared" si="39"/>
        <v>803</v>
      </c>
    </row>
    <row r="42" spans="1:13" s="47" customFormat="1" ht="15" customHeight="1" thickBot="1" x14ac:dyDescent="0.3">
      <c r="A42" s="25" t="s">
        <v>0</v>
      </c>
      <c r="B42" s="287">
        <f t="shared" si="40"/>
        <v>43637</v>
      </c>
      <c r="C42" s="411"/>
      <c r="D42" s="289">
        <v>140</v>
      </c>
      <c r="E42" s="289">
        <v>53</v>
      </c>
      <c r="F42" s="289">
        <v>99</v>
      </c>
      <c r="G42" s="299">
        <v>132</v>
      </c>
      <c r="H42" s="402">
        <v>163</v>
      </c>
      <c r="I42" s="299">
        <v>172</v>
      </c>
      <c r="J42" s="368">
        <v>137</v>
      </c>
      <c r="K42" s="358">
        <v>92</v>
      </c>
      <c r="L42" s="17">
        <f t="shared" si="39"/>
        <v>988</v>
      </c>
    </row>
    <row r="43" spans="1:13" s="47" customFormat="1" ht="15" customHeight="1" outlineLevel="1" thickBot="1" x14ac:dyDescent="0.3">
      <c r="A43" s="25" t="s">
        <v>1</v>
      </c>
      <c r="B43" s="287">
        <f t="shared" si="40"/>
        <v>43638</v>
      </c>
      <c r="C43" s="411"/>
      <c r="D43" s="291">
        <v>432</v>
      </c>
      <c r="E43" s="289">
        <v>151</v>
      </c>
      <c r="F43" s="289">
        <v>178</v>
      </c>
      <c r="G43" s="299">
        <v>314</v>
      </c>
      <c r="H43" s="402"/>
      <c r="I43" s="299"/>
      <c r="J43" s="368">
        <v>906</v>
      </c>
      <c r="K43" s="358">
        <v>783</v>
      </c>
      <c r="L43" s="17">
        <f t="shared" si="39"/>
        <v>2764</v>
      </c>
      <c r="M43" s="124"/>
    </row>
    <row r="44" spans="1:13" s="47" customFormat="1" ht="15" customHeight="1" outlineLevel="1" thickBot="1" x14ac:dyDescent="0.3">
      <c r="A44" s="25" t="s">
        <v>2</v>
      </c>
      <c r="B44" s="287">
        <f t="shared" si="40"/>
        <v>43639</v>
      </c>
      <c r="C44" s="411"/>
      <c r="D44" s="291">
        <v>318</v>
      </c>
      <c r="E44" s="289">
        <v>194</v>
      </c>
      <c r="F44" s="289">
        <v>176</v>
      </c>
      <c r="G44" s="299">
        <v>335</v>
      </c>
      <c r="H44" s="402"/>
      <c r="I44" s="299"/>
      <c r="J44" s="368">
        <v>797</v>
      </c>
      <c r="K44" s="358">
        <v>742</v>
      </c>
      <c r="L44" s="66">
        <f t="shared" si="39"/>
        <v>2562</v>
      </c>
      <c r="M44" s="124"/>
    </row>
    <row r="45" spans="1:13" s="47" customFormat="1" ht="15" customHeight="1" outlineLevel="1" thickBot="1" x14ac:dyDescent="0.3">
      <c r="A45" s="160" t="s">
        <v>21</v>
      </c>
      <c r="B45" s="570" t="s">
        <v>27</v>
      </c>
      <c r="C45" s="408">
        <f t="shared" ref="C45" si="41">SUM(C38:C44)</f>
        <v>0</v>
      </c>
      <c r="D45" s="292">
        <f t="shared" ref="D45:J45" si="42">SUM(D38:D44)</f>
        <v>1276</v>
      </c>
      <c r="E45" s="292">
        <f t="shared" si="42"/>
        <v>643</v>
      </c>
      <c r="F45" s="292">
        <f t="shared" si="42"/>
        <v>784</v>
      </c>
      <c r="G45" s="296">
        <f>SUM(G38:G44)</f>
        <v>1250</v>
      </c>
      <c r="H45" s="320">
        <f>SUM(H38:H44)</f>
        <v>981</v>
      </c>
      <c r="I45" s="296">
        <f>SUM(I38:I44)</f>
        <v>967</v>
      </c>
      <c r="J45" s="365">
        <f t="shared" si="42"/>
        <v>2107</v>
      </c>
      <c r="K45" s="315">
        <f>SUM(K38:K44)</f>
        <v>1868</v>
      </c>
      <c r="L45" s="118">
        <f>SUM(L38:L44)</f>
        <v>9876</v>
      </c>
    </row>
    <row r="46" spans="1:13" s="47" customFormat="1" ht="15" customHeight="1" outlineLevel="1" thickBot="1" x14ac:dyDescent="0.3">
      <c r="A46" s="110" t="s">
        <v>23</v>
      </c>
      <c r="B46" s="571"/>
      <c r="C46" s="408" t="e">
        <f t="shared" ref="C46" si="43">AVERAGE(C38:C44)</f>
        <v>#DIV/0!</v>
      </c>
      <c r="D46" s="292">
        <f t="shared" ref="D46:J46" si="44">AVERAGE(D38:D44)</f>
        <v>182.28571428571428</v>
      </c>
      <c r="E46" s="292">
        <f t="shared" si="44"/>
        <v>91.857142857142861</v>
      </c>
      <c r="F46" s="292">
        <f t="shared" si="44"/>
        <v>112</v>
      </c>
      <c r="G46" s="296">
        <f>AVERAGE(G38:G44)</f>
        <v>178.57142857142858</v>
      </c>
      <c r="H46" s="320">
        <f t="shared" si="44"/>
        <v>196.2</v>
      </c>
      <c r="I46" s="296">
        <f t="shared" ref="I46" si="45">AVERAGE(I38:I44)</f>
        <v>193.4</v>
      </c>
      <c r="J46" s="365">
        <f t="shared" si="44"/>
        <v>301</v>
      </c>
      <c r="K46" s="315">
        <f t="shared" ref="K46" si="46">AVERAGE(K38:K44)</f>
        <v>266.85714285714283</v>
      </c>
      <c r="L46" s="114">
        <f>AVERAGE(L38:L44)</f>
        <v>1410.8571428571429</v>
      </c>
    </row>
    <row r="47" spans="1:13" s="47" customFormat="1" ht="15" customHeight="1" thickBot="1" x14ac:dyDescent="0.3">
      <c r="A47" s="26" t="s">
        <v>20</v>
      </c>
      <c r="B47" s="571"/>
      <c r="C47" s="409">
        <f>SUM(C38:C42)</f>
        <v>0</v>
      </c>
      <c r="D47" s="293">
        <f>SUM(D38:D42)</f>
        <v>526</v>
      </c>
      <c r="E47" s="293">
        <f t="shared" ref="E47:J47" si="47">SUM(E38:E42)</f>
        <v>298</v>
      </c>
      <c r="F47" s="293">
        <f t="shared" si="47"/>
        <v>430</v>
      </c>
      <c r="G47" s="298">
        <f>SUM(G38:G42)</f>
        <v>601</v>
      </c>
      <c r="H47" s="321">
        <f t="shared" si="47"/>
        <v>981</v>
      </c>
      <c r="I47" s="298">
        <f t="shared" ref="I47" si="48">SUM(I38:I42)</f>
        <v>967</v>
      </c>
      <c r="J47" s="366">
        <f t="shared" si="47"/>
        <v>404</v>
      </c>
      <c r="K47" s="316">
        <f t="shared" ref="K47" si="49">SUM(K38:K42)</f>
        <v>343</v>
      </c>
      <c r="L47" s="30">
        <f>SUM(L38:L42)</f>
        <v>4550</v>
      </c>
    </row>
    <row r="48" spans="1:13" s="47" customFormat="1" ht="15" customHeight="1" thickBot="1" x14ac:dyDescent="0.3">
      <c r="A48" s="26" t="s">
        <v>22</v>
      </c>
      <c r="B48" s="572"/>
      <c r="C48" s="409" t="e">
        <f>AVERAGE(C38:C42)</f>
        <v>#DIV/0!</v>
      </c>
      <c r="D48" s="293">
        <f>AVERAGE(D38:D42)</f>
        <v>105.2</v>
      </c>
      <c r="E48" s="293">
        <f t="shared" ref="E48:J48" si="50">AVERAGE(E38:E42)</f>
        <v>59.6</v>
      </c>
      <c r="F48" s="293">
        <f t="shared" si="50"/>
        <v>86</v>
      </c>
      <c r="G48" s="298">
        <f>AVERAGE(G38:G42)</f>
        <v>120.2</v>
      </c>
      <c r="H48" s="321">
        <f t="shared" si="50"/>
        <v>196.2</v>
      </c>
      <c r="I48" s="298">
        <f t="shared" ref="I48" si="51">AVERAGE(I38:I42)</f>
        <v>193.4</v>
      </c>
      <c r="J48" s="366">
        <f t="shared" si="50"/>
        <v>80.8</v>
      </c>
      <c r="K48" s="316">
        <f t="shared" ref="K48" si="52">AVERAGE(K38:K42)</f>
        <v>68.599999999999994</v>
      </c>
      <c r="L48" s="35">
        <f>AVERAGE(L38:L42)</f>
        <v>910</v>
      </c>
    </row>
    <row r="49" spans="1:13" s="47" customFormat="1" ht="15" customHeight="1" thickBot="1" x14ac:dyDescent="0.3">
      <c r="A49" s="25" t="s">
        <v>3</v>
      </c>
      <c r="B49" s="286">
        <f>B44+1</f>
        <v>43640</v>
      </c>
      <c r="C49" s="411"/>
      <c r="D49" s="289">
        <v>229</v>
      </c>
      <c r="E49" s="289">
        <v>114</v>
      </c>
      <c r="F49" s="280">
        <v>92</v>
      </c>
      <c r="G49" s="405">
        <v>222</v>
      </c>
      <c r="H49" s="402">
        <v>188</v>
      </c>
      <c r="I49" s="299">
        <v>193</v>
      </c>
      <c r="J49" s="368">
        <v>140</v>
      </c>
      <c r="K49" s="358">
        <v>111</v>
      </c>
      <c r="L49" s="59">
        <f t="shared" ref="L49:L55" si="53">SUM(C49:K49)</f>
        <v>1289</v>
      </c>
      <c r="M49" s="155"/>
    </row>
    <row r="50" spans="1:13" s="47" customFormat="1" ht="15" customHeight="1" thickBot="1" x14ac:dyDescent="0.3">
      <c r="A50" s="151" t="s">
        <v>4</v>
      </c>
      <c r="B50" s="287">
        <f t="shared" ref="B50:B55" si="54">B49+1</f>
        <v>43641</v>
      </c>
      <c r="C50" s="411"/>
      <c r="D50" s="289">
        <v>117</v>
      </c>
      <c r="E50" s="289">
        <v>42</v>
      </c>
      <c r="F50" s="289">
        <v>58</v>
      </c>
      <c r="G50" s="299">
        <v>115</v>
      </c>
      <c r="H50" s="402">
        <v>195</v>
      </c>
      <c r="I50" s="299">
        <v>173</v>
      </c>
      <c r="J50" s="368">
        <v>100</v>
      </c>
      <c r="K50" s="358">
        <v>91</v>
      </c>
      <c r="L50" s="59">
        <f t="shared" si="53"/>
        <v>891</v>
      </c>
      <c r="M50" s="155"/>
    </row>
    <row r="51" spans="1:13" s="47" customFormat="1" ht="14.25" customHeight="1" thickBot="1" x14ac:dyDescent="0.3">
      <c r="A51" s="151" t="s">
        <v>5</v>
      </c>
      <c r="B51" s="287">
        <f t="shared" si="54"/>
        <v>43642</v>
      </c>
      <c r="C51" s="411"/>
      <c r="D51" s="289">
        <v>253</v>
      </c>
      <c r="E51" s="289">
        <v>138</v>
      </c>
      <c r="F51" s="289">
        <v>173</v>
      </c>
      <c r="G51" s="299">
        <v>236</v>
      </c>
      <c r="H51" s="402">
        <v>218</v>
      </c>
      <c r="I51" s="299">
        <v>190</v>
      </c>
      <c r="J51" s="368">
        <v>87</v>
      </c>
      <c r="K51" s="358">
        <v>79</v>
      </c>
      <c r="L51" s="59">
        <f t="shared" si="53"/>
        <v>1374</v>
      </c>
      <c r="M51" s="155"/>
    </row>
    <row r="52" spans="1:13" s="47" customFormat="1" ht="14.25" thickBot="1" x14ac:dyDescent="0.3">
      <c r="A52" s="151" t="s">
        <v>6</v>
      </c>
      <c r="B52" s="287">
        <f t="shared" si="54"/>
        <v>43643</v>
      </c>
      <c r="C52" s="411"/>
      <c r="D52" s="289">
        <v>238</v>
      </c>
      <c r="E52" s="289">
        <v>153</v>
      </c>
      <c r="F52" s="289">
        <v>137</v>
      </c>
      <c r="G52" s="299">
        <v>244</v>
      </c>
      <c r="H52" s="402">
        <v>249</v>
      </c>
      <c r="I52" s="299">
        <v>245</v>
      </c>
      <c r="J52" s="368">
        <v>106</v>
      </c>
      <c r="K52" s="358">
        <v>133</v>
      </c>
      <c r="L52" s="59">
        <f t="shared" si="53"/>
        <v>1505</v>
      </c>
      <c r="M52" s="155"/>
    </row>
    <row r="53" spans="1:13" s="47" customFormat="1" ht="14.25" thickBot="1" x14ac:dyDescent="0.3">
      <c r="A53" s="25" t="s">
        <v>0</v>
      </c>
      <c r="B53" s="288">
        <f t="shared" si="54"/>
        <v>43644</v>
      </c>
      <c r="C53" s="412"/>
      <c r="D53" s="36">
        <v>283</v>
      </c>
      <c r="E53" s="289">
        <v>128</v>
      </c>
      <c r="F53" s="289">
        <v>133</v>
      </c>
      <c r="G53" s="299">
        <v>235</v>
      </c>
      <c r="H53" s="402">
        <v>185</v>
      </c>
      <c r="I53" s="299">
        <v>186</v>
      </c>
      <c r="J53" s="368">
        <v>132</v>
      </c>
      <c r="K53" s="358">
        <v>131</v>
      </c>
      <c r="L53" s="59">
        <f t="shared" si="53"/>
        <v>1413</v>
      </c>
      <c r="M53" s="155"/>
    </row>
    <row r="54" spans="1:13" s="47" customFormat="1" ht="14.25" outlineLevel="1" thickBot="1" x14ac:dyDescent="0.3">
      <c r="A54" s="25" t="s">
        <v>1</v>
      </c>
      <c r="B54" s="288">
        <f t="shared" si="54"/>
        <v>43645</v>
      </c>
      <c r="C54" s="412"/>
      <c r="D54" s="36">
        <v>273</v>
      </c>
      <c r="E54" s="289">
        <v>158</v>
      </c>
      <c r="F54" s="289">
        <v>129</v>
      </c>
      <c r="G54" s="299">
        <v>277</v>
      </c>
      <c r="H54" s="402"/>
      <c r="I54" s="299"/>
      <c r="J54" s="368">
        <v>796</v>
      </c>
      <c r="K54" s="358">
        <v>672</v>
      </c>
      <c r="L54" s="59">
        <f t="shared" si="53"/>
        <v>2305</v>
      </c>
      <c r="M54" s="155"/>
    </row>
    <row r="55" spans="1:13" s="47" customFormat="1" ht="14.25" outlineLevel="1" thickBot="1" x14ac:dyDescent="0.3">
      <c r="A55" s="151" t="s">
        <v>2</v>
      </c>
      <c r="B55" s="288">
        <f t="shared" si="54"/>
        <v>43646</v>
      </c>
      <c r="C55" s="412"/>
      <c r="D55" s="36">
        <v>280</v>
      </c>
      <c r="E55" s="289">
        <v>160</v>
      </c>
      <c r="F55" s="289">
        <v>101</v>
      </c>
      <c r="G55" s="299">
        <v>271</v>
      </c>
      <c r="H55" s="402"/>
      <c r="I55" s="299"/>
      <c r="J55" s="368">
        <v>959</v>
      </c>
      <c r="K55" s="358">
        <v>1006</v>
      </c>
      <c r="L55" s="59">
        <f t="shared" si="53"/>
        <v>2777</v>
      </c>
    </row>
    <row r="56" spans="1:13" s="47" customFormat="1" ht="15" customHeight="1" outlineLevel="1" thickBot="1" x14ac:dyDescent="0.3">
      <c r="A56" s="160" t="s">
        <v>21</v>
      </c>
      <c r="B56" s="570" t="s">
        <v>28</v>
      </c>
      <c r="C56" s="408">
        <f t="shared" ref="C56" si="55">SUM(C49:C55)</f>
        <v>0</v>
      </c>
      <c r="D56" s="292">
        <f t="shared" ref="D56:L56" si="56">SUM(D49:D55)</f>
        <v>1673</v>
      </c>
      <c r="E56" s="292">
        <f t="shared" si="56"/>
        <v>893</v>
      </c>
      <c r="F56" s="292">
        <f>SUM(F49:F55)</f>
        <v>823</v>
      </c>
      <c r="G56" s="296">
        <f>SUM(G49:G55)</f>
        <v>1600</v>
      </c>
      <c r="H56" s="320">
        <f t="shared" si="56"/>
        <v>1035</v>
      </c>
      <c r="I56" s="296">
        <f t="shared" ref="I56" si="57">SUM(I49:I55)</f>
        <v>987</v>
      </c>
      <c r="J56" s="365">
        <f>SUM(J49:J55)</f>
        <v>2320</v>
      </c>
      <c r="K56" s="315">
        <f>SUM(K49:K55)</f>
        <v>2223</v>
      </c>
      <c r="L56" s="118">
        <f t="shared" si="56"/>
        <v>11554</v>
      </c>
    </row>
    <row r="57" spans="1:13" s="47" customFormat="1" ht="15" customHeight="1" outlineLevel="1" thickBot="1" x14ac:dyDescent="0.3">
      <c r="A57" s="110" t="s">
        <v>23</v>
      </c>
      <c r="B57" s="571"/>
      <c r="C57" s="408" t="e">
        <f t="shared" ref="C57" si="58">AVERAGE(C49:C55)</f>
        <v>#DIV/0!</v>
      </c>
      <c r="D57" s="292">
        <f t="shared" ref="D57:L57" si="59">AVERAGE(D49:D55)</f>
        <v>239</v>
      </c>
      <c r="E57" s="292">
        <f t="shared" si="59"/>
        <v>127.57142857142857</v>
      </c>
      <c r="F57" s="292">
        <f>AVERAGE(F50:F55)</f>
        <v>121.83333333333333</v>
      </c>
      <c r="G57" s="296">
        <f>AVERAGE(G50:G55)</f>
        <v>229.66666666666666</v>
      </c>
      <c r="H57" s="320">
        <f t="shared" si="59"/>
        <v>207</v>
      </c>
      <c r="I57" s="296">
        <f t="shared" ref="I57" si="60">AVERAGE(I49:I55)</f>
        <v>197.4</v>
      </c>
      <c r="J57" s="365">
        <f t="shared" si="59"/>
        <v>331.42857142857144</v>
      </c>
      <c r="K57" s="315">
        <f t="shared" ref="K57" si="61">AVERAGE(K49:K55)</f>
        <v>317.57142857142856</v>
      </c>
      <c r="L57" s="114">
        <f t="shared" si="59"/>
        <v>1650.5714285714287</v>
      </c>
    </row>
    <row r="58" spans="1:13" s="47" customFormat="1" ht="15" customHeight="1" thickBot="1" x14ac:dyDescent="0.3">
      <c r="A58" s="26" t="s">
        <v>20</v>
      </c>
      <c r="B58" s="571"/>
      <c r="C58" s="409">
        <f t="shared" ref="C58" si="62">SUM(C49:C53)</f>
        <v>0</v>
      </c>
      <c r="D58" s="293">
        <f t="shared" ref="D58:L58" si="63">SUM(D49:D53)</f>
        <v>1120</v>
      </c>
      <c r="E58" s="293">
        <f t="shared" si="63"/>
        <v>575</v>
      </c>
      <c r="F58" s="293">
        <f t="shared" si="63"/>
        <v>593</v>
      </c>
      <c r="G58" s="298">
        <f t="shared" si="63"/>
        <v>1052</v>
      </c>
      <c r="H58" s="321">
        <f t="shared" si="63"/>
        <v>1035</v>
      </c>
      <c r="I58" s="298">
        <f t="shared" ref="I58" si="64">SUM(I49:I53)</f>
        <v>987</v>
      </c>
      <c r="J58" s="366">
        <f>SUM(J49:J53)</f>
        <v>565</v>
      </c>
      <c r="K58" s="316">
        <f>SUM(K49:K53)</f>
        <v>545</v>
      </c>
      <c r="L58" s="30">
        <f t="shared" si="63"/>
        <v>6472</v>
      </c>
    </row>
    <row r="59" spans="1:13" s="47" customFormat="1" ht="14.25" thickBot="1" x14ac:dyDescent="0.3">
      <c r="A59" s="26" t="s">
        <v>22</v>
      </c>
      <c r="B59" s="572"/>
      <c r="C59" s="413" t="e">
        <f t="shared" ref="C59" si="65">AVERAGE(C49:C53)</f>
        <v>#DIV/0!</v>
      </c>
      <c r="D59" s="33">
        <f t="shared" ref="D59:H59" si="66">AVERAGE(D49:D53)</f>
        <v>224</v>
      </c>
      <c r="E59" s="33">
        <f t="shared" si="66"/>
        <v>115</v>
      </c>
      <c r="F59" s="33">
        <f>AVERAGE(F50:F54)</f>
        <v>126</v>
      </c>
      <c r="G59" s="32">
        <f>AVERAGE(G50:G54)</f>
        <v>221.4</v>
      </c>
      <c r="H59" s="170">
        <f t="shared" si="66"/>
        <v>207</v>
      </c>
      <c r="I59" s="32">
        <f t="shared" ref="I59" si="67">AVERAGE(I49:I53)</f>
        <v>197.4</v>
      </c>
      <c r="J59" s="360">
        <f>AVERAGE(J49:J53)</f>
        <v>113</v>
      </c>
      <c r="K59" s="34">
        <f>AVERAGE(K49:K53)</f>
        <v>109</v>
      </c>
      <c r="L59" s="35">
        <f>AVERAGE(L49:L53)</f>
        <v>1294.4000000000001</v>
      </c>
    </row>
    <row r="60" spans="1:13" s="47" customFormat="1" ht="14.25" hidden="1" thickBot="1" x14ac:dyDescent="0.3">
      <c r="A60" s="151" t="s">
        <v>3</v>
      </c>
      <c r="B60" s="286">
        <f>B55+1</f>
        <v>43647</v>
      </c>
      <c r="C60" s="414"/>
      <c r="D60" s="12"/>
      <c r="E60" s="14"/>
      <c r="F60" s="14"/>
      <c r="G60" s="14"/>
      <c r="H60" s="14"/>
      <c r="I60" s="63"/>
      <c r="J60" s="123"/>
      <c r="K60" s="20"/>
      <c r="L60" s="189">
        <f>SUM(D60:J60)</f>
        <v>0</v>
      </c>
    </row>
    <row r="61" spans="1:13" s="47" customFormat="1" ht="14.25" hidden="1" thickBot="1" x14ac:dyDescent="0.3">
      <c r="A61" s="151" t="s">
        <v>4</v>
      </c>
      <c r="B61" s="287">
        <f t="shared" ref="B61:B66" si="68">B60+1</f>
        <v>43648</v>
      </c>
      <c r="C61" s="415"/>
      <c r="D61" s="18"/>
      <c r="E61" s="20"/>
      <c r="F61" s="20"/>
      <c r="G61" s="20"/>
      <c r="H61" s="20"/>
      <c r="I61" s="64"/>
      <c r="J61" s="64"/>
      <c r="K61" s="20"/>
      <c r="L61" s="189">
        <f>SUM(D61:J61)</f>
        <v>0</v>
      </c>
    </row>
    <row r="62" spans="1:13" s="47" customFormat="1" ht="13.5" hidden="1" x14ac:dyDescent="0.25">
      <c r="A62" s="151"/>
      <c r="B62" s="287">
        <f t="shared" si="68"/>
        <v>43649</v>
      </c>
      <c r="C62" s="415"/>
      <c r="D62" s="18"/>
      <c r="E62" s="20"/>
      <c r="F62" s="20"/>
      <c r="G62" s="20"/>
      <c r="H62" s="20"/>
      <c r="I62" s="64"/>
      <c r="J62" s="64"/>
      <c r="K62" s="20"/>
      <c r="L62" s="55"/>
    </row>
    <row r="63" spans="1:13" s="47" customFormat="1" ht="13.5" hidden="1" x14ac:dyDescent="0.25">
      <c r="A63" s="151"/>
      <c r="B63" s="287">
        <f t="shared" si="68"/>
        <v>43650</v>
      </c>
      <c r="C63" s="415"/>
      <c r="D63" s="18"/>
      <c r="E63" s="20"/>
      <c r="F63" s="20"/>
      <c r="G63" s="20"/>
      <c r="H63" s="20"/>
      <c r="I63" s="64"/>
      <c r="J63" s="64"/>
      <c r="K63" s="20"/>
      <c r="L63" s="55"/>
    </row>
    <row r="64" spans="1:13" s="47" customFormat="1" ht="13.5" hidden="1" x14ac:dyDescent="0.25">
      <c r="A64" s="25"/>
      <c r="B64" s="287">
        <f t="shared" si="68"/>
        <v>43651</v>
      </c>
      <c r="C64" s="415"/>
      <c r="D64" s="18"/>
      <c r="E64" s="20"/>
      <c r="F64" s="20"/>
      <c r="G64" s="20"/>
      <c r="H64" s="20"/>
      <c r="I64" s="64"/>
      <c r="J64" s="64"/>
      <c r="K64" s="20"/>
      <c r="L64" s="55"/>
    </row>
    <row r="65" spans="1:13" s="47" customFormat="1" ht="13.5" hidden="1" outlineLevel="1" x14ac:dyDescent="0.25">
      <c r="A65" s="25"/>
      <c r="B65" s="287">
        <f t="shared" si="68"/>
        <v>43652</v>
      </c>
      <c r="C65" s="415"/>
      <c r="D65" s="18"/>
      <c r="E65" s="20"/>
      <c r="F65" s="20"/>
      <c r="G65" s="20"/>
      <c r="H65" s="20"/>
      <c r="I65" s="64"/>
      <c r="J65" s="64"/>
      <c r="K65" s="20"/>
      <c r="L65" s="55"/>
    </row>
    <row r="66" spans="1:13" s="47" customFormat="1" ht="14.25" hidden="1" outlineLevel="1" thickBot="1" x14ac:dyDescent="0.3">
      <c r="A66" s="25"/>
      <c r="B66" s="287">
        <f t="shared" si="68"/>
        <v>43653</v>
      </c>
      <c r="C66" s="416"/>
      <c r="D66" s="56"/>
      <c r="E66" s="58"/>
      <c r="F66" s="58"/>
      <c r="G66" s="58"/>
      <c r="H66" s="58"/>
      <c r="I66" s="359"/>
      <c r="J66" s="359"/>
      <c r="K66" s="20"/>
      <c r="L66" s="139"/>
    </row>
    <row r="67" spans="1:13" s="47" customFormat="1" ht="14.25" hidden="1" outlineLevel="1" thickBot="1" x14ac:dyDescent="0.3">
      <c r="A67" s="160" t="s">
        <v>21</v>
      </c>
      <c r="B67" s="573" t="s">
        <v>32</v>
      </c>
      <c r="C67" s="417"/>
      <c r="D67" s="349">
        <f>SUM(D60:D66)</f>
        <v>0</v>
      </c>
      <c r="E67" s="349">
        <f t="shared" ref="E67:L67" si="69">SUM(E60:E66)</f>
        <v>0</v>
      </c>
      <c r="F67" s="349">
        <f t="shared" si="69"/>
        <v>0</v>
      </c>
      <c r="G67" s="349"/>
      <c r="H67" s="349">
        <f t="shared" si="69"/>
        <v>0</v>
      </c>
      <c r="I67" s="349">
        <f t="shared" ref="I67" si="70">SUM(I60:I66)</f>
        <v>0</v>
      </c>
      <c r="J67" s="361">
        <f t="shared" si="69"/>
        <v>0</v>
      </c>
      <c r="K67" s="361">
        <f t="shared" ref="K67" si="71">SUM(K60:K66)</f>
        <v>0</v>
      </c>
      <c r="L67" s="167">
        <f t="shared" si="69"/>
        <v>0</v>
      </c>
    </row>
    <row r="68" spans="1:13" s="47" customFormat="1" ht="14.25" hidden="1" outlineLevel="1" thickBot="1" x14ac:dyDescent="0.3">
      <c r="A68" s="110" t="s">
        <v>23</v>
      </c>
      <c r="B68" s="574"/>
      <c r="C68" s="417"/>
      <c r="D68" s="111" t="e">
        <f>AVERAGE(D60:D66)</f>
        <v>#DIV/0!</v>
      </c>
      <c r="E68" s="111" t="e">
        <f t="shared" ref="E68:L68" si="72">AVERAGE(E60:E66)</f>
        <v>#DIV/0!</v>
      </c>
      <c r="F68" s="111" t="e">
        <f t="shared" si="72"/>
        <v>#DIV/0!</v>
      </c>
      <c r="G68" s="111"/>
      <c r="H68" s="111" t="e">
        <f t="shared" si="72"/>
        <v>#DIV/0!</v>
      </c>
      <c r="I68" s="111" t="e">
        <f t="shared" ref="I68" si="73">AVERAGE(I60:I66)</f>
        <v>#DIV/0!</v>
      </c>
      <c r="J68" s="362" t="e">
        <f t="shared" si="72"/>
        <v>#DIV/0!</v>
      </c>
      <c r="K68" s="362" t="e">
        <f t="shared" ref="K68" si="74">AVERAGE(K60:K66)</f>
        <v>#DIV/0!</v>
      </c>
      <c r="L68" s="168">
        <f t="shared" si="72"/>
        <v>0</v>
      </c>
    </row>
    <row r="69" spans="1:13" s="47" customFormat="1" ht="14.25" hidden="1" thickBot="1" x14ac:dyDescent="0.3">
      <c r="A69" s="26" t="s">
        <v>20</v>
      </c>
      <c r="B69" s="574"/>
      <c r="C69" s="417"/>
      <c r="D69" s="27">
        <f>SUM(D60:D64)</f>
        <v>0</v>
      </c>
      <c r="E69" s="27">
        <f t="shared" ref="E69:L69" si="75">SUM(E60:E64)</f>
        <v>0</v>
      </c>
      <c r="F69" s="27">
        <f t="shared" si="75"/>
        <v>0</v>
      </c>
      <c r="G69" s="27"/>
      <c r="H69" s="27">
        <f t="shared" si="75"/>
        <v>0</v>
      </c>
      <c r="I69" s="27">
        <f t="shared" ref="I69" si="76">SUM(I60:I64)</f>
        <v>0</v>
      </c>
      <c r="J69" s="363">
        <f t="shared" si="75"/>
        <v>0</v>
      </c>
      <c r="K69" s="363">
        <f t="shared" ref="K69" si="77">SUM(K60:K64)</f>
        <v>0</v>
      </c>
      <c r="L69" s="169">
        <f t="shared" si="75"/>
        <v>0</v>
      </c>
    </row>
    <row r="70" spans="1:13" s="47" customFormat="1" ht="14.25" hidden="1" thickBot="1" x14ac:dyDescent="0.3">
      <c r="A70" s="26" t="s">
        <v>22</v>
      </c>
      <c r="B70" s="575"/>
      <c r="C70" s="418"/>
      <c r="D70" s="31" t="e">
        <f>AVERAGE(D60:D64)</f>
        <v>#DIV/0!</v>
      </c>
      <c r="E70" s="31" t="e">
        <f t="shared" ref="E70:L70" si="78">AVERAGE(E60:E64)</f>
        <v>#DIV/0!</v>
      </c>
      <c r="F70" s="31" t="e">
        <f t="shared" si="78"/>
        <v>#DIV/0!</v>
      </c>
      <c r="G70" s="31"/>
      <c r="H70" s="31" t="e">
        <f t="shared" si="78"/>
        <v>#DIV/0!</v>
      </c>
      <c r="I70" s="31" t="e">
        <f t="shared" ref="I70" si="79">AVERAGE(I60:I64)</f>
        <v>#DIV/0!</v>
      </c>
      <c r="J70" s="34" t="e">
        <f t="shared" si="78"/>
        <v>#DIV/0!</v>
      </c>
      <c r="K70" s="34" t="e">
        <f t="shared" ref="K70" si="80">AVERAGE(K60:K64)</f>
        <v>#DIV/0!</v>
      </c>
      <c r="L70" s="170">
        <f t="shared" si="78"/>
        <v>0</v>
      </c>
    </row>
    <row r="71" spans="1:13" s="47" customFormat="1" ht="15" customHeight="1" thickBot="1" x14ac:dyDescent="0.3">
      <c r="A71" s="4"/>
      <c r="B71" s="133"/>
      <c r="C71" s="419"/>
      <c r="D71" s="50"/>
      <c r="E71" s="50"/>
      <c r="F71" s="50"/>
      <c r="G71" s="50"/>
      <c r="H71" s="50"/>
      <c r="I71" s="50"/>
      <c r="J71" s="50"/>
      <c r="K71" s="50"/>
      <c r="L71" s="50"/>
    </row>
    <row r="72" spans="1:13" s="47" customFormat="1" ht="39" thickBot="1" x14ac:dyDescent="0.3">
      <c r="A72" s="430"/>
      <c r="B72" s="422"/>
      <c r="C72" s="431" t="s">
        <v>111</v>
      </c>
      <c r="D72" s="432" t="s">
        <v>7</v>
      </c>
      <c r="E72" s="432" t="s">
        <v>94</v>
      </c>
      <c r="F72" s="432" t="s">
        <v>95</v>
      </c>
      <c r="G72" s="432" t="s">
        <v>96</v>
      </c>
      <c r="H72" s="432" t="s">
        <v>101</v>
      </c>
      <c r="I72" s="432" t="s">
        <v>107</v>
      </c>
      <c r="J72" s="432" t="s">
        <v>10</v>
      </c>
      <c r="K72" s="433" t="s">
        <v>109</v>
      </c>
      <c r="L72" s="615" t="s">
        <v>58</v>
      </c>
      <c r="M72" s="616"/>
    </row>
    <row r="73" spans="1:13" ht="13.5" x14ac:dyDescent="0.25">
      <c r="A73" s="434" t="s">
        <v>30</v>
      </c>
      <c r="B73" s="39">
        <f>L58+L47+L36+L25+L14</f>
        <v>21366</v>
      </c>
      <c r="C73" s="426">
        <f>C58+C47+C36+C25+C14</f>
        <v>0</v>
      </c>
      <c r="D73" s="192">
        <f t="shared" ref="D73:J73" si="81">SUM(D14+D25+D36+D47+D58)</f>
        <v>2975</v>
      </c>
      <c r="E73" s="192">
        <f t="shared" si="81"/>
        <v>1707</v>
      </c>
      <c r="F73" s="192">
        <f t="shared" si="81"/>
        <v>1836</v>
      </c>
      <c r="G73" s="192">
        <f t="shared" si="81"/>
        <v>3243</v>
      </c>
      <c r="H73" s="192">
        <f t="shared" si="81"/>
        <v>3995</v>
      </c>
      <c r="I73" s="192">
        <f>SUM(I58,I47,I36,I25,I14)</f>
        <v>3931</v>
      </c>
      <c r="J73" s="192">
        <f t="shared" si="81"/>
        <v>2007</v>
      </c>
      <c r="K73" s="238">
        <f>SUM(K58,K47,K36,K25,K14)</f>
        <v>1672</v>
      </c>
      <c r="L73" s="427" t="s">
        <v>30</v>
      </c>
      <c r="M73" s="443">
        <f>SUM(C73:K73)</f>
        <v>21366</v>
      </c>
    </row>
    <row r="74" spans="1:13" ht="14.25" thickBot="1" x14ac:dyDescent="0.3">
      <c r="A74" s="435" t="s">
        <v>29</v>
      </c>
      <c r="B74" s="445">
        <f>L56+L45+L34+L23+L12</f>
        <v>45612</v>
      </c>
      <c r="C74" s="436">
        <f>C12+C23+C34+C45+C56</f>
        <v>0</v>
      </c>
      <c r="D74" s="437">
        <f>SUM(D12+D23+D34+D45+D56)</f>
        <v>5667</v>
      </c>
      <c r="E74" s="437">
        <f>SUM(E12+E23+E34+E45+E56)</f>
        <v>3134</v>
      </c>
      <c r="F74" s="437">
        <f>SUM(F12+F23+F34+F45+F56)</f>
        <v>3287</v>
      </c>
      <c r="G74" s="437">
        <f>SUM(G12+G23+G34+G45+G56)</f>
        <v>5977</v>
      </c>
      <c r="H74" s="437">
        <f t="shared" ref="H74" si="82">SUM(H12+H23+H34+H45+H56)</f>
        <v>3995</v>
      </c>
      <c r="I74" s="437">
        <f>SUM(I56,I45,I23,I34,I12)</f>
        <v>3931</v>
      </c>
      <c r="J74" s="437">
        <f>SUM(J12+J23+J34+J45+J56)</f>
        <v>10475</v>
      </c>
      <c r="K74" s="438">
        <f>SUM(K56,K45,K34,K23,K12)</f>
        <v>9146</v>
      </c>
      <c r="L74" s="428" t="s">
        <v>29</v>
      </c>
      <c r="M74" s="444">
        <f>SUM(C74:K74)</f>
        <v>45612</v>
      </c>
    </row>
    <row r="75" spans="1:13" x14ac:dyDescent="0.25">
      <c r="K75" s="429"/>
      <c r="L75" s="439" t="s">
        <v>22</v>
      </c>
      <c r="M75" s="440">
        <f>AVERAGE(L14, L25, L36, L47, L58, L69)</f>
        <v>3561</v>
      </c>
    </row>
    <row r="76" spans="1:13" ht="15.75" thickBot="1" x14ac:dyDescent="0.3">
      <c r="K76" s="429"/>
      <c r="L76" s="441" t="s">
        <v>62</v>
      </c>
      <c r="M76" s="442">
        <f>AVERAGE(L56, L45, L34, L23, L12, L67)</f>
        <v>7602</v>
      </c>
    </row>
  </sheetData>
  <mergeCells count="21">
    <mergeCell ref="B12:B15"/>
    <mergeCell ref="B23:B26"/>
    <mergeCell ref="B34:B37"/>
    <mergeCell ref="B45:B48"/>
    <mergeCell ref="B56:B59"/>
    <mergeCell ref="L72:M72"/>
    <mergeCell ref="L1:L4"/>
    <mergeCell ref="A3:A4"/>
    <mergeCell ref="B3:B4"/>
    <mergeCell ref="D3:D4"/>
    <mergeCell ref="E3:E4"/>
    <mergeCell ref="F3:F4"/>
    <mergeCell ref="H3:H4"/>
    <mergeCell ref="J3:J4"/>
    <mergeCell ref="G3:G4"/>
    <mergeCell ref="H1:I2"/>
    <mergeCell ref="J1:K2"/>
    <mergeCell ref="K3:K4"/>
    <mergeCell ref="C1:G2"/>
    <mergeCell ref="C3:C4"/>
    <mergeCell ref="B67:B70"/>
  </mergeCells>
  <pageMargins left="0.7" right="0.7" top="0.75" bottom="0.75" header="0.3" footer="0.3"/>
  <pageSetup scale="5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zoomScale="90" zoomScaleNormal="90" workbookViewId="0">
      <pane xSplit="2" ySplit="4" topLeftCell="C31" activePane="bottomRight" state="frozen"/>
      <selection pane="topRight" activeCell="C1" sqref="C1"/>
      <selection pane="bottomLeft" activeCell="A5" sqref="A5"/>
      <selection pane="bottomRight" activeCell="F46" sqref="F3:AL46"/>
    </sheetView>
  </sheetViews>
  <sheetFormatPr defaultRowHeight="15" outlineLevelRow="1" x14ac:dyDescent="0.25"/>
  <cols>
    <col min="1" max="1" width="18.7109375" style="1" bestFit="1" customWidth="1"/>
    <col min="2" max="2" width="10.7109375" style="134" bestFit="1" customWidth="1"/>
    <col min="3" max="3" width="15.7109375" style="11" customWidth="1"/>
    <col min="4" max="4" width="10.7109375" style="11" customWidth="1"/>
    <col min="5" max="5" width="18.5703125" style="11" bestFit="1" customWidth="1"/>
    <col min="6" max="6" width="15.42578125" style="11" bestFit="1" customWidth="1"/>
    <col min="7" max="16384" width="9.140625" style="11"/>
  </cols>
  <sheetData>
    <row r="1" spans="1:6" ht="15" customHeight="1" x14ac:dyDescent="0.25">
      <c r="A1" s="23"/>
      <c r="B1" s="457"/>
      <c r="C1" s="626" t="s">
        <v>9</v>
      </c>
    </row>
    <row r="2" spans="1:6" ht="15" customHeight="1" x14ac:dyDescent="0.25">
      <c r="A2" s="24"/>
      <c r="B2" s="456"/>
      <c r="C2" s="627"/>
    </row>
    <row r="3" spans="1:6" ht="15" customHeight="1" x14ac:dyDescent="0.25">
      <c r="A3" s="601" t="s">
        <v>52</v>
      </c>
      <c r="B3" s="628" t="s">
        <v>53</v>
      </c>
      <c r="C3" s="600" t="s">
        <v>33</v>
      </c>
    </row>
    <row r="4" spans="1:6" ht="14.25" thickBot="1" x14ac:dyDescent="0.3">
      <c r="A4" s="560"/>
      <c r="B4" s="629"/>
      <c r="C4" s="550"/>
    </row>
    <row r="5" spans="1:6" s="46" customFormat="1" ht="14.25" hidden="1" thickBot="1" x14ac:dyDescent="0.3">
      <c r="A5" s="25" t="s">
        <v>3</v>
      </c>
      <c r="B5" s="173">
        <v>43612</v>
      </c>
      <c r="C5" s="16"/>
    </row>
    <row r="6" spans="1:6" s="46" customFormat="1" ht="14.25" hidden="1" thickBot="1" x14ac:dyDescent="0.3">
      <c r="A6" s="25" t="s">
        <v>4</v>
      </c>
      <c r="B6" s="173">
        <v>43613</v>
      </c>
      <c r="C6" s="16"/>
    </row>
    <row r="7" spans="1:6" s="46" customFormat="1" ht="14.25" hidden="1" thickBot="1" x14ac:dyDescent="0.3">
      <c r="A7" s="25" t="s">
        <v>5</v>
      </c>
      <c r="B7" s="173">
        <v>43614</v>
      </c>
      <c r="C7" s="16"/>
    </row>
    <row r="8" spans="1:6" s="46" customFormat="1" ht="14.25" hidden="1" thickBot="1" x14ac:dyDescent="0.3">
      <c r="A8" s="25" t="s">
        <v>6</v>
      </c>
      <c r="B8" s="173">
        <v>43615</v>
      </c>
      <c r="C8" s="16"/>
    </row>
    <row r="9" spans="1:6" s="46" customFormat="1" ht="14.25" hidden="1" thickBot="1" x14ac:dyDescent="0.3">
      <c r="A9" s="25" t="s">
        <v>0</v>
      </c>
      <c r="B9" s="173">
        <v>43616</v>
      </c>
      <c r="C9" s="16"/>
    </row>
    <row r="10" spans="1:6" s="46" customFormat="1" ht="14.25" outlineLevel="1" thickBot="1" x14ac:dyDescent="0.3">
      <c r="A10" s="25" t="s">
        <v>1</v>
      </c>
      <c r="B10" s="173">
        <v>43617</v>
      </c>
      <c r="C10" s="218">
        <v>1431</v>
      </c>
    </row>
    <row r="11" spans="1:6" s="46" customFormat="1" ht="15" customHeight="1" outlineLevel="1" thickBot="1" x14ac:dyDescent="0.3">
      <c r="A11" s="25" t="s">
        <v>2</v>
      </c>
      <c r="B11" s="173">
        <v>43618</v>
      </c>
      <c r="C11" s="451">
        <v>959</v>
      </c>
    </row>
    <row r="12" spans="1:6" s="47" customFormat="1" ht="15" customHeight="1" outlineLevel="1" thickBot="1" x14ac:dyDescent="0.3">
      <c r="A12" s="160" t="s">
        <v>21</v>
      </c>
      <c r="B12" s="573" t="s">
        <v>24</v>
      </c>
      <c r="C12" s="452">
        <f>SUM(C5:C11)</f>
        <v>2390</v>
      </c>
    </row>
    <row r="13" spans="1:6" s="47" customFormat="1" ht="15" customHeight="1" outlineLevel="1" thickBot="1" x14ac:dyDescent="0.3">
      <c r="A13" s="110" t="s">
        <v>23</v>
      </c>
      <c r="B13" s="574"/>
      <c r="C13" s="453">
        <f>AVERAGE(C5:C11)</f>
        <v>1195</v>
      </c>
      <c r="F13" s="46"/>
    </row>
    <row r="14" spans="1:6" s="47" customFormat="1" ht="15" customHeight="1" thickBot="1" x14ac:dyDescent="0.3">
      <c r="A14" s="26" t="s">
        <v>20</v>
      </c>
      <c r="B14" s="574"/>
      <c r="C14" s="216">
        <f>SUM(C5:C9)</f>
        <v>0</v>
      </c>
      <c r="F14" s="46"/>
    </row>
    <row r="15" spans="1:6" s="47" customFormat="1" ht="15" customHeight="1" thickBot="1" x14ac:dyDescent="0.3">
      <c r="A15" s="26" t="s">
        <v>22</v>
      </c>
      <c r="B15" s="574"/>
      <c r="C15" s="217" t="e">
        <f>AVERAGE(C5:C9)</f>
        <v>#DIV/0!</v>
      </c>
      <c r="F15" s="46"/>
    </row>
    <row r="16" spans="1:6" s="47" customFormat="1" ht="15" customHeight="1" x14ac:dyDescent="0.25">
      <c r="A16" s="25" t="s">
        <v>3</v>
      </c>
      <c r="B16" s="173">
        <f>B11+1</f>
        <v>43619</v>
      </c>
      <c r="C16" s="454">
        <v>1714</v>
      </c>
      <c r="F16" s="46"/>
    </row>
    <row r="17" spans="1:6" s="47" customFormat="1" ht="15" customHeight="1" x14ac:dyDescent="0.25">
      <c r="A17" s="25" t="s">
        <v>4</v>
      </c>
      <c r="B17" s="174">
        <f t="shared" ref="B17:B22" si="0">B16+1</f>
        <v>43620</v>
      </c>
      <c r="C17" s="454">
        <v>1017</v>
      </c>
      <c r="F17" s="46"/>
    </row>
    <row r="18" spans="1:6" s="47" customFormat="1" ht="15" customHeight="1" x14ac:dyDescent="0.25">
      <c r="A18" s="25" t="s">
        <v>5</v>
      </c>
      <c r="B18" s="174">
        <f t="shared" si="0"/>
        <v>43621</v>
      </c>
      <c r="C18" s="454">
        <v>864</v>
      </c>
      <c r="F18" s="46"/>
    </row>
    <row r="19" spans="1:6" s="47" customFormat="1" ht="15" customHeight="1" x14ac:dyDescent="0.25">
      <c r="A19" s="25" t="s">
        <v>6</v>
      </c>
      <c r="B19" s="175">
        <f t="shared" si="0"/>
        <v>43622</v>
      </c>
      <c r="C19" s="454">
        <v>1344</v>
      </c>
      <c r="F19" s="46"/>
    </row>
    <row r="20" spans="1:6" s="47" customFormat="1" ht="15" customHeight="1" x14ac:dyDescent="0.25">
      <c r="A20" s="25" t="s">
        <v>0</v>
      </c>
      <c r="B20" s="175">
        <f t="shared" si="0"/>
        <v>43623</v>
      </c>
      <c r="C20" s="454">
        <v>1000</v>
      </c>
      <c r="F20" s="46"/>
    </row>
    <row r="21" spans="1:6" s="47" customFormat="1" ht="15" customHeight="1" outlineLevel="1" x14ac:dyDescent="0.25">
      <c r="A21" s="25" t="s">
        <v>1</v>
      </c>
      <c r="B21" s="187">
        <f t="shared" si="0"/>
        <v>43624</v>
      </c>
      <c r="C21" s="218">
        <v>1773</v>
      </c>
      <c r="D21" s="155"/>
      <c r="F21" s="46"/>
    </row>
    <row r="22" spans="1:6" s="47" customFormat="1" ht="15" customHeight="1" outlineLevel="1" thickBot="1" x14ac:dyDescent="0.3">
      <c r="A22" s="25" t="s">
        <v>2</v>
      </c>
      <c r="B22" s="174">
        <f t="shared" si="0"/>
        <v>43625</v>
      </c>
      <c r="C22" s="451">
        <v>1420</v>
      </c>
      <c r="F22" s="46"/>
    </row>
    <row r="23" spans="1:6" s="47" customFormat="1" ht="15" customHeight="1" outlineLevel="1" thickBot="1" x14ac:dyDescent="0.3">
      <c r="A23" s="160" t="s">
        <v>21</v>
      </c>
      <c r="B23" s="573" t="s">
        <v>25</v>
      </c>
      <c r="C23" s="452">
        <f>SUM(C16:C22)</f>
        <v>9132</v>
      </c>
      <c r="F23" s="46"/>
    </row>
    <row r="24" spans="1:6" s="47" customFormat="1" ht="15" customHeight="1" outlineLevel="1" thickBot="1" x14ac:dyDescent="0.3">
      <c r="A24" s="110" t="s">
        <v>23</v>
      </c>
      <c r="B24" s="574"/>
      <c r="C24" s="453">
        <f>AVERAGE(C16:C22)</f>
        <v>1304.5714285714287</v>
      </c>
      <c r="F24" s="46"/>
    </row>
    <row r="25" spans="1:6" s="47" customFormat="1" ht="15" customHeight="1" thickBot="1" x14ac:dyDescent="0.3">
      <c r="A25" s="26" t="s">
        <v>20</v>
      </c>
      <c r="B25" s="574"/>
      <c r="C25" s="216">
        <f>SUM(C16:C20)</f>
        <v>5939</v>
      </c>
      <c r="F25" s="46"/>
    </row>
    <row r="26" spans="1:6" s="47" customFormat="1" ht="15" customHeight="1" thickBot="1" x14ac:dyDescent="0.3">
      <c r="A26" s="26" t="s">
        <v>22</v>
      </c>
      <c r="B26" s="575"/>
      <c r="C26" s="217">
        <f>AVERAGE(C16:C20)</f>
        <v>1187.8</v>
      </c>
      <c r="F26" s="46"/>
    </row>
    <row r="27" spans="1:6" s="47" customFormat="1" ht="15" customHeight="1" x14ac:dyDescent="0.25">
      <c r="A27" s="25" t="s">
        <v>3</v>
      </c>
      <c r="B27" s="176">
        <f>B22+1</f>
        <v>43626</v>
      </c>
      <c r="C27" s="454">
        <v>735</v>
      </c>
      <c r="F27" s="46"/>
    </row>
    <row r="28" spans="1:6" s="47" customFormat="1" ht="15" customHeight="1" x14ac:dyDescent="0.25">
      <c r="A28" s="25" t="s">
        <v>4</v>
      </c>
      <c r="B28" s="177">
        <f t="shared" ref="B28:B33" si="1">B27+1</f>
        <v>43627</v>
      </c>
      <c r="C28" s="454">
        <v>1100</v>
      </c>
      <c r="F28" s="46"/>
    </row>
    <row r="29" spans="1:6" s="47" customFormat="1" ht="15" customHeight="1" x14ac:dyDescent="0.25">
      <c r="A29" s="25" t="s">
        <v>5</v>
      </c>
      <c r="B29" s="177">
        <f t="shared" si="1"/>
        <v>43628</v>
      </c>
      <c r="C29" s="454">
        <v>1547</v>
      </c>
      <c r="F29" s="46"/>
    </row>
    <row r="30" spans="1:6" s="47" customFormat="1" ht="15" customHeight="1" x14ac:dyDescent="0.25">
      <c r="A30" s="25" t="s">
        <v>6</v>
      </c>
      <c r="B30" s="177">
        <f t="shared" si="1"/>
        <v>43629</v>
      </c>
      <c r="C30" s="454">
        <v>1017</v>
      </c>
      <c r="F30" s="46"/>
    </row>
    <row r="31" spans="1:6" s="47" customFormat="1" ht="15" customHeight="1" x14ac:dyDescent="0.25">
      <c r="A31" s="25" t="s">
        <v>0</v>
      </c>
      <c r="B31" s="177">
        <f t="shared" si="1"/>
        <v>43630</v>
      </c>
      <c r="C31" s="454">
        <v>1472</v>
      </c>
      <c r="F31" s="46"/>
    </row>
    <row r="32" spans="1:6" s="47" customFormat="1" ht="15" customHeight="1" outlineLevel="1" x14ac:dyDescent="0.25">
      <c r="A32" s="25" t="s">
        <v>1</v>
      </c>
      <c r="B32" s="177">
        <f t="shared" si="1"/>
        <v>43631</v>
      </c>
      <c r="C32" s="218">
        <v>1990</v>
      </c>
      <c r="F32" s="46"/>
    </row>
    <row r="33" spans="1:6" s="47" customFormat="1" ht="15" customHeight="1" outlineLevel="1" thickBot="1" x14ac:dyDescent="0.3">
      <c r="A33" s="25" t="s">
        <v>2</v>
      </c>
      <c r="B33" s="177">
        <f t="shared" si="1"/>
        <v>43632</v>
      </c>
      <c r="C33" s="451">
        <v>1205</v>
      </c>
      <c r="F33" s="46"/>
    </row>
    <row r="34" spans="1:6" s="47" customFormat="1" ht="15" customHeight="1" outlineLevel="1" thickBot="1" x14ac:dyDescent="0.3">
      <c r="A34" s="160" t="s">
        <v>21</v>
      </c>
      <c r="B34" s="573" t="s">
        <v>26</v>
      </c>
      <c r="C34" s="452">
        <f>SUM(C27:C33)</f>
        <v>9066</v>
      </c>
      <c r="F34" s="46"/>
    </row>
    <row r="35" spans="1:6" s="47" customFormat="1" ht="15" customHeight="1" outlineLevel="1" thickBot="1" x14ac:dyDescent="0.3">
      <c r="A35" s="110" t="s">
        <v>23</v>
      </c>
      <c r="B35" s="574"/>
      <c r="C35" s="453">
        <f>AVERAGE(C27:C33)</f>
        <v>1295.1428571428571</v>
      </c>
      <c r="F35" s="46"/>
    </row>
    <row r="36" spans="1:6" s="47" customFormat="1" ht="15" customHeight="1" thickBot="1" x14ac:dyDescent="0.3">
      <c r="A36" s="26" t="s">
        <v>20</v>
      </c>
      <c r="B36" s="574"/>
      <c r="C36" s="216">
        <f>SUM(C27:C31)</f>
        <v>5871</v>
      </c>
      <c r="F36" s="46"/>
    </row>
    <row r="37" spans="1:6" s="47" customFormat="1" ht="15" customHeight="1" thickBot="1" x14ac:dyDescent="0.3">
      <c r="A37" s="26" t="s">
        <v>22</v>
      </c>
      <c r="B37" s="575"/>
      <c r="C37" s="217">
        <f>AVERAGE(C27:C31)</f>
        <v>1174.2</v>
      </c>
      <c r="F37" s="46"/>
    </row>
    <row r="38" spans="1:6" s="47" customFormat="1" ht="15" customHeight="1" x14ac:dyDescent="0.25">
      <c r="A38" s="25" t="s">
        <v>3</v>
      </c>
      <c r="B38" s="178">
        <f>B33+1</f>
        <v>43633</v>
      </c>
      <c r="C38" s="454">
        <v>1573</v>
      </c>
      <c r="F38" s="46"/>
    </row>
    <row r="39" spans="1:6" s="47" customFormat="1" ht="15" customHeight="1" x14ac:dyDescent="0.25">
      <c r="A39" s="25" t="s">
        <v>4</v>
      </c>
      <c r="B39" s="179">
        <f t="shared" ref="B39:B44" si="2">B38+1</f>
        <v>43634</v>
      </c>
      <c r="C39" s="454">
        <v>1112</v>
      </c>
      <c r="F39" s="46"/>
    </row>
    <row r="40" spans="1:6" s="47" customFormat="1" ht="15" customHeight="1" x14ac:dyDescent="0.25">
      <c r="A40" s="25" t="s">
        <v>5</v>
      </c>
      <c r="B40" s="179">
        <f t="shared" si="2"/>
        <v>43635</v>
      </c>
      <c r="C40" s="454">
        <v>1489</v>
      </c>
      <c r="F40" s="46"/>
    </row>
    <row r="41" spans="1:6" s="47" customFormat="1" ht="15" customHeight="1" x14ac:dyDescent="0.25">
      <c r="A41" s="25" t="s">
        <v>6</v>
      </c>
      <c r="B41" s="179">
        <f t="shared" si="2"/>
        <v>43636</v>
      </c>
      <c r="C41" s="454">
        <v>1296</v>
      </c>
      <c r="F41" s="46"/>
    </row>
    <row r="42" spans="1:6" s="47" customFormat="1" ht="15" customHeight="1" x14ac:dyDescent="0.25">
      <c r="A42" s="25" t="s">
        <v>0</v>
      </c>
      <c r="B42" s="179">
        <f t="shared" si="2"/>
        <v>43637</v>
      </c>
      <c r="C42" s="454">
        <v>1234</v>
      </c>
      <c r="F42" s="46"/>
    </row>
    <row r="43" spans="1:6" s="47" customFormat="1" ht="15" customHeight="1" outlineLevel="1" x14ac:dyDescent="0.25">
      <c r="A43" s="25" t="s">
        <v>1</v>
      </c>
      <c r="B43" s="179">
        <f t="shared" si="2"/>
        <v>43638</v>
      </c>
      <c r="C43" s="218">
        <v>2019</v>
      </c>
      <c r="D43" s="155"/>
    </row>
    <row r="44" spans="1:6" s="47" customFormat="1" ht="15" customHeight="1" outlineLevel="1" thickBot="1" x14ac:dyDescent="0.3">
      <c r="A44" s="25" t="s">
        <v>2</v>
      </c>
      <c r="B44" s="179">
        <f t="shared" si="2"/>
        <v>43639</v>
      </c>
      <c r="C44" s="451">
        <v>1619</v>
      </c>
      <c r="D44" s="155"/>
    </row>
    <row r="45" spans="1:6" s="47" customFormat="1" ht="15" customHeight="1" outlineLevel="1" thickBot="1" x14ac:dyDescent="0.3">
      <c r="A45" s="160" t="s">
        <v>21</v>
      </c>
      <c r="B45" s="573" t="s">
        <v>27</v>
      </c>
      <c r="C45" s="452">
        <f>SUM(C38:C44)</f>
        <v>10342</v>
      </c>
      <c r="D45" s="155"/>
    </row>
    <row r="46" spans="1:6" s="47" customFormat="1" ht="15" customHeight="1" outlineLevel="1" thickBot="1" x14ac:dyDescent="0.3">
      <c r="A46" s="110" t="s">
        <v>23</v>
      </c>
      <c r="B46" s="574"/>
      <c r="C46" s="453">
        <f>AVERAGE(C38:C44)</f>
        <v>1477.4285714285713</v>
      </c>
      <c r="D46" s="155"/>
    </row>
    <row r="47" spans="1:6" s="47" customFormat="1" ht="15" customHeight="1" thickBot="1" x14ac:dyDescent="0.3">
      <c r="A47" s="26" t="s">
        <v>20</v>
      </c>
      <c r="B47" s="574"/>
      <c r="C47" s="216">
        <f>SUM(C38:C42)</f>
        <v>6704</v>
      </c>
      <c r="D47" s="155"/>
    </row>
    <row r="48" spans="1:6" s="47" customFormat="1" ht="15" customHeight="1" thickBot="1" x14ac:dyDescent="0.3">
      <c r="A48" s="26" t="s">
        <v>22</v>
      </c>
      <c r="B48" s="575"/>
      <c r="C48" s="217">
        <f>AVERAGE(C38:C42)</f>
        <v>1340.8</v>
      </c>
      <c r="D48" s="155"/>
    </row>
    <row r="49" spans="1:4" s="47" customFormat="1" ht="15" customHeight="1" x14ac:dyDescent="0.25">
      <c r="A49" s="25" t="s">
        <v>3</v>
      </c>
      <c r="B49" s="178">
        <f>B44+1</f>
        <v>43640</v>
      </c>
      <c r="C49" s="455">
        <v>1495</v>
      </c>
      <c r="D49" s="155"/>
    </row>
    <row r="50" spans="1:4" s="47" customFormat="1" ht="15" customHeight="1" x14ac:dyDescent="0.25">
      <c r="A50" s="151" t="s">
        <v>4</v>
      </c>
      <c r="B50" s="179">
        <f t="shared" ref="B50:B55" si="3">B49+1</f>
        <v>43641</v>
      </c>
      <c r="C50" s="454">
        <v>1128</v>
      </c>
      <c r="D50" s="155"/>
    </row>
    <row r="51" spans="1:4" s="47" customFormat="1" ht="13.5" x14ac:dyDescent="0.25">
      <c r="A51" s="151" t="s">
        <v>5</v>
      </c>
      <c r="B51" s="179">
        <f t="shared" si="3"/>
        <v>43642</v>
      </c>
      <c r="C51" s="218">
        <v>1658</v>
      </c>
      <c r="D51" s="155"/>
    </row>
    <row r="52" spans="1:4" s="47" customFormat="1" ht="13.5" x14ac:dyDescent="0.25">
      <c r="A52" s="151" t="s">
        <v>6</v>
      </c>
      <c r="B52" s="179">
        <f t="shared" si="3"/>
        <v>43643</v>
      </c>
      <c r="C52" s="454">
        <v>1699</v>
      </c>
      <c r="D52" s="155"/>
    </row>
    <row r="53" spans="1:4" s="47" customFormat="1" ht="13.5" x14ac:dyDescent="0.25">
      <c r="A53" s="25" t="s">
        <v>0</v>
      </c>
      <c r="B53" s="181">
        <f t="shared" si="3"/>
        <v>43644</v>
      </c>
      <c r="C53" s="454">
        <v>1361</v>
      </c>
      <c r="D53" s="155"/>
    </row>
    <row r="54" spans="1:4" s="47" customFormat="1" ht="13.5" outlineLevel="1" x14ac:dyDescent="0.25">
      <c r="A54" s="25" t="s">
        <v>1</v>
      </c>
      <c r="B54" s="181">
        <f t="shared" si="3"/>
        <v>43645</v>
      </c>
      <c r="C54" s="218">
        <v>1223</v>
      </c>
      <c r="D54" s="155"/>
    </row>
    <row r="55" spans="1:4" s="47" customFormat="1" ht="14.25" outlineLevel="1" thickBot="1" x14ac:dyDescent="0.3">
      <c r="A55" s="151" t="s">
        <v>2</v>
      </c>
      <c r="B55" s="181">
        <f t="shared" si="3"/>
        <v>43646</v>
      </c>
      <c r="C55" s="451">
        <v>1515</v>
      </c>
    </row>
    <row r="56" spans="1:4" s="47" customFormat="1" ht="15" customHeight="1" outlineLevel="1" thickBot="1" x14ac:dyDescent="0.3">
      <c r="A56" s="160" t="s">
        <v>21</v>
      </c>
      <c r="B56" s="573" t="s">
        <v>28</v>
      </c>
      <c r="C56" s="452">
        <f>SUM(C49:C55)</f>
        <v>10079</v>
      </c>
    </row>
    <row r="57" spans="1:4" s="47" customFormat="1" ht="15" customHeight="1" outlineLevel="1" thickBot="1" x14ac:dyDescent="0.3">
      <c r="A57" s="110" t="s">
        <v>23</v>
      </c>
      <c r="B57" s="574"/>
      <c r="C57" s="453">
        <f>AVERAGE(C49:C55)</f>
        <v>1439.8571428571429</v>
      </c>
    </row>
    <row r="58" spans="1:4" s="47" customFormat="1" ht="15" customHeight="1" thickBot="1" x14ac:dyDescent="0.3">
      <c r="A58" s="26" t="s">
        <v>20</v>
      </c>
      <c r="B58" s="574"/>
      <c r="C58" s="216">
        <f>SUM(C49:C53)</f>
        <v>7341</v>
      </c>
    </row>
    <row r="59" spans="1:4" s="47" customFormat="1" ht="14.25" thickBot="1" x14ac:dyDescent="0.3">
      <c r="A59" s="26" t="s">
        <v>22</v>
      </c>
      <c r="B59" s="575"/>
      <c r="C59" s="217">
        <f>AVERAGE(C49:C53)</f>
        <v>1468.2</v>
      </c>
    </row>
    <row r="60" spans="1:4" s="47" customFormat="1" ht="13.5" hidden="1" x14ac:dyDescent="0.25">
      <c r="A60" s="151" t="s">
        <v>3</v>
      </c>
      <c r="B60" s="178">
        <f>B55+1</f>
        <v>43647</v>
      </c>
      <c r="C60" s="209"/>
      <c r="D60" s="17"/>
    </row>
    <row r="61" spans="1:4" s="47" customFormat="1" ht="13.5" hidden="1" x14ac:dyDescent="0.25">
      <c r="A61" s="151" t="s">
        <v>4</v>
      </c>
      <c r="B61" s="179">
        <f t="shared" ref="B61:B66" si="4">B60+1</f>
        <v>43648</v>
      </c>
      <c r="C61" s="209"/>
      <c r="D61" s="17"/>
    </row>
    <row r="62" spans="1:4" s="47" customFormat="1" ht="13.5" hidden="1" x14ac:dyDescent="0.25">
      <c r="A62" s="151" t="s">
        <v>5</v>
      </c>
      <c r="B62" s="179">
        <f t="shared" si="4"/>
        <v>43649</v>
      </c>
      <c r="C62" s="210"/>
      <c r="D62" s="17"/>
    </row>
    <row r="63" spans="1:4" s="47" customFormat="1" ht="13.5" hidden="1" x14ac:dyDescent="0.25">
      <c r="A63" s="151" t="s">
        <v>6</v>
      </c>
      <c r="B63" s="179">
        <f t="shared" si="4"/>
        <v>43650</v>
      </c>
      <c r="C63" s="210"/>
      <c r="D63" s="17"/>
    </row>
    <row r="64" spans="1:4" s="47" customFormat="1" ht="13.5" hidden="1" x14ac:dyDescent="0.25">
      <c r="A64" s="151" t="s">
        <v>0</v>
      </c>
      <c r="B64" s="179">
        <f t="shared" si="4"/>
        <v>43651</v>
      </c>
      <c r="C64" s="210"/>
      <c r="D64" s="17"/>
    </row>
    <row r="65" spans="1:6" s="47" customFormat="1" ht="13.5" hidden="1" outlineLevel="1" x14ac:dyDescent="0.25">
      <c r="A65" s="151" t="s">
        <v>1</v>
      </c>
      <c r="B65" s="179">
        <f t="shared" si="4"/>
        <v>43652</v>
      </c>
      <c r="C65" s="219"/>
      <c r="D65" s="17"/>
    </row>
    <row r="66" spans="1:6" s="47" customFormat="1" ht="13.5" hidden="1" outlineLevel="1" x14ac:dyDescent="0.25">
      <c r="A66" s="151" t="s">
        <v>2</v>
      </c>
      <c r="B66" s="179">
        <f t="shared" si="4"/>
        <v>43653</v>
      </c>
      <c r="C66" s="220"/>
      <c r="D66" s="17"/>
    </row>
    <row r="67" spans="1:6" s="47" customFormat="1" ht="14.25" hidden="1" outlineLevel="1" thickBot="1" x14ac:dyDescent="0.3">
      <c r="A67" s="160" t="s">
        <v>21</v>
      </c>
      <c r="B67" s="574" t="s">
        <v>32</v>
      </c>
      <c r="C67" s="212">
        <f>SUM(C60:C66)</f>
        <v>0</v>
      </c>
      <c r="D67" s="115">
        <f t="shared" ref="D67:D70" si="5">SUM(C67)</f>
        <v>0</v>
      </c>
    </row>
    <row r="68" spans="1:6" s="47" customFormat="1" ht="14.25" hidden="1" outlineLevel="1" thickBot="1" x14ac:dyDescent="0.3">
      <c r="A68" s="110" t="s">
        <v>23</v>
      </c>
      <c r="B68" s="574"/>
      <c r="C68" s="213" t="e">
        <f>AVERAGE(C60:C66)</f>
        <v>#DIV/0!</v>
      </c>
      <c r="D68" s="111" t="e">
        <f t="shared" si="5"/>
        <v>#DIV/0!</v>
      </c>
    </row>
    <row r="69" spans="1:6" s="47" customFormat="1" ht="14.25" hidden="1" thickBot="1" x14ac:dyDescent="0.3">
      <c r="A69" s="26" t="s">
        <v>20</v>
      </c>
      <c r="B69" s="574"/>
      <c r="C69" s="214">
        <f>SUM(C60:C64)</f>
        <v>0</v>
      </c>
      <c r="D69" s="27">
        <f t="shared" si="5"/>
        <v>0</v>
      </c>
    </row>
    <row r="70" spans="1:6" s="47" customFormat="1" ht="14.25" hidden="1" thickBot="1" x14ac:dyDescent="0.3">
      <c r="A70" s="26" t="s">
        <v>22</v>
      </c>
      <c r="B70" s="575"/>
      <c r="C70" s="215" t="e">
        <f>AVERAGE(C60:C64)</f>
        <v>#DIV/0!</v>
      </c>
      <c r="D70" s="31" t="e">
        <f t="shared" si="5"/>
        <v>#DIV/0!</v>
      </c>
    </row>
    <row r="71" spans="1:6" s="47" customFormat="1" ht="15" customHeight="1" x14ac:dyDescent="0.25">
      <c r="A71" s="4"/>
      <c r="B71" s="133"/>
      <c r="C71" s="50"/>
      <c r="D71" s="50"/>
    </row>
    <row r="72" spans="1:6" s="47" customFormat="1" ht="42" customHeight="1" x14ac:dyDescent="0.25">
      <c r="A72" s="190"/>
      <c r="B72" s="191" t="s">
        <v>9</v>
      </c>
      <c r="D72" s="584" t="s">
        <v>57</v>
      </c>
      <c r="E72" s="585"/>
      <c r="F72" s="586"/>
    </row>
    <row r="73" spans="1:6" ht="30" customHeight="1" x14ac:dyDescent="0.25">
      <c r="A73" s="42" t="s">
        <v>30</v>
      </c>
      <c r="B73" s="192">
        <f>SUM(C58:C58, C47:C47, C36:C36, C25:C25, C14:C14, C69:C69)</f>
        <v>25855</v>
      </c>
      <c r="D73" s="565" t="s">
        <v>30</v>
      </c>
      <c r="E73" s="566"/>
      <c r="F73" s="106">
        <f>SUM(C14, C25, C36, C47, C58, C69)</f>
        <v>25855</v>
      </c>
    </row>
    <row r="74" spans="1:6" ht="30" customHeight="1" x14ac:dyDescent="0.25">
      <c r="A74" s="42" t="s">
        <v>29</v>
      </c>
      <c r="B74" s="192">
        <f>SUM(C56:C56, C45:C45, C34:C34, C23:C23, C12:C12, C67:C67 )</f>
        <v>41009</v>
      </c>
      <c r="D74" s="565" t="s">
        <v>29</v>
      </c>
      <c r="E74" s="566"/>
      <c r="F74" s="107">
        <f>SUM(C56, C45, C34, C23, C12, C67)</f>
        <v>41009</v>
      </c>
    </row>
    <row r="75" spans="1:6" ht="30" customHeight="1" x14ac:dyDescent="0.25">
      <c r="D75" s="565" t="s">
        <v>22</v>
      </c>
      <c r="E75" s="566"/>
      <c r="F75" s="107">
        <f>AVERAGE(C14, C25, C36, C47, C58, C69)</f>
        <v>4309.166666666667</v>
      </c>
    </row>
    <row r="76" spans="1:6" ht="30" customHeight="1" x14ac:dyDescent="0.25">
      <c r="D76" s="565" t="s">
        <v>62</v>
      </c>
      <c r="E76" s="566"/>
      <c r="F76" s="106">
        <f>AVERAGE(C56, C45, C34, C23, C12, C67)</f>
        <v>6834.833333333333</v>
      </c>
    </row>
  </sheetData>
  <mergeCells count="15">
    <mergeCell ref="D75:E75"/>
    <mergeCell ref="D76:E76"/>
    <mergeCell ref="B56:B59"/>
    <mergeCell ref="B45:B48"/>
    <mergeCell ref="B34:B37"/>
    <mergeCell ref="D74:E74"/>
    <mergeCell ref="D73:E73"/>
    <mergeCell ref="C1:C2"/>
    <mergeCell ref="A3:A4"/>
    <mergeCell ref="B3:B4"/>
    <mergeCell ref="B67:B70"/>
    <mergeCell ref="D72:F72"/>
    <mergeCell ref="B23:B26"/>
    <mergeCell ref="B12:B15"/>
    <mergeCell ref="C3:C4"/>
  </mergeCells>
  <pageMargins left="0.7" right="0.7" top="0.75" bottom="0.75" header="0.3" footer="0.3"/>
  <pageSetup scale="59" orientation="portrait" r:id="rId1"/>
  <ignoredErrors>
    <ignoredError sqref="C37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51790D-FC55-44FF-A27D-43CCD8D38F3A}"/>
</file>

<file path=customXml/itemProps2.xml><?xml version="1.0" encoding="utf-8"?>
<ds:datastoreItem xmlns:ds="http://schemas.openxmlformats.org/officeDocument/2006/customXml" ds:itemID="{60060569-73D3-46E6-8BEE-3E0937EAB29A}"/>
</file>

<file path=customXml/itemProps3.xml><?xml version="1.0" encoding="utf-8"?>
<ds:datastoreItem xmlns:ds="http://schemas.openxmlformats.org/officeDocument/2006/customXml" ds:itemID="{FF39473B-2274-45A0-87AC-6DDA4A0965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Weekday Totals</vt:lpstr>
      <vt:lpstr>Monthly Totals</vt:lpstr>
      <vt:lpstr>Sheet2</vt:lpstr>
      <vt:lpstr>NYC Ferry</vt:lpstr>
      <vt:lpstr>NY Waterway-(Port Imperial FC)</vt:lpstr>
      <vt:lpstr>NY Waterway-(Billy Bey FC)</vt:lpstr>
      <vt:lpstr>SeaStreak</vt:lpstr>
      <vt:lpstr>New York Water Taxi</vt:lpstr>
      <vt:lpstr>Liberty Landing Ferry</vt:lpstr>
      <vt:lpstr>Water Tours</vt:lpstr>
      <vt:lpstr>Baseball</vt:lpstr>
      <vt:lpstr>Sheet1</vt:lpstr>
      <vt:lpstr>Baseball!Print_Area</vt:lpstr>
      <vt:lpstr>'Monthly Totals'!Print_Area</vt:lpstr>
      <vt:lpstr>'NY Waterway-(Billy Bey FC)'!Print_Area</vt:lpstr>
      <vt:lpstr>'Weekday Totals'!Print_Area</vt:lpstr>
    </vt:vector>
  </TitlesOfParts>
  <Company>NYC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York Bergin</dc:creator>
  <cp:lastModifiedBy>Bergin, York</cp:lastModifiedBy>
  <cp:lastPrinted>2017-04-19T14:04:01Z</cp:lastPrinted>
  <dcterms:created xsi:type="dcterms:W3CDTF">2011-07-28T13:02:07Z</dcterms:created>
  <dcterms:modified xsi:type="dcterms:W3CDTF">2019-07-11T14:20:37Z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