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1">'Monthly Totals'!$A$1:$B$79</definedName>
    <definedName name="_xlnm.Print_Area" localSheetId="5">'NY Waterway-(Billy Bey FC)'!$A$1:$M$76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Q19" i="6" l="1"/>
  <c r="Q18" i="6"/>
  <c r="M49" i="3" l="1"/>
  <c r="M50" i="3"/>
  <c r="M51" i="3"/>
  <c r="M52" i="3"/>
  <c r="M53" i="3"/>
  <c r="M54" i="3"/>
  <c r="E56" i="10" l="1"/>
  <c r="D59" i="2" l="1"/>
  <c r="E59" i="2"/>
  <c r="F59" i="2"/>
  <c r="G59" i="2"/>
  <c r="H59" i="2"/>
  <c r="I59" i="2"/>
  <c r="J59" i="2"/>
  <c r="K59" i="2"/>
  <c r="K58" i="2"/>
  <c r="J58" i="2"/>
  <c r="I58" i="2"/>
  <c r="H58" i="2"/>
  <c r="G58" i="2"/>
  <c r="F58" i="2"/>
  <c r="E58" i="2"/>
  <c r="D58" i="2"/>
  <c r="D57" i="2"/>
  <c r="E57" i="2"/>
  <c r="F57" i="2"/>
  <c r="G57" i="2"/>
  <c r="H57" i="2"/>
  <c r="I57" i="2"/>
  <c r="J57" i="2"/>
  <c r="K57" i="2"/>
  <c r="K56" i="2"/>
  <c r="J56" i="2"/>
  <c r="I56" i="2"/>
  <c r="H56" i="2"/>
  <c r="G56" i="2"/>
  <c r="F56" i="2"/>
  <c r="E56" i="2"/>
  <c r="D56" i="2"/>
  <c r="H47" i="2"/>
  <c r="I46" i="2" l="1"/>
  <c r="H46" i="2"/>
  <c r="H45" i="2"/>
  <c r="I45" i="2"/>
  <c r="I47" i="2"/>
  <c r="H48" i="2"/>
  <c r="I48" i="2"/>
  <c r="K48" i="2"/>
  <c r="J48" i="2"/>
  <c r="K47" i="2"/>
  <c r="J47" i="2"/>
  <c r="J46" i="2"/>
  <c r="K46" i="2"/>
  <c r="K45" i="2"/>
  <c r="J45" i="2"/>
  <c r="F36" i="2"/>
  <c r="E36" i="2"/>
  <c r="D34" i="2"/>
  <c r="G34" i="2"/>
  <c r="D48" i="2"/>
  <c r="D47" i="2"/>
  <c r="D46" i="2"/>
  <c r="D45" i="2"/>
  <c r="E48" i="2"/>
  <c r="E47" i="2"/>
  <c r="E46" i="2"/>
  <c r="E45" i="2"/>
  <c r="F48" i="2"/>
  <c r="F47" i="2"/>
  <c r="F46" i="2"/>
  <c r="F45" i="2"/>
  <c r="G48" i="2"/>
  <c r="G47" i="2"/>
  <c r="G46" i="2"/>
  <c r="G45" i="2"/>
  <c r="G36" i="2"/>
  <c r="G35" i="2"/>
  <c r="K38" i="1" l="1"/>
  <c r="K27" i="1" l="1"/>
  <c r="M38" i="3" l="1"/>
  <c r="J12" i="2"/>
  <c r="C58" i="5"/>
  <c r="C56" i="5"/>
  <c r="AJ53" i="10"/>
  <c r="AJ52" i="10"/>
  <c r="AJ51" i="10"/>
  <c r="AJ50" i="10"/>
  <c r="AJ49" i="10"/>
  <c r="W25" i="10"/>
  <c r="W12" i="10"/>
  <c r="W13" i="10"/>
  <c r="W14" i="10"/>
  <c r="B72" i="6" s="1"/>
  <c r="W15" i="10"/>
  <c r="W23" i="10"/>
  <c r="W24" i="10"/>
  <c r="W26" i="10"/>
  <c r="W34" i="10"/>
  <c r="W35" i="10"/>
  <c r="W36" i="10"/>
  <c r="H72" i="6" s="1"/>
  <c r="W37" i="10"/>
  <c r="W45" i="10"/>
  <c r="W46" i="10"/>
  <c r="W47" i="10"/>
  <c r="K72" i="6"/>
  <c r="W48" i="10"/>
  <c r="W59" i="10"/>
  <c r="W58" i="10"/>
  <c r="N72" i="6"/>
  <c r="W57" i="10"/>
  <c r="W56" i="10"/>
  <c r="AJ44" i="10"/>
  <c r="AJ43" i="10"/>
  <c r="AJ42" i="10"/>
  <c r="AJ41" i="10"/>
  <c r="AJ40" i="10"/>
  <c r="AJ39" i="10"/>
  <c r="AJ38" i="10"/>
  <c r="AJ33" i="10"/>
  <c r="AJ32" i="10"/>
  <c r="AJ31" i="10"/>
  <c r="AJ30" i="10"/>
  <c r="AJ29" i="10"/>
  <c r="AJ27" i="10"/>
  <c r="AJ22" i="10"/>
  <c r="AJ21" i="10"/>
  <c r="AJ20" i="10"/>
  <c r="AJ19" i="10"/>
  <c r="AJ18" i="10"/>
  <c r="AJ17" i="10"/>
  <c r="AJ16" i="10"/>
  <c r="AJ11" i="10"/>
  <c r="AJ10" i="10"/>
  <c r="AJ9" i="10"/>
  <c r="AJ8" i="10"/>
  <c r="AJ7" i="10"/>
  <c r="N12" i="6"/>
  <c r="K50" i="1"/>
  <c r="C45" i="5"/>
  <c r="C34" i="5"/>
  <c r="C23" i="5"/>
  <c r="C12" i="5"/>
  <c r="C67" i="5"/>
  <c r="C14" i="5"/>
  <c r="B12" i="6"/>
  <c r="C25" i="5"/>
  <c r="E12" i="6"/>
  <c r="C36" i="5"/>
  <c r="H12" i="6" s="1"/>
  <c r="C47" i="5"/>
  <c r="K12" i="6"/>
  <c r="C69" i="5"/>
  <c r="C57" i="5"/>
  <c r="C59" i="5"/>
  <c r="D67" i="5"/>
  <c r="C68" i="5"/>
  <c r="D68" i="5"/>
  <c r="D69" i="5"/>
  <c r="C70" i="5"/>
  <c r="D70" i="5"/>
  <c r="AJ28" i="10"/>
  <c r="AJ54" i="10"/>
  <c r="AH59" i="10"/>
  <c r="AI59" i="10"/>
  <c r="AH58" i="10"/>
  <c r="AI58" i="10"/>
  <c r="N62" i="6"/>
  <c r="AH57" i="10"/>
  <c r="AI57" i="10"/>
  <c r="AH56" i="10"/>
  <c r="AI56" i="10"/>
  <c r="AH48" i="10"/>
  <c r="AI48" i="10"/>
  <c r="AH47" i="10"/>
  <c r="AI47" i="10"/>
  <c r="K62" i="6"/>
  <c r="AH46" i="10"/>
  <c r="AI46" i="10"/>
  <c r="AH45" i="10"/>
  <c r="AI45" i="10"/>
  <c r="U36" i="10"/>
  <c r="AH37" i="10"/>
  <c r="AI37" i="10"/>
  <c r="AH36" i="10"/>
  <c r="AI36" i="10"/>
  <c r="H62" i="6" s="1"/>
  <c r="AH35" i="10"/>
  <c r="AI35" i="10"/>
  <c r="AH34" i="10"/>
  <c r="AI34" i="10"/>
  <c r="AH26" i="10"/>
  <c r="AI26" i="10"/>
  <c r="AH25" i="10"/>
  <c r="AI25" i="10"/>
  <c r="E62" i="6" s="1"/>
  <c r="AH24" i="10"/>
  <c r="AI24" i="10"/>
  <c r="AH23" i="10"/>
  <c r="AI23" i="10"/>
  <c r="AH15" i="10"/>
  <c r="AI15" i="10"/>
  <c r="AH14" i="10"/>
  <c r="C36" i="10"/>
  <c r="L36" i="10"/>
  <c r="R36" i="10"/>
  <c r="X36" i="10"/>
  <c r="AC36" i="10"/>
  <c r="AG36" i="10"/>
  <c r="C58" i="10"/>
  <c r="L58" i="10"/>
  <c r="R58" i="10"/>
  <c r="X58" i="10"/>
  <c r="C14" i="10"/>
  <c r="C25" i="10"/>
  <c r="C47" i="10"/>
  <c r="L14" i="10"/>
  <c r="L25" i="10"/>
  <c r="L47" i="10"/>
  <c r="R14" i="10"/>
  <c r="R25" i="10"/>
  <c r="R47" i="10"/>
  <c r="X14" i="10"/>
  <c r="X25" i="10"/>
  <c r="X47" i="10"/>
  <c r="AC14" i="10"/>
  <c r="AC25" i="10"/>
  <c r="AC47" i="10"/>
  <c r="AC58" i="10"/>
  <c r="AG14" i="10"/>
  <c r="AG47" i="10"/>
  <c r="AG58" i="10"/>
  <c r="C69" i="10"/>
  <c r="L69" i="10"/>
  <c r="R69" i="10"/>
  <c r="X69" i="10"/>
  <c r="AC69" i="10"/>
  <c r="AG25" i="10"/>
  <c r="AG69" i="10"/>
  <c r="AI14" i="10"/>
  <c r="B62" i="6" s="1"/>
  <c r="AH13" i="10"/>
  <c r="AI13" i="10"/>
  <c r="AH12" i="10"/>
  <c r="AI12" i="10"/>
  <c r="C34" i="10"/>
  <c r="L34" i="10"/>
  <c r="R34" i="10"/>
  <c r="X34" i="10"/>
  <c r="AC34" i="10"/>
  <c r="AG34" i="10"/>
  <c r="C56" i="10"/>
  <c r="L56" i="10"/>
  <c r="R56" i="10"/>
  <c r="X56" i="10"/>
  <c r="AC56" i="10"/>
  <c r="AG56" i="10"/>
  <c r="C12" i="10"/>
  <c r="C23" i="10"/>
  <c r="C45" i="10"/>
  <c r="L12" i="10"/>
  <c r="L23" i="10"/>
  <c r="L45" i="10"/>
  <c r="R12" i="10"/>
  <c r="R23" i="10"/>
  <c r="R45" i="10"/>
  <c r="X12" i="10"/>
  <c r="X23" i="10"/>
  <c r="X45" i="10"/>
  <c r="AC12" i="10"/>
  <c r="AC45" i="10"/>
  <c r="AG12" i="10"/>
  <c r="C67" i="10"/>
  <c r="L67" i="10"/>
  <c r="R67" i="10"/>
  <c r="X67" i="10"/>
  <c r="AC23" i="10"/>
  <c r="AC67" i="10"/>
  <c r="AG23" i="10"/>
  <c r="AG45" i="10"/>
  <c r="AG67" i="10"/>
  <c r="K12" i="2"/>
  <c r="L55" i="2"/>
  <c r="L54" i="2"/>
  <c r="L53" i="2"/>
  <c r="L52" i="2"/>
  <c r="L50" i="2"/>
  <c r="L49" i="2"/>
  <c r="L51" i="2"/>
  <c r="L44" i="2"/>
  <c r="L43" i="2"/>
  <c r="L42" i="2"/>
  <c r="L41" i="2"/>
  <c r="L40" i="2"/>
  <c r="L39" i="2"/>
  <c r="L33" i="2"/>
  <c r="L32" i="2"/>
  <c r="L31" i="2"/>
  <c r="L30" i="2"/>
  <c r="L29" i="2"/>
  <c r="L28" i="2"/>
  <c r="L27" i="2"/>
  <c r="L22" i="2"/>
  <c r="L21" i="2"/>
  <c r="L20" i="2"/>
  <c r="L19" i="2"/>
  <c r="L18" i="2"/>
  <c r="L17" i="2"/>
  <c r="L16" i="2"/>
  <c r="L11" i="2"/>
  <c r="L10" i="2"/>
  <c r="L9" i="2"/>
  <c r="L8" i="2"/>
  <c r="L7" i="2"/>
  <c r="L6" i="2"/>
  <c r="L5" i="2"/>
  <c r="E14" i="10"/>
  <c r="D14" i="10"/>
  <c r="K14" i="2"/>
  <c r="B48" i="6" s="1"/>
  <c r="J14" i="2"/>
  <c r="I14" i="2"/>
  <c r="H14" i="2"/>
  <c r="G14" i="2"/>
  <c r="B34" i="6" s="1"/>
  <c r="G12" i="2"/>
  <c r="I12" i="2"/>
  <c r="H12" i="2"/>
  <c r="F14" i="4"/>
  <c r="E14" i="4"/>
  <c r="D14" i="4"/>
  <c r="C14" i="4"/>
  <c r="G5" i="4"/>
  <c r="G6" i="4"/>
  <c r="G7" i="4"/>
  <c r="G8" i="4"/>
  <c r="G9" i="4"/>
  <c r="G10" i="4"/>
  <c r="G11" i="4"/>
  <c r="F12" i="4"/>
  <c r="E12" i="4"/>
  <c r="D12" i="4"/>
  <c r="C12" i="4"/>
  <c r="L14" i="3"/>
  <c r="B22" i="6" s="1"/>
  <c r="K14" i="3"/>
  <c r="J14" i="3"/>
  <c r="I14" i="3"/>
  <c r="H14" i="3"/>
  <c r="G14" i="3"/>
  <c r="F14" i="3"/>
  <c r="E14" i="3"/>
  <c r="D14" i="3"/>
  <c r="C14" i="3"/>
  <c r="L12" i="3"/>
  <c r="K12" i="3"/>
  <c r="J12" i="3"/>
  <c r="I12" i="3"/>
  <c r="H12" i="3"/>
  <c r="G12" i="3"/>
  <c r="F12" i="3"/>
  <c r="E12" i="3"/>
  <c r="D12" i="3"/>
  <c r="C12" i="3"/>
  <c r="M11" i="3"/>
  <c r="M10" i="3"/>
  <c r="M9" i="3"/>
  <c r="M8" i="3"/>
  <c r="M7" i="3"/>
  <c r="M6" i="3"/>
  <c r="M5" i="3"/>
  <c r="J14" i="1"/>
  <c r="I14" i="1"/>
  <c r="H14" i="1"/>
  <c r="G14" i="1"/>
  <c r="F14" i="1"/>
  <c r="E14" i="1"/>
  <c r="D14" i="1"/>
  <c r="C14" i="1"/>
  <c r="K11" i="1"/>
  <c r="K10" i="1"/>
  <c r="K9" i="1"/>
  <c r="K7" i="1"/>
  <c r="K8" i="1"/>
  <c r="K6" i="1"/>
  <c r="K14" i="1" s="1"/>
  <c r="B4" i="6" s="1"/>
  <c r="K5" i="1"/>
  <c r="J12" i="1"/>
  <c r="I12" i="1"/>
  <c r="H12" i="1"/>
  <c r="G12" i="1"/>
  <c r="E12" i="1"/>
  <c r="F12" i="1"/>
  <c r="D12" i="1"/>
  <c r="C12" i="1"/>
  <c r="AJ6" i="10"/>
  <c r="AJ5" i="10"/>
  <c r="AF14" i="10"/>
  <c r="AE14" i="10"/>
  <c r="B58" i="6"/>
  <c r="AD14" i="10"/>
  <c r="B56" i="6" s="1"/>
  <c r="AB14" i="10"/>
  <c r="B54" i="6" s="1"/>
  <c r="AA14" i="10"/>
  <c r="B52" i="6" s="1"/>
  <c r="Z14" i="10"/>
  <c r="Y14" i="10"/>
  <c r="V14" i="10"/>
  <c r="U14" i="10"/>
  <c r="B74" i="6" s="1"/>
  <c r="T14" i="10"/>
  <c r="B70" i="6"/>
  <c r="S14" i="10"/>
  <c r="B68" i="6" s="1"/>
  <c r="Q14" i="10"/>
  <c r="P14" i="10"/>
  <c r="B60" i="6"/>
  <c r="O14" i="10"/>
  <c r="B46" i="6" s="1"/>
  <c r="N14" i="10"/>
  <c r="M14" i="10"/>
  <c r="K14" i="10"/>
  <c r="J14" i="10"/>
  <c r="B66" i="6" s="1"/>
  <c r="I14" i="10"/>
  <c r="B44" i="6"/>
  <c r="H14" i="10"/>
  <c r="B42" i="6"/>
  <c r="G14" i="10"/>
  <c r="B40" i="6" s="1"/>
  <c r="F14" i="10"/>
  <c r="AF12" i="10"/>
  <c r="AE12" i="10"/>
  <c r="AD12" i="10"/>
  <c r="AB12" i="10"/>
  <c r="AA12" i="10"/>
  <c r="Z12" i="10"/>
  <c r="Y12" i="10"/>
  <c r="V12" i="10"/>
  <c r="U12" i="10"/>
  <c r="T12" i="10"/>
  <c r="S12" i="10"/>
  <c r="Q12" i="10"/>
  <c r="P12" i="10"/>
  <c r="O12" i="10"/>
  <c r="H45" i="3"/>
  <c r="L38" i="2"/>
  <c r="C56" i="2"/>
  <c r="C57" i="2"/>
  <c r="C58" i="2"/>
  <c r="C59" i="2"/>
  <c r="C45" i="2"/>
  <c r="C46" i="2"/>
  <c r="C47" i="2"/>
  <c r="C48" i="2"/>
  <c r="C34" i="2"/>
  <c r="C35" i="2"/>
  <c r="C36" i="2"/>
  <c r="C37" i="2"/>
  <c r="C23" i="2"/>
  <c r="C24" i="2"/>
  <c r="C25" i="2"/>
  <c r="C26" i="2"/>
  <c r="C12" i="2"/>
  <c r="C13" i="2"/>
  <c r="C14" i="2"/>
  <c r="C15" i="2"/>
  <c r="G34" i="1"/>
  <c r="E15" i="4"/>
  <c r="F15" i="4"/>
  <c r="G16" i="4"/>
  <c r="J34" i="2"/>
  <c r="K67" i="2"/>
  <c r="K68" i="2"/>
  <c r="K69" i="2"/>
  <c r="K70" i="2"/>
  <c r="I67" i="2"/>
  <c r="I68" i="2"/>
  <c r="I69" i="2"/>
  <c r="I70" i="2"/>
  <c r="N48" i="6"/>
  <c r="K48" i="6"/>
  <c r="K34" i="2"/>
  <c r="K35" i="2"/>
  <c r="K36" i="2"/>
  <c r="H48" i="6" s="1"/>
  <c r="K37" i="2"/>
  <c r="I34" i="2"/>
  <c r="I35" i="2"/>
  <c r="I36" i="2"/>
  <c r="I37" i="2"/>
  <c r="K23" i="2"/>
  <c r="K24" i="2"/>
  <c r="K25" i="2"/>
  <c r="E48" i="6" s="1"/>
  <c r="K26" i="2"/>
  <c r="I23" i="2"/>
  <c r="I24" i="2"/>
  <c r="I25" i="2"/>
  <c r="I26" i="2"/>
  <c r="K15" i="2"/>
  <c r="K13" i="2"/>
  <c r="I15" i="2"/>
  <c r="I13" i="2"/>
  <c r="J23" i="2"/>
  <c r="J24" i="2"/>
  <c r="E46" i="3"/>
  <c r="E45" i="3"/>
  <c r="E34" i="3"/>
  <c r="C56" i="4"/>
  <c r="D56" i="4"/>
  <c r="E56" i="4"/>
  <c r="F56" i="4"/>
  <c r="G55" i="4"/>
  <c r="G54" i="4"/>
  <c r="G53" i="4"/>
  <c r="G58" i="4" s="1"/>
  <c r="N8" i="6" s="1"/>
  <c r="G52" i="4"/>
  <c r="G51" i="4"/>
  <c r="G50" i="4"/>
  <c r="G49" i="4"/>
  <c r="C45" i="4"/>
  <c r="D45" i="4"/>
  <c r="E45" i="4"/>
  <c r="F45" i="4"/>
  <c r="G44" i="4"/>
  <c r="G43" i="4"/>
  <c r="G42" i="4"/>
  <c r="G41" i="4"/>
  <c r="G40" i="4"/>
  <c r="G39" i="4"/>
  <c r="G38" i="4"/>
  <c r="G27" i="4"/>
  <c r="C25" i="4"/>
  <c r="D25" i="4"/>
  <c r="E25" i="4"/>
  <c r="F25" i="4"/>
  <c r="C23" i="4"/>
  <c r="D23" i="4"/>
  <c r="E23" i="4"/>
  <c r="F23" i="4"/>
  <c r="G22" i="4"/>
  <c r="G21" i="4"/>
  <c r="G20" i="4"/>
  <c r="G19" i="4"/>
  <c r="G18" i="4"/>
  <c r="G17" i="4"/>
  <c r="D56" i="1"/>
  <c r="C56" i="1"/>
  <c r="G56" i="1"/>
  <c r="F56" i="1"/>
  <c r="E56" i="1"/>
  <c r="C45" i="1"/>
  <c r="D45" i="1"/>
  <c r="E45" i="1"/>
  <c r="F45" i="1"/>
  <c r="G45" i="1"/>
  <c r="F34" i="1"/>
  <c r="E34" i="1"/>
  <c r="D34" i="1"/>
  <c r="C34" i="1"/>
  <c r="G23" i="1"/>
  <c r="F23" i="1"/>
  <c r="E23" i="1"/>
  <c r="D23" i="1"/>
  <c r="C23" i="1"/>
  <c r="F58" i="4"/>
  <c r="E58" i="4"/>
  <c r="D58" i="4"/>
  <c r="C58" i="4"/>
  <c r="F47" i="4"/>
  <c r="E47" i="4"/>
  <c r="D47" i="4"/>
  <c r="C47" i="4"/>
  <c r="E36" i="4"/>
  <c r="G33" i="4"/>
  <c r="G32" i="4"/>
  <c r="G31" i="4"/>
  <c r="G30" i="4"/>
  <c r="G29" i="4"/>
  <c r="G28" i="4"/>
  <c r="I26" i="3"/>
  <c r="I25" i="3"/>
  <c r="C58" i="3"/>
  <c r="D59" i="3"/>
  <c r="G58" i="3"/>
  <c r="E57" i="3"/>
  <c r="M55" i="3"/>
  <c r="D58" i="3"/>
  <c r="E58" i="3"/>
  <c r="F58" i="3"/>
  <c r="H58" i="3"/>
  <c r="I58" i="3"/>
  <c r="J58" i="3"/>
  <c r="K58" i="3"/>
  <c r="L58" i="3"/>
  <c r="N22" i="6" s="1"/>
  <c r="L56" i="3"/>
  <c r="K56" i="3"/>
  <c r="J56" i="3"/>
  <c r="I56" i="3"/>
  <c r="H56" i="3"/>
  <c r="G56" i="3"/>
  <c r="F56" i="3"/>
  <c r="E56" i="3"/>
  <c r="C56" i="3"/>
  <c r="D56" i="3"/>
  <c r="K55" i="1"/>
  <c r="K54" i="1"/>
  <c r="K53" i="1"/>
  <c r="K52" i="1"/>
  <c r="K51" i="1"/>
  <c r="K59" i="1" s="1"/>
  <c r="K49" i="1"/>
  <c r="C58" i="1"/>
  <c r="D58" i="1"/>
  <c r="E58" i="1"/>
  <c r="F58" i="1"/>
  <c r="H58" i="1"/>
  <c r="I58" i="1"/>
  <c r="J58" i="1"/>
  <c r="J56" i="1"/>
  <c r="I56" i="1"/>
  <c r="H56" i="1"/>
  <c r="AF58" i="10"/>
  <c r="AF56" i="10"/>
  <c r="AE58" i="10"/>
  <c r="N58" i="6"/>
  <c r="AE56" i="10"/>
  <c r="AD58" i="10"/>
  <c r="AD56" i="10"/>
  <c r="AB58" i="10"/>
  <c r="N54" i="6"/>
  <c r="AB56" i="10"/>
  <c r="AA58" i="10"/>
  <c r="N52" i="6"/>
  <c r="AA56" i="10"/>
  <c r="Z58" i="10"/>
  <c r="Z56" i="10"/>
  <c r="Y58" i="10"/>
  <c r="Y56" i="10"/>
  <c r="V58" i="10"/>
  <c r="V56" i="10"/>
  <c r="U58" i="10"/>
  <c r="N74" i="6" s="1"/>
  <c r="U56" i="10"/>
  <c r="T58" i="10"/>
  <c r="N70" i="6"/>
  <c r="T56" i="10"/>
  <c r="S58" i="10"/>
  <c r="N68" i="6"/>
  <c r="S56" i="10"/>
  <c r="Q58" i="10"/>
  <c r="N36" i="6" s="1"/>
  <c r="Q56" i="10"/>
  <c r="P58" i="10"/>
  <c r="N60" i="6"/>
  <c r="P56" i="10"/>
  <c r="O57" i="10"/>
  <c r="O58" i="10"/>
  <c r="N46" i="6"/>
  <c r="O56" i="10"/>
  <c r="N58" i="10"/>
  <c r="N56" i="10"/>
  <c r="M58" i="10"/>
  <c r="N50" i="6" s="1"/>
  <c r="M56" i="10"/>
  <c r="K58" i="10"/>
  <c r="N64" i="6" s="1"/>
  <c r="K56" i="10"/>
  <c r="J58" i="10"/>
  <c r="J56" i="10"/>
  <c r="G56" i="10"/>
  <c r="H56" i="10"/>
  <c r="I56" i="10"/>
  <c r="I58" i="10"/>
  <c r="N44" i="6"/>
  <c r="H58" i="10"/>
  <c r="N42" i="6"/>
  <c r="D58" i="10"/>
  <c r="N26" i="6" s="1"/>
  <c r="E58" i="10"/>
  <c r="F58" i="10"/>
  <c r="N38" i="6" s="1"/>
  <c r="G58" i="10"/>
  <c r="F56" i="10"/>
  <c r="D56" i="10"/>
  <c r="G47" i="3"/>
  <c r="I48" i="3"/>
  <c r="I47" i="3"/>
  <c r="E48" i="3"/>
  <c r="E47" i="3"/>
  <c r="E37" i="3"/>
  <c r="E36" i="3"/>
  <c r="D47" i="3"/>
  <c r="C47" i="3"/>
  <c r="J47" i="1"/>
  <c r="I47" i="1"/>
  <c r="H47" i="1"/>
  <c r="F47" i="1"/>
  <c r="E47" i="1"/>
  <c r="D47" i="1"/>
  <c r="C47" i="1"/>
  <c r="AF47" i="10"/>
  <c r="AE47" i="10"/>
  <c r="K58" i="6" s="1"/>
  <c r="AD47" i="10"/>
  <c r="AB47" i="10"/>
  <c r="K54" i="6" s="1"/>
  <c r="AA47" i="10"/>
  <c r="K52" i="6" s="1"/>
  <c r="Z47" i="10"/>
  <c r="Y47" i="10"/>
  <c r="K74" i="6" s="1"/>
  <c r="V47" i="10"/>
  <c r="U47" i="10"/>
  <c r="T47" i="10"/>
  <c r="K70" i="6"/>
  <c r="S47" i="10"/>
  <c r="K68" i="6" s="1"/>
  <c r="Q47" i="10"/>
  <c r="P47" i="10"/>
  <c r="K60" i="6"/>
  <c r="O47" i="10"/>
  <c r="K46" i="6"/>
  <c r="N47" i="10"/>
  <c r="M47" i="10"/>
  <c r="K47" i="10"/>
  <c r="K64" i="6" s="1"/>
  <c r="J47" i="10"/>
  <c r="K66" i="6"/>
  <c r="I47" i="10"/>
  <c r="K44" i="6" s="1"/>
  <c r="H47" i="10"/>
  <c r="K42" i="6"/>
  <c r="G47" i="10"/>
  <c r="K40" i="6"/>
  <c r="F47" i="10"/>
  <c r="K38" i="6" s="1"/>
  <c r="E47" i="10"/>
  <c r="D47" i="10"/>
  <c r="T36" i="10"/>
  <c r="S36" i="10"/>
  <c r="H68" i="6"/>
  <c r="Q36" i="10"/>
  <c r="P36" i="10"/>
  <c r="H60" i="6" s="1"/>
  <c r="O36" i="10"/>
  <c r="H46" i="6" s="1"/>
  <c r="N36" i="10"/>
  <c r="M36" i="10"/>
  <c r="K36" i="10"/>
  <c r="J36" i="10"/>
  <c r="H66" i="6" s="1"/>
  <c r="I36" i="10"/>
  <c r="H44" i="6" s="1"/>
  <c r="H36" i="10"/>
  <c r="H42" i="6" s="1"/>
  <c r="G36" i="10"/>
  <c r="H40" i="6" s="1"/>
  <c r="F36" i="10"/>
  <c r="H38" i="6" s="1"/>
  <c r="E36" i="10"/>
  <c r="D36" i="10"/>
  <c r="H34" i="2"/>
  <c r="F34" i="2"/>
  <c r="E34" i="2"/>
  <c r="H36" i="2"/>
  <c r="F36" i="4"/>
  <c r="D36" i="4"/>
  <c r="C36" i="4"/>
  <c r="L36" i="3"/>
  <c r="H22" i="6" s="1"/>
  <c r="K36" i="3"/>
  <c r="J36" i="3"/>
  <c r="I36" i="3"/>
  <c r="H36" i="3"/>
  <c r="G36" i="3"/>
  <c r="F36" i="3"/>
  <c r="D36" i="3"/>
  <c r="C36" i="3"/>
  <c r="C35" i="3"/>
  <c r="D35" i="3"/>
  <c r="E35" i="3"/>
  <c r="F35" i="3"/>
  <c r="G35" i="3"/>
  <c r="H35" i="3"/>
  <c r="I35" i="3"/>
  <c r="J35" i="3"/>
  <c r="K35" i="3"/>
  <c r="L35" i="3"/>
  <c r="L34" i="3"/>
  <c r="K34" i="3"/>
  <c r="J34" i="3"/>
  <c r="I34" i="3"/>
  <c r="H34" i="3"/>
  <c r="G34" i="3"/>
  <c r="F34" i="3"/>
  <c r="D34" i="3"/>
  <c r="C34" i="3"/>
  <c r="J37" i="1"/>
  <c r="I37" i="1"/>
  <c r="H37" i="1"/>
  <c r="F37" i="1"/>
  <c r="E37" i="1"/>
  <c r="D37" i="1"/>
  <c r="C37" i="1"/>
  <c r="C36" i="1"/>
  <c r="D36" i="1"/>
  <c r="E36" i="1"/>
  <c r="F36" i="1"/>
  <c r="H36" i="1"/>
  <c r="I35" i="1"/>
  <c r="J35" i="1"/>
  <c r="J34" i="1"/>
  <c r="I34" i="1"/>
  <c r="H34" i="1"/>
  <c r="J25" i="1"/>
  <c r="I25" i="1"/>
  <c r="I23" i="1"/>
  <c r="Y45" i="10"/>
  <c r="AG59" i="10"/>
  <c r="AG57" i="10"/>
  <c r="AG48" i="10"/>
  <c r="AG46" i="10"/>
  <c r="AG37" i="10"/>
  <c r="AG35" i="10"/>
  <c r="AG26" i="10"/>
  <c r="AG24" i="10"/>
  <c r="AG15" i="10"/>
  <c r="AG13" i="10"/>
  <c r="T34" i="10"/>
  <c r="T23" i="10"/>
  <c r="N23" i="10"/>
  <c r="E59" i="3"/>
  <c r="G37" i="1"/>
  <c r="G25" i="3"/>
  <c r="D24" i="3"/>
  <c r="E25" i="3"/>
  <c r="C25" i="3"/>
  <c r="D25" i="3"/>
  <c r="C23" i="3"/>
  <c r="D23" i="3"/>
  <c r="E34" i="4"/>
  <c r="C13" i="4"/>
  <c r="D13" i="4"/>
  <c r="E13" i="4"/>
  <c r="F13" i="4"/>
  <c r="C15" i="4"/>
  <c r="D15" i="4"/>
  <c r="D24" i="4"/>
  <c r="E24" i="4"/>
  <c r="C24" i="4"/>
  <c r="C37" i="4"/>
  <c r="D37" i="4"/>
  <c r="F37" i="4"/>
  <c r="E35" i="4"/>
  <c r="F35" i="4"/>
  <c r="C35" i="4"/>
  <c r="D35" i="4"/>
  <c r="D46" i="4"/>
  <c r="C46" i="4"/>
  <c r="C48" i="4"/>
  <c r="F48" i="4"/>
  <c r="D59" i="4"/>
  <c r="C57" i="4"/>
  <c r="D57" i="4"/>
  <c r="E59" i="4"/>
  <c r="F57" i="4"/>
  <c r="F59" i="4"/>
  <c r="G60" i="4"/>
  <c r="G61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G69" i="4"/>
  <c r="G68" i="4"/>
  <c r="G67" i="4"/>
  <c r="E48" i="4"/>
  <c r="G70" i="4"/>
  <c r="D48" i="4"/>
  <c r="F46" i="4"/>
  <c r="F34" i="4"/>
  <c r="F26" i="4"/>
  <c r="E46" i="4"/>
  <c r="E26" i="4"/>
  <c r="C59" i="4"/>
  <c r="E57" i="4"/>
  <c r="E37" i="4"/>
  <c r="D34" i="4"/>
  <c r="D26" i="4"/>
  <c r="F24" i="4"/>
  <c r="C34" i="4"/>
  <c r="C26" i="4"/>
  <c r="F14" i="2"/>
  <c r="B32" i="6" s="1"/>
  <c r="E14" i="2"/>
  <c r="D14" i="2"/>
  <c r="B30" i="6" s="1"/>
  <c r="F12" i="2"/>
  <c r="E12" i="2"/>
  <c r="D12" i="2"/>
  <c r="D13" i="3"/>
  <c r="C13" i="3"/>
  <c r="AF25" i="10"/>
  <c r="AE25" i="10"/>
  <c r="E58" i="6" s="1"/>
  <c r="AD25" i="10"/>
  <c r="E56" i="6"/>
  <c r="AB25" i="10"/>
  <c r="E54" i="6" s="1"/>
  <c r="AA25" i="10"/>
  <c r="E52" i="6" s="1"/>
  <c r="Z25" i="10"/>
  <c r="Y25" i="10"/>
  <c r="E74" i="6" s="1"/>
  <c r="V25" i="10"/>
  <c r="U25" i="10"/>
  <c r="T25" i="10"/>
  <c r="E70" i="6" s="1"/>
  <c r="S25" i="10"/>
  <c r="E68" i="6"/>
  <c r="Q25" i="10"/>
  <c r="P25" i="10"/>
  <c r="E60" i="6" s="1"/>
  <c r="O25" i="10"/>
  <c r="E46" i="6"/>
  <c r="N25" i="10"/>
  <c r="M25" i="10"/>
  <c r="K25" i="10"/>
  <c r="J25" i="10"/>
  <c r="E66" i="6" s="1"/>
  <c r="I25" i="10"/>
  <c r="E44" i="6"/>
  <c r="H25" i="10"/>
  <c r="E42" i="6" s="1"/>
  <c r="G25" i="10"/>
  <c r="E40" i="6" s="1"/>
  <c r="F25" i="10"/>
  <c r="E38" i="6"/>
  <c r="E25" i="10"/>
  <c r="D25" i="10"/>
  <c r="G12" i="10"/>
  <c r="F12" i="10"/>
  <c r="E12" i="10"/>
  <c r="D12" i="10"/>
  <c r="V23" i="10"/>
  <c r="U23" i="10"/>
  <c r="S23" i="10"/>
  <c r="Q23" i="10"/>
  <c r="P23" i="10"/>
  <c r="O23" i="10"/>
  <c r="M23" i="10"/>
  <c r="K23" i="10"/>
  <c r="J23" i="10"/>
  <c r="I23" i="10"/>
  <c r="H23" i="10"/>
  <c r="G23" i="10"/>
  <c r="F23" i="10"/>
  <c r="E23" i="10"/>
  <c r="D23" i="10"/>
  <c r="V34" i="10"/>
  <c r="U34" i="10"/>
  <c r="S34" i="10"/>
  <c r="Q34" i="10"/>
  <c r="P34" i="10"/>
  <c r="O34" i="10"/>
  <c r="N34" i="10"/>
  <c r="M34" i="10"/>
  <c r="K34" i="10"/>
  <c r="J34" i="10"/>
  <c r="I34" i="10"/>
  <c r="H34" i="10"/>
  <c r="G34" i="10"/>
  <c r="F34" i="10"/>
  <c r="E34" i="10"/>
  <c r="D34" i="10"/>
  <c r="AF45" i="10"/>
  <c r="AE45" i="10"/>
  <c r="AD45" i="10"/>
  <c r="AB45" i="10"/>
  <c r="AA45" i="10"/>
  <c r="Z45" i="10"/>
  <c r="V45" i="10"/>
  <c r="U45" i="10"/>
  <c r="T45" i="10"/>
  <c r="S45" i="10"/>
  <c r="Q45" i="10"/>
  <c r="P45" i="10"/>
  <c r="O45" i="10"/>
  <c r="N45" i="10"/>
  <c r="M45" i="10"/>
  <c r="K45" i="10"/>
  <c r="J45" i="10"/>
  <c r="I45" i="10"/>
  <c r="G45" i="10"/>
  <c r="F45" i="10"/>
  <c r="E45" i="10"/>
  <c r="D45" i="10"/>
  <c r="H12" i="10"/>
  <c r="J25" i="2"/>
  <c r="J26" i="2"/>
  <c r="H26" i="2"/>
  <c r="H25" i="2"/>
  <c r="G26" i="2"/>
  <c r="G25" i="2"/>
  <c r="E34" i="6" s="1"/>
  <c r="F26" i="2"/>
  <c r="F25" i="2"/>
  <c r="E32" i="6" s="1"/>
  <c r="E25" i="2"/>
  <c r="E26" i="2"/>
  <c r="D26" i="2"/>
  <c r="D25" i="2"/>
  <c r="E30" i="6" s="1"/>
  <c r="D24" i="2"/>
  <c r="D23" i="2"/>
  <c r="J15" i="2"/>
  <c r="H15" i="2"/>
  <c r="G15" i="2"/>
  <c r="F15" i="2"/>
  <c r="E15" i="2"/>
  <c r="D15" i="2"/>
  <c r="Z23" i="10"/>
  <c r="Y23" i="10"/>
  <c r="N12" i="10"/>
  <c r="M12" i="10"/>
  <c r="K12" i="10"/>
  <c r="J12" i="10"/>
  <c r="I12" i="10"/>
  <c r="H45" i="10"/>
  <c r="D48" i="10"/>
  <c r="D46" i="10"/>
  <c r="D37" i="10"/>
  <c r="C48" i="10"/>
  <c r="C46" i="10"/>
  <c r="C37" i="10"/>
  <c r="C35" i="10"/>
  <c r="D35" i="10"/>
  <c r="D26" i="10"/>
  <c r="D24" i="10"/>
  <c r="C26" i="10"/>
  <c r="C24" i="10"/>
  <c r="C15" i="10"/>
  <c r="N34" i="6"/>
  <c r="K34" i="6"/>
  <c r="H34" i="6"/>
  <c r="G37" i="2"/>
  <c r="G13" i="2"/>
  <c r="F13" i="2"/>
  <c r="G24" i="2"/>
  <c r="G23" i="2"/>
  <c r="J13" i="2"/>
  <c r="J35" i="2"/>
  <c r="J36" i="2"/>
  <c r="J37" i="2"/>
  <c r="J67" i="2"/>
  <c r="J68" i="2"/>
  <c r="J69" i="2"/>
  <c r="J70" i="2"/>
  <c r="H23" i="1"/>
  <c r="AJ66" i="10"/>
  <c r="AJ65" i="10"/>
  <c r="AJ64" i="10"/>
  <c r="AJ63" i="10"/>
  <c r="AJ62" i="10"/>
  <c r="AJ61" i="10"/>
  <c r="AJ60" i="10"/>
  <c r="Z67" i="10"/>
  <c r="AA67" i="10"/>
  <c r="AB67" i="10"/>
  <c r="AD67" i="10"/>
  <c r="AE67" i="10"/>
  <c r="AF67" i="10"/>
  <c r="Z68" i="10"/>
  <c r="AA68" i="10"/>
  <c r="AB68" i="10"/>
  <c r="AC68" i="10"/>
  <c r="AD68" i="10"/>
  <c r="AE68" i="10"/>
  <c r="AF68" i="10"/>
  <c r="AG68" i="10"/>
  <c r="Z69" i="10"/>
  <c r="AA69" i="10"/>
  <c r="AB69" i="10"/>
  <c r="AD69" i="10"/>
  <c r="AE69" i="10"/>
  <c r="AF69" i="10"/>
  <c r="Z70" i="10"/>
  <c r="AA70" i="10"/>
  <c r="AB70" i="10"/>
  <c r="AC70" i="10"/>
  <c r="AD70" i="10"/>
  <c r="AE70" i="10"/>
  <c r="AF70" i="10"/>
  <c r="AG70" i="10"/>
  <c r="Y67" i="10"/>
  <c r="Y68" i="10"/>
  <c r="Y69" i="10"/>
  <c r="Y70" i="10"/>
  <c r="AJ68" i="10"/>
  <c r="AJ67" i="10"/>
  <c r="AJ69" i="10"/>
  <c r="AJ70" i="10"/>
  <c r="AF59" i="10"/>
  <c r="AE59" i="10"/>
  <c r="AD59" i="10"/>
  <c r="N56" i="6"/>
  <c r="AF57" i="10"/>
  <c r="AE57" i="10"/>
  <c r="AD57" i="10"/>
  <c r="AF48" i="10"/>
  <c r="AE48" i="10"/>
  <c r="AD48" i="10"/>
  <c r="K56" i="6"/>
  <c r="AF46" i="10"/>
  <c r="AE46" i="10"/>
  <c r="AD46" i="10"/>
  <c r="AF37" i="10"/>
  <c r="AE37" i="10"/>
  <c r="AD37" i="10"/>
  <c r="AF36" i="10"/>
  <c r="AE36" i="10"/>
  <c r="H58" i="6"/>
  <c r="AD36" i="10"/>
  <c r="H56" i="6"/>
  <c r="AF35" i="10"/>
  <c r="AE35" i="10"/>
  <c r="AD35" i="10"/>
  <c r="AF34" i="10"/>
  <c r="AE34" i="10"/>
  <c r="AD34" i="10"/>
  <c r="AF26" i="10"/>
  <c r="AE26" i="10"/>
  <c r="AD26" i="10"/>
  <c r="AF24" i="10"/>
  <c r="AE24" i="10"/>
  <c r="AD24" i="10"/>
  <c r="AF23" i="10"/>
  <c r="AE23" i="10"/>
  <c r="AD23" i="10"/>
  <c r="AF15" i="10"/>
  <c r="AE15" i="10"/>
  <c r="AD15" i="10"/>
  <c r="AF13" i="10"/>
  <c r="AE13" i="10"/>
  <c r="AD13" i="10"/>
  <c r="AC59" i="10"/>
  <c r="AB59" i="10"/>
  <c r="AA59" i="10"/>
  <c r="Z59" i="10"/>
  <c r="Y59" i="10"/>
  <c r="AC57" i="10"/>
  <c r="AB57" i="10"/>
  <c r="AA57" i="10"/>
  <c r="Z57" i="10"/>
  <c r="Y57" i="10"/>
  <c r="AC48" i="10"/>
  <c r="AB48" i="10"/>
  <c r="AA48" i="10"/>
  <c r="Z48" i="10"/>
  <c r="Y48" i="10"/>
  <c r="AC46" i="10"/>
  <c r="AB46" i="10"/>
  <c r="AA46" i="10"/>
  <c r="Z46" i="10"/>
  <c r="Y46" i="10"/>
  <c r="AC37" i="10"/>
  <c r="AB37" i="10"/>
  <c r="AA37" i="10"/>
  <c r="Z37" i="10"/>
  <c r="Y37" i="10"/>
  <c r="AB36" i="10"/>
  <c r="H54" i="6" s="1"/>
  <c r="AA36" i="10"/>
  <c r="H52" i="6" s="1"/>
  <c r="Z36" i="10"/>
  <c r="Y36" i="10"/>
  <c r="AC35" i="10"/>
  <c r="AB35" i="10"/>
  <c r="AA35" i="10"/>
  <c r="Z35" i="10"/>
  <c r="Y35" i="10"/>
  <c r="AB34" i="10"/>
  <c r="AA34" i="10"/>
  <c r="Z34" i="10"/>
  <c r="Y34" i="10"/>
  <c r="AC26" i="10"/>
  <c r="AB26" i="10"/>
  <c r="AA26" i="10"/>
  <c r="Z26" i="10"/>
  <c r="Y26" i="10"/>
  <c r="AC24" i="10"/>
  <c r="AB24" i="10"/>
  <c r="AA24" i="10"/>
  <c r="Z24" i="10"/>
  <c r="Y24" i="10"/>
  <c r="AB23" i="10"/>
  <c r="AA23" i="10"/>
  <c r="AC15" i="10"/>
  <c r="AB15" i="10"/>
  <c r="AA15" i="10"/>
  <c r="Z15" i="10"/>
  <c r="Y15" i="10"/>
  <c r="AC13" i="10"/>
  <c r="AB13" i="10"/>
  <c r="AA13" i="10"/>
  <c r="Z13" i="10"/>
  <c r="Y13" i="10"/>
  <c r="K41" i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J46" i="10"/>
  <c r="N32" i="6"/>
  <c r="N30" i="6"/>
  <c r="H67" i="3"/>
  <c r="H68" i="3"/>
  <c r="H69" i="3"/>
  <c r="H70" i="3"/>
  <c r="H57" i="3"/>
  <c r="H59" i="3"/>
  <c r="H46" i="3"/>
  <c r="H47" i="3"/>
  <c r="H48" i="3"/>
  <c r="H37" i="3"/>
  <c r="H23" i="3"/>
  <c r="H24" i="3"/>
  <c r="H25" i="3"/>
  <c r="H26" i="3"/>
  <c r="H13" i="3"/>
  <c r="H15" i="3"/>
  <c r="E13" i="3"/>
  <c r="E15" i="3"/>
  <c r="E23" i="3"/>
  <c r="E24" i="3"/>
  <c r="E26" i="3"/>
  <c r="E67" i="3"/>
  <c r="E68" i="3"/>
  <c r="E69" i="3"/>
  <c r="E70" i="3"/>
  <c r="L46" i="10"/>
  <c r="E13" i="10"/>
  <c r="H13" i="2"/>
  <c r="K25" i="3"/>
  <c r="M21" i="3"/>
  <c r="M20" i="3"/>
  <c r="M19" i="3"/>
  <c r="M18" i="3"/>
  <c r="M17" i="3"/>
  <c r="M16" i="3"/>
  <c r="D13" i="2"/>
  <c r="C13" i="5"/>
  <c r="M24" i="10"/>
  <c r="N24" i="10"/>
  <c r="O24" i="10"/>
  <c r="P24" i="10"/>
  <c r="Q24" i="10"/>
  <c r="R24" i="10"/>
  <c r="M26" i="10"/>
  <c r="N26" i="10"/>
  <c r="O26" i="10"/>
  <c r="P26" i="10"/>
  <c r="Q26" i="10"/>
  <c r="R26" i="10"/>
  <c r="E11" i="11"/>
  <c r="E10" i="11"/>
  <c r="E9" i="11"/>
  <c r="E8" i="11"/>
  <c r="E7" i="11"/>
  <c r="E6" i="11"/>
  <c r="E5" i="11"/>
  <c r="E14" i="11"/>
  <c r="S67" i="10"/>
  <c r="T67" i="10"/>
  <c r="U67" i="10"/>
  <c r="V67" i="10"/>
  <c r="S68" i="10"/>
  <c r="T68" i="10"/>
  <c r="U68" i="10"/>
  <c r="V68" i="10"/>
  <c r="X68" i="10"/>
  <c r="S69" i="10"/>
  <c r="T69" i="10"/>
  <c r="U69" i="10"/>
  <c r="V69" i="10"/>
  <c r="S70" i="10"/>
  <c r="T70" i="10"/>
  <c r="U70" i="10"/>
  <c r="V70" i="10"/>
  <c r="X70" i="10"/>
  <c r="S13" i="10"/>
  <c r="T13" i="10"/>
  <c r="U13" i="10"/>
  <c r="V13" i="10"/>
  <c r="X13" i="10"/>
  <c r="S15" i="10"/>
  <c r="T15" i="10"/>
  <c r="U15" i="10"/>
  <c r="V15" i="10"/>
  <c r="X15" i="10"/>
  <c r="S24" i="10"/>
  <c r="T24" i="10"/>
  <c r="U24" i="10"/>
  <c r="V24" i="10"/>
  <c r="X24" i="10"/>
  <c r="S26" i="10"/>
  <c r="T26" i="10"/>
  <c r="U26" i="10"/>
  <c r="V26" i="10"/>
  <c r="X26" i="10"/>
  <c r="S35" i="10"/>
  <c r="T35" i="10"/>
  <c r="U35" i="10"/>
  <c r="V35" i="10"/>
  <c r="X35" i="10"/>
  <c r="V36" i="10"/>
  <c r="S37" i="10"/>
  <c r="T37" i="10"/>
  <c r="U37" i="10"/>
  <c r="V37" i="10"/>
  <c r="X37" i="10"/>
  <c r="S46" i="10"/>
  <c r="T46" i="10"/>
  <c r="U46" i="10"/>
  <c r="V46" i="10"/>
  <c r="X46" i="10"/>
  <c r="S48" i="10"/>
  <c r="T48" i="10"/>
  <c r="U48" i="10"/>
  <c r="V48" i="10"/>
  <c r="X48" i="10"/>
  <c r="S57" i="10"/>
  <c r="T57" i="10"/>
  <c r="U57" i="10"/>
  <c r="V57" i="10"/>
  <c r="X57" i="10"/>
  <c r="S59" i="10"/>
  <c r="T59" i="10"/>
  <c r="U59" i="10"/>
  <c r="V59" i="10"/>
  <c r="X59" i="10"/>
  <c r="H70" i="6"/>
  <c r="B8" i="11"/>
  <c r="B9" i="11"/>
  <c r="B10" i="11"/>
  <c r="B11" i="11"/>
  <c r="R70" i="10"/>
  <c r="Q70" i="10"/>
  <c r="P70" i="10"/>
  <c r="O70" i="10"/>
  <c r="N70" i="10"/>
  <c r="M70" i="10"/>
  <c r="Q69" i="10"/>
  <c r="P69" i="10"/>
  <c r="O69" i="10"/>
  <c r="N69" i="10"/>
  <c r="M69" i="10"/>
  <c r="R68" i="10"/>
  <c r="Q68" i="10"/>
  <c r="P68" i="10"/>
  <c r="O68" i="10"/>
  <c r="N68" i="10"/>
  <c r="M68" i="10"/>
  <c r="Q67" i="10"/>
  <c r="P67" i="10"/>
  <c r="O67" i="10"/>
  <c r="N67" i="10"/>
  <c r="M67" i="10"/>
  <c r="R59" i="10"/>
  <c r="Q59" i="10"/>
  <c r="P59" i="10"/>
  <c r="O59" i="10"/>
  <c r="N59" i="10"/>
  <c r="M59" i="10"/>
  <c r="R57" i="10"/>
  <c r="Q57" i="10"/>
  <c r="P57" i="10"/>
  <c r="N57" i="10"/>
  <c r="M57" i="10"/>
  <c r="R48" i="10"/>
  <c r="Q48" i="10"/>
  <c r="P48" i="10"/>
  <c r="O48" i="10"/>
  <c r="N48" i="10"/>
  <c r="M48" i="10"/>
  <c r="R46" i="10"/>
  <c r="Q46" i="10"/>
  <c r="P46" i="10"/>
  <c r="O46" i="10"/>
  <c r="N46" i="10"/>
  <c r="M46" i="10"/>
  <c r="R37" i="10"/>
  <c r="Q37" i="10"/>
  <c r="P37" i="10"/>
  <c r="O37" i="10"/>
  <c r="N37" i="10"/>
  <c r="M37" i="10"/>
  <c r="R35" i="10"/>
  <c r="Q35" i="10"/>
  <c r="P35" i="10"/>
  <c r="O35" i="10"/>
  <c r="N35" i="10"/>
  <c r="M35" i="10"/>
  <c r="R15" i="10"/>
  <c r="Q15" i="10"/>
  <c r="P15" i="10"/>
  <c r="O15" i="10"/>
  <c r="N15" i="10"/>
  <c r="M15" i="10"/>
  <c r="R13" i="10"/>
  <c r="Q13" i="10"/>
  <c r="P13" i="10"/>
  <c r="O13" i="10"/>
  <c r="N13" i="10"/>
  <c r="M13" i="10"/>
  <c r="L70" i="10"/>
  <c r="K70" i="10"/>
  <c r="J70" i="10"/>
  <c r="K69" i="10"/>
  <c r="J69" i="10"/>
  <c r="L68" i="10"/>
  <c r="K68" i="10"/>
  <c r="J68" i="10"/>
  <c r="K67" i="10"/>
  <c r="J67" i="10"/>
  <c r="L59" i="10"/>
  <c r="K59" i="10"/>
  <c r="J59" i="10"/>
  <c r="N66" i="6"/>
  <c r="L57" i="10"/>
  <c r="K57" i="10"/>
  <c r="J57" i="10"/>
  <c r="L48" i="10"/>
  <c r="K48" i="10"/>
  <c r="J48" i="10"/>
  <c r="K46" i="10"/>
  <c r="L37" i="10"/>
  <c r="K37" i="10"/>
  <c r="J37" i="10"/>
  <c r="L35" i="10"/>
  <c r="K35" i="10"/>
  <c r="J35" i="10"/>
  <c r="L26" i="10"/>
  <c r="K26" i="10"/>
  <c r="J26" i="10"/>
  <c r="L24" i="10"/>
  <c r="K24" i="10"/>
  <c r="J24" i="10"/>
  <c r="L15" i="10"/>
  <c r="K15" i="10"/>
  <c r="J15" i="10"/>
  <c r="L13" i="10"/>
  <c r="K13" i="10"/>
  <c r="J13" i="10"/>
  <c r="B7" i="11"/>
  <c r="C56" i="11"/>
  <c r="D56" i="11"/>
  <c r="H45" i="1"/>
  <c r="F45" i="3"/>
  <c r="D67" i="10"/>
  <c r="E67" i="10"/>
  <c r="F67" i="10"/>
  <c r="G67" i="10"/>
  <c r="H67" i="10"/>
  <c r="I67" i="10"/>
  <c r="D69" i="10"/>
  <c r="E69" i="10"/>
  <c r="F69" i="10"/>
  <c r="G69" i="10"/>
  <c r="H69" i="10"/>
  <c r="C58" i="11"/>
  <c r="D58" i="11"/>
  <c r="G58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16" i="4"/>
  <c r="B17" i="4"/>
  <c r="B18" i="4"/>
  <c r="B19" i="4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6" i="5"/>
  <c r="B17" i="5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D69" i="11"/>
  <c r="C69" i="3"/>
  <c r="D69" i="3"/>
  <c r="F69" i="2"/>
  <c r="C69" i="1"/>
  <c r="D69" i="1"/>
  <c r="E69" i="1"/>
  <c r="F69" i="1"/>
  <c r="G69" i="1"/>
  <c r="C69" i="11"/>
  <c r="K32" i="6"/>
  <c r="G47" i="1"/>
  <c r="D47" i="11"/>
  <c r="C47" i="11"/>
  <c r="H32" i="6"/>
  <c r="G36" i="1"/>
  <c r="D36" i="11"/>
  <c r="C36" i="11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7" i="1"/>
  <c r="D67" i="1"/>
  <c r="E67" i="1"/>
  <c r="F67" i="1"/>
  <c r="G67" i="1"/>
  <c r="C67" i="3"/>
  <c r="D67" i="3"/>
  <c r="C45" i="3"/>
  <c r="D45" i="3"/>
  <c r="F67" i="2"/>
  <c r="C12" i="11"/>
  <c r="C67" i="11"/>
  <c r="C23" i="11"/>
  <c r="C34" i="11"/>
  <c r="C45" i="11"/>
  <c r="K39" i="1"/>
  <c r="K40" i="1"/>
  <c r="K42" i="1"/>
  <c r="K43" i="1"/>
  <c r="K44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61" i="3"/>
  <c r="M60" i="3"/>
  <c r="M27" i="3"/>
  <c r="M28" i="3"/>
  <c r="M29" i="3"/>
  <c r="M30" i="3"/>
  <c r="M31" i="3"/>
  <c r="M39" i="3"/>
  <c r="M40" i="3"/>
  <c r="M41" i="3"/>
  <c r="M42" i="3"/>
  <c r="L61" i="2"/>
  <c r="L60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D57" i="1"/>
  <c r="E57" i="1"/>
  <c r="F57" i="1"/>
  <c r="G57" i="1"/>
  <c r="H57" i="1"/>
  <c r="I57" i="1"/>
  <c r="J57" i="1"/>
  <c r="C35" i="5"/>
  <c r="C37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B38" i="6"/>
  <c r="I69" i="3"/>
  <c r="J69" i="3"/>
  <c r="K69" i="3"/>
  <c r="L69" i="3"/>
  <c r="I69" i="1"/>
  <c r="J69" i="1"/>
  <c r="I36" i="1"/>
  <c r="J36" i="1"/>
  <c r="J25" i="3"/>
  <c r="L25" i="3"/>
  <c r="E22" i="6" s="1"/>
  <c r="J47" i="3"/>
  <c r="K47" i="3"/>
  <c r="L47" i="3"/>
  <c r="K22" i="6" s="1"/>
  <c r="I67" i="3"/>
  <c r="J67" i="3"/>
  <c r="K67" i="3"/>
  <c r="L67" i="3"/>
  <c r="I23" i="3"/>
  <c r="J23" i="3"/>
  <c r="K23" i="3"/>
  <c r="L23" i="3"/>
  <c r="I45" i="3"/>
  <c r="J45" i="3"/>
  <c r="K45" i="3"/>
  <c r="L45" i="3"/>
  <c r="E73" i="3" s="1"/>
  <c r="B24" i="7" s="1"/>
  <c r="I45" i="1"/>
  <c r="J45" i="1"/>
  <c r="J23" i="1"/>
  <c r="I67" i="1"/>
  <c r="J67" i="1"/>
  <c r="I69" i="10"/>
  <c r="I70" i="10"/>
  <c r="H70" i="10"/>
  <c r="G70" i="10"/>
  <c r="F70" i="10"/>
  <c r="E70" i="10"/>
  <c r="D70" i="10"/>
  <c r="C70" i="10"/>
  <c r="I68" i="10"/>
  <c r="H68" i="10"/>
  <c r="G68" i="10"/>
  <c r="F68" i="10"/>
  <c r="E68" i="10"/>
  <c r="D68" i="10"/>
  <c r="C68" i="10"/>
  <c r="I59" i="10"/>
  <c r="H59" i="10"/>
  <c r="G59" i="10"/>
  <c r="F59" i="10"/>
  <c r="E59" i="10"/>
  <c r="D59" i="10"/>
  <c r="C59" i="10"/>
  <c r="I57" i="10"/>
  <c r="H57" i="10"/>
  <c r="G57" i="10"/>
  <c r="F57" i="10"/>
  <c r="E57" i="10"/>
  <c r="D57" i="10"/>
  <c r="C57" i="10"/>
  <c r="I48" i="10"/>
  <c r="H48" i="10"/>
  <c r="G48" i="10"/>
  <c r="F48" i="10"/>
  <c r="E48" i="10"/>
  <c r="I46" i="10"/>
  <c r="H46" i="10"/>
  <c r="G46" i="10"/>
  <c r="F46" i="10"/>
  <c r="E46" i="10"/>
  <c r="I37" i="10"/>
  <c r="H37" i="10"/>
  <c r="G37" i="10"/>
  <c r="F37" i="10"/>
  <c r="E37" i="10"/>
  <c r="I35" i="10"/>
  <c r="H35" i="10"/>
  <c r="G35" i="10"/>
  <c r="F35" i="10"/>
  <c r="E35" i="10"/>
  <c r="I26" i="10"/>
  <c r="H26" i="10"/>
  <c r="G26" i="10"/>
  <c r="F26" i="10"/>
  <c r="E26" i="10"/>
  <c r="I24" i="10"/>
  <c r="H24" i="10"/>
  <c r="G24" i="10"/>
  <c r="F24" i="10"/>
  <c r="E24" i="10"/>
  <c r="I15" i="10"/>
  <c r="H15" i="10"/>
  <c r="G15" i="10"/>
  <c r="F15" i="10"/>
  <c r="E15" i="10"/>
  <c r="D15" i="10"/>
  <c r="I13" i="10"/>
  <c r="H13" i="10"/>
  <c r="G13" i="10"/>
  <c r="F13" i="10"/>
  <c r="D13" i="10"/>
  <c r="C13" i="10"/>
  <c r="D35" i="1"/>
  <c r="E35" i="1"/>
  <c r="F35" i="1"/>
  <c r="G35" i="1"/>
  <c r="H35" i="1"/>
  <c r="D26" i="1"/>
  <c r="I26" i="1"/>
  <c r="H25" i="1"/>
  <c r="F23" i="3"/>
  <c r="K24" i="3"/>
  <c r="G55" i="8"/>
  <c r="G56" i="8"/>
  <c r="G54" i="8"/>
  <c r="G48" i="1"/>
  <c r="G10" i="8"/>
  <c r="B16" i="1"/>
  <c r="B17" i="1"/>
  <c r="B18" i="1"/>
  <c r="B19" i="1"/>
  <c r="B20" i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55" i="8"/>
  <c r="F15" i="3"/>
  <c r="G33" i="8"/>
  <c r="G32" i="8"/>
  <c r="E13" i="1"/>
  <c r="F59" i="3"/>
  <c r="G59" i="3"/>
  <c r="I59" i="3"/>
  <c r="J59" i="3"/>
  <c r="K59" i="3"/>
  <c r="L59" i="3"/>
  <c r="C59" i="8"/>
  <c r="E23" i="2"/>
  <c r="H23" i="2"/>
  <c r="F37" i="3"/>
  <c r="I57" i="3"/>
  <c r="C37" i="8"/>
  <c r="C15" i="5"/>
  <c r="F68" i="2"/>
  <c r="F70" i="2"/>
  <c r="H35" i="2"/>
  <c r="H37" i="2"/>
  <c r="C48" i="5"/>
  <c r="F47" i="3"/>
  <c r="D12" i="8"/>
  <c r="C13" i="1"/>
  <c r="C15" i="1"/>
  <c r="E67" i="2"/>
  <c r="H67" i="2"/>
  <c r="E68" i="2"/>
  <c r="H68" i="2"/>
  <c r="E69" i="2"/>
  <c r="H69" i="2"/>
  <c r="E70" i="2"/>
  <c r="H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E35" i="2"/>
  <c r="F35" i="2"/>
  <c r="E37" i="2"/>
  <c r="F37" i="2"/>
  <c r="E24" i="2"/>
  <c r="H24" i="2"/>
  <c r="E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D35" i="2"/>
  <c r="D36" i="2"/>
  <c r="D37" i="2"/>
  <c r="K30" i="6"/>
  <c r="D15" i="3"/>
  <c r="G15" i="3"/>
  <c r="I15" i="3"/>
  <c r="J15" i="3"/>
  <c r="K15" i="3"/>
  <c r="L15" i="3"/>
  <c r="C15" i="3"/>
  <c r="F13" i="3"/>
  <c r="G23" i="3"/>
  <c r="F24" i="3"/>
  <c r="G24" i="3"/>
  <c r="I24" i="3"/>
  <c r="J24" i="3"/>
  <c r="L24" i="3"/>
  <c r="F25" i="3"/>
  <c r="F26" i="3"/>
  <c r="G26" i="3"/>
  <c r="J26" i="3"/>
  <c r="K26" i="3"/>
  <c r="L26" i="3"/>
  <c r="G13" i="3"/>
  <c r="I13" i="3"/>
  <c r="J13" i="3"/>
  <c r="K13" i="3"/>
  <c r="L13" i="3"/>
  <c r="D13" i="1"/>
  <c r="C59" i="1"/>
  <c r="C57" i="1"/>
  <c r="C35" i="1"/>
  <c r="C26" i="1"/>
  <c r="C24" i="1"/>
  <c r="D69" i="2"/>
  <c r="C26" i="5"/>
  <c r="C70" i="3"/>
  <c r="C68" i="3"/>
  <c r="C59" i="3"/>
  <c r="C57" i="3"/>
  <c r="C48" i="3"/>
  <c r="C46" i="3"/>
  <c r="D37" i="3"/>
  <c r="C37" i="3"/>
  <c r="C26" i="3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57" i="3"/>
  <c r="F57" i="3"/>
  <c r="G57" i="3"/>
  <c r="J57" i="3"/>
  <c r="K57" i="3"/>
  <c r="L57" i="3"/>
  <c r="D48" i="3"/>
  <c r="F48" i="3"/>
  <c r="G48" i="3"/>
  <c r="J48" i="3"/>
  <c r="K48" i="3"/>
  <c r="L48" i="3"/>
  <c r="G45" i="3"/>
  <c r="D46" i="3"/>
  <c r="G46" i="3"/>
  <c r="I46" i="3"/>
  <c r="J46" i="3"/>
  <c r="K46" i="3"/>
  <c r="L46" i="3"/>
  <c r="G37" i="3"/>
  <c r="I37" i="3"/>
  <c r="J37" i="3"/>
  <c r="K37" i="3"/>
  <c r="L37" i="3"/>
  <c r="C68" i="1"/>
  <c r="C70" i="1"/>
  <c r="C46" i="1"/>
  <c r="D68" i="2"/>
  <c r="D67" i="2"/>
  <c r="D70" i="2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G74" i="8"/>
  <c r="D73" i="8"/>
  <c r="G34" i="8"/>
  <c r="G35" i="8"/>
  <c r="G12" i="8"/>
  <c r="C74" i="8"/>
  <c r="G75" i="8"/>
  <c r="G73" i="8"/>
  <c r="H30" i="6"/>
  <c r="M69" i="3"/>
  <c r="B16" i="10"/>
  <c r="B17" i="10"/>
  <c r="B18" i="10"/>
  <c r="B19" i="10"/>
  <c r="B20" i="10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M67" i="3"/>
  <c r="K67" i="1"/>
  <c r="K69" i="1"/>
  <c r="E69" i="11"/>
  <c r="E70" i="11"/>
  <c r="E67" i="11"/>
  <c r="K68" i="1"/>
  <c r="M70" i="3"/>
  <c r="N40" i="6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M68" i="3"/>
  <c r="F74" i="11"/>
  <c r="B16" i="7"/>
  <c r="F76" i="11"/>
  <c r="F75" i="11"/>
  <c r="F73" i="11"/>
  <c r="F24" i="2"/>
  <c r="F23" i="2"/>
  <c r="E64" i="6"/>
  <c r="N24" i="6"/>
  <c r="K58" i="1" l="1"/>
  <c r="N4" i="6" s="1"/>
  <c r="K56" i="1"/>
  <c r="K57" i="1"/>
  <c r="M57" i="3"/>
  <c r="M58" i="3"/>
  <c r="N6" i="6" s="1"/>
  <c r="M56" i="3"/>
  <c r="M59" i="3"/>
  <c r="N28" i="6"/>
  <c r="N20" i="6"/>
  <c r="AJ57" i="10"/>
  <c r="AJ56" i="10"/>
  <c r="AJ58" i="10"/>
  <c r="N14" i="6" s="1"/>
  <c r="AJ59" i="10"/>
  <c r="S73" i="10"/>
  <c r="B60" i="7" s="1"/>
  <c r="W74" i="10"/>
  <c r="H74" i="6"/>
  <c r="H64" i="6"/>
  <c r="T74" i="10"/>
  <c r="E72" i="6"/>
  <c r="P73" i="10"/>
  <c r="B72" i="7" s="1"/>
  <c r="V73" i="10"/>
  <c r="B70" i="7" s="1"/>
  <c r="E50" i="6"/>
  <c r="AJ26" i="10"/>
  <c r="E36" i="6"/>
  <c r="AJ24" i="10"/>
  <c r="G56" i="4"/>
  <c r="G57" i="4"/>
  <c r="G59" i="4"/>
  <c r="C74" i="4"/>
  <c r="G46" i="4"/>
  <c r="G47" i="4"/>
  <c r="K8" i="6" s="1"/>
  <c r="G48" i="4"/>
  <c r="G45" i="4"/>
  <c r="K50" i="6"/>
  <c r="F74" i="5"/>
  <c r="B12" i="7" s="1"/>
  <c r="B74" i="5"/>
  <c r="F76" i="5"/>
  <c r="B73" i="5"/>
  <c r="F73" i="5"/>
  <c r="F75" i="5"/>
  <c r="G35" i="4"/>
  <c r="G34" i="4"/>
  <c r="G36" i="4"/>
  <c r="H8" i="6" s="1"/>
  <c r="G14" i="4"/>
  <c r="B8" i="6" s="1"/>
  <c r="K23" i="1"/>
  <c r="C74" i="1"/>
  <c r="K24" i="1"/>
  <c r="K26" i="1"/>
  <c r="M25" i="3"/>
  <c r="E6" i="6" s="1"/>
  <c r="M26" i="3"/>
  <c r="G12" i="4"/>
  <c r="G15" i="4"/>
  <c r="M15" i="3"/>
  <c r="D26" i="3"/>
  <c r="M12" i="3"/>
  <c r="B24" i="6"/>
  <c r="K15" i="1"/>
  <c r="P74" i="10"/>
  <c r="AJ14" i="10"/>
  <c r="B14" i="6" s="1"/>
  <c r="W73" i="10"/>
  <c r="B74" i="7" s="1"/>
  <c r="B50" i="6"/>
  <c r="F73" i="10"/>
  <c r="B40" i="7" s="1"/>
  <c r="B64" i="6"/>
  <c r="S74" i="10"/>
  <c r="AJ13" i="10"/>
  <c r="C73" i="4"/>
  <c r="G13" i="4"/>
  <c r="E74" i="3"/>
  <c r="E24" i="6"/>
  <c r="M24" i="3"/>
  <c r="M13" i="3"/>
  <c r="M14" i="3"/>
  <c r="B6" i="6" s="1"/>
  <c r="K25" i="1"/>
  <c r="E4" i="6" s="1"/>
  <c r="E28" i="6"/>
  <c r="K12" i="1"/>
  <c r="B28" i="6"/>
  <c r="K13" i="1"/>
  <c r="J74" i="10"/>
  <c r="T73" i="10"/>
  <c r="B62" i="7" s="1"/>
  <c r="N74" i="10"/>
  <c r="L73" i="10"/>
  <c r="B66" i="7" s="1"/>
  <c r="E20" i="6"/>
  <c r="O73" i="10"/>
  <c r="B64" i="7" s="1"/>
  <c r="M74" i="10"/>
  <c r="H74" i="10"/>
  <c r="G74" i="10"/>
  <c r="AJ23" i="10"/>
  <c r="Q73" i="10"/>
  <c r="B56" i="7" s="1"/>
  <c r="E26" i="6"/>
  <c r="G73" i="10"/>
  <c r="B42" i="7" s="1"/>
  <c r="AJ25" i="10"/>
  <c r="E14" i="6" s="1"/>
  <c r="J73" i="10"/>
  <c r="B48" i="7" s="1"/>
  <c r="R73" i="10"/>
  <c r="B58" i="7" s="1"/>
  <c r="I73" i="10"/>
  <c r="B76" i="7" s="1"/>
  <c r="AJ12" i="10"/>
  <c r="AJ15" i="10"/>
  <c r="M73" i="10"/>
  <c r="E74" i="10"/>
  <c r="B20" i="6"/>
  <c r="U73" i="10"/>
  <c r="B46" i="7" s="1"/>
  <c r="K73" i="10"/>
  <c r="B68" i="7" s="1"/>
  <c r="B26" i="6"/>
  <c r="C74" i="2"/>
  <c r="L59" i="2"/>
  <c r="L67" i="2"/>
  <c r="L48" i="2"/>
  <c r="L46" i="2"/>
  <c r="N73" i="10"/>
  <c r="B50" i="7" s="1"/>
  <c r="O74" i="10"/>
  <c r="K36" i="6"/>
  <c r="U74" i="10"/>
  <c r="H73" i="10"/>
  <c r="B44" i="7" s="1"/>
  <c r="L74" i="10"/>
  <c r="V74" i="10"/>
  <c r="K20" i="6"/>
  <c r="AJ47" i="10"/>
  <c r="K14" i="6" s="1"/>
  <c r="D73" i="10"/>
  <c r="K26" i="6"/>
  <c r="Q74" i="10"/>
  <c r="AJ45" i="10"/>
  <c r="AJ48" i="10"/>
  <c r="AJ46" i="10"/>
  <c r="C74" i="10"/>
  <c r="R74" i="10"/>
  <c r="I74" i="10"/>
  <c r="D74" i="10"/>
  <c r="AJ36" i="10"/>
  <c r="H50" i="6"/>
  <c r="E73" i="10"/>
  <c r="K74" i="10"/>
  <c r="C73" i="10"/>
  <c r="F74" i="10"/>
  <c r="H26" i="6"/>
  <c r="H36" i="6"/>
  <c r="AJ35" i="10"/>
  <c r="AJ37" i="10"/>
  <c r="AJ34" i="10"/>
  <c r="G73" i="3"/>
  <c r="G74" i="3"/>
  <c r="F74" i="3"/>
  <c r="M48" i="3"/>
  <c r="M46" i="3"/>
  <c r="M47" i="3"/>
  <c r="K6" i="6" s="1"/>
  <c r="M45" i="3"/>
  <c r="K24" i="6"/>
  <c r="K48" i="1"/>
  <c r="K28" i="6"/>
  <c r="K46" i="1"/>
  <c r="K45" i="1"/>
  <c r="K47" i="1"/>
  <c r="K4" i="6" s="1"/>
  <c r="I74" i="2"/>
  <c r="I73" i="2"/>
  <c r="H28" i="6"/>
  <c r="L15" i="2"/>
  <c r="L68" i="2"/>
  <c r="L47" i="2"/>
  <c r="K10" i="6" s="1"/>
  <c r="G74" i="2"/>
  <c r="B38" i="7" s="1"/>
  <c r="J73" i="2"/>
  <c r="L70" i="2"/>
  <c r="L23" i="2"/>
  <c r="E73" i="2"/>
  <c r="F74" i="2"/>
  <c r="B34" i="7" s="1"/>
  <c r="L12" i="2"/>
  <c r="L24" i="2"/>
  <c r="K74" i="2"/>
  <c r="B52" i="7" s="1"/>
  <c r="J74" i="2"/>
  <c r="E74" i="2"/>
  <c r="H74" i="2"/>
  <c r="F73" i="2"/>
  <c r="L69" i="2"/>
  <c r="K73" i="2"/>
  <c r="G73" i="2"/>
  <c r="D74" i="2"/>
  <c r="B32" i="7" s="1"/>
  <c r="L56" i="2"/>
  <c r="D73" i="2"/>
  <c r="L25" i="2"/>
  <c r="E10" i="6" s="1"/>
  <c r="L13" i="2"/>
  <c r="C73" i="2"/>
  <c r="L14" i="2"/>
  <c r="B10" i="6" s="1"/>
  <c r="B36" i="6"/>
  <c r="L45" i="2"/>
  <c r="L58" i="2"/>
  <c r="N10" i="6" s="1"/>
  <c r="H20" i="6"/>
  <c r="L37" i="2"/>
  <c r="L26" i="2"/>
  <c r="L36" i="2"/>
  <c r="H10" i="6" s="1"/>
  <c r="L57" i="2"/>
  <c r="H73" i="2"/>
  <c r="L35" i="2"/>
  <c r="L34" i="2"/>
  <c r="D74" i="3"/>
  <c r="M36" i="3"/>
  <c r="H6" i="6" s="1"/>
  <c r="M35" i="3"/>
  <c r="M34" i="3"/>
  <c r="M37" i="3"/>
  <c r="H24" i="6"/>
  <c r="D74" i="1"/>
  <c r="C73" i="1"/>
  <c r="D73" i="1"/>
  <c r="K35" i="1"/>
  <c r="B74" i="1"/>
  <c r="B73" i="1"/>
  <c r="K37" i="1"/>
  <c r="K34" i="1"/>
  <c r="K36" i="1"/>
  <c r="F73" i="3"/>
  <c r="B30" i="7" s="1"/>
  <c r="D73" i="3"/>
  <c r="M23" i="3"/>
  <c r="G37" i="4"/>
  <c r="B73" i="4"/>
  <c r="B74" i="4"/>
  <c r="G23" i="4"/>
  <c r="G24" i="4"/>
  <c r="G25" i="4"/>
  <c r="G26" i="4"/>
  <c r="N76" i="6" l="1"/>
  <c r="N16" i="6"/>
  <c r="G74" i="4"/>
  <c r="B8" i="7" s="1"/>
  <c r="E76" i="6"/>
  <c r="H74" i="1"/>
  <c r="B4" i="7" s="1"/>
  <c r="B16" i="6"/>
  <c r="B76" i="6"/>
  <c r="B54" i="7"/>
  <c r="B28" i="7"/>
  <c r="B36" i="7"/>
  <c r="F79" i="10"/>
  <c r="F81" i="10"/>
  <c r="H14" i="6"/>
  <c r="F80" i="10"/>
  <c r="F78" i="10"/>
  <c r="B14" i="7" s="1"/>
  <c r="K76" i="6"/>
  <c r="K16" i="6"/>
  <c r="H76" i="6"/>
  <c r="M74" i="2"/>
  <c r="B10" i="7" s="1"/>
  <c r="M73" i="2"/>
  <c r="B73" i="2"/>
  <c r="M75" i="2"/>
  <c r="M76" i="2"/>
  <c r="B74" i="2"/>
  <c r="F80" i="3"/>
  <c r="F78" i="3"/>
  <c r="B22" i="7"/>
  <c r="B26" i="7"/>
  <c r="H76" i="1"/>
  <c r="H4" i="6"/>
  <c r="H75" i="1"/>
  <c r="H73" i="1"/>
  <c r="F79" i="3"/>
  <c r="F77" i="3"/>
  <c r="B6" i="7" s="1"/>
  <c r="G76" i="4"/>
  <c r="G73" i="4"/>
  <c r="G75" i="4"/>
  <c r="E8" i="6"/>
  <c r="E16" i="6" s="1"/>
  <c r="H16" i="6" l="1"/>
  <c r="B18" i="7"/>
  <c r="B78" i="7"/>
</calcChain>
</file>

<file path=xl/sharedStrings.xml><?xml version="1.0" encoding="utf-8"?>
<sst xmlns="http://schemas.openxmlformats.org/spreadsheetml/2006/main" count="970" uniqueCount="121">
  <si>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</si>
  <si>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</si>
  <si>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</si>
  <si>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</si>
  <si>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</si>
  <si>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</si>
  <si>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</si>
  <si>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</si>
  <si>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</si>
  <si>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</si>
  <si>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</si>
  <si>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</si>
  <si>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</si>
  <si>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</si>
  <si>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</si>
  <si>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</si>
  <si>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</si>
  <si>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</si>
  <si>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</si>
  <si>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</si>
  <si>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</si>
  <si>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</si>
  <si>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</si>
  <si>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</si>
  <si>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</si>
  <si>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</si>
  <si>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</si>
  <si>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</si>
  <si>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</si>
  <si>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</si>
  <si>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</si>
  <si>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</si>
  <si>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</si>
  <si>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</si>
  <si>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</si>
  <si>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</si>
  <si>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</si>
  <si>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</si>
  <si>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</si>
  <si>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</si>
  <si>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</si>
  <si>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</si>
  <si>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</si>
  <si>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</si>
  <si>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</si>
  <si>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</si>
  <si>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</si>
  <si>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</si>
  <si>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</si>
  <si>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</si>
  <si>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</si>
  <si>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</si>
  <si>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</si>
  <si>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</si>
  <si>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</si>
  <si>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</si>
  <si>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</si>
  <si>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</si>
  <si>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</si>
  <si>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</si>
  <si>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</si>
  <si>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</si>
  <si>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</si>
  <si>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</si>
  <si>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</si>
  <si>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</si>
  <si>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</si>
  <si>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</si>
  <si>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</si>
  <si>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</si>
  <si>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</si>
  <si>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</si>
  <si>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</si>
  <si>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</si>
  <si>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NYC Ferry Monthly Totals</t>
  </si>
  <si>
    <t>Water Tours Monthly Totals</t>
  </si>
  <si>
    <t>South Brooklyn</t>
  </si>
  <si>
    <t>Bayridge</t>
  </si>
  <si>
    <t>Red Hook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</si>
  <si>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</si>
  <si>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</si>
  <si>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</si>
  <si>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</si>
  <si>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</si>
  <si>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</si>
  <si>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</si>
  <si>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</si>
  <si>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</si>
  <si>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</si>
  <si>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</si>
  <si>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</si>
  <si>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</si>
  <si>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</si>
  <si>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</si>
  <si>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</si>
  <si>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</si>
  <si>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</si>
  <si>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</si>
  <si>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</si>
  <si>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</si>
  <si>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</si>
  <si>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</si>
  <si>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</si>
  <si>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Atlantic Ave Pier 6</t>
  </si>
  <si>
    <t>Brooklyn Bridge Park Atlantic Avenue Pier 6</t>
  </si>
  <si>
    <t>Bay Ridge</t>
  </si>
  <si>
    <t>BAT</t>
  </si>
  <si>
    <t>Bay Ridge Brooklyn Army Terminal</t>
  </si>
  <si>
    <t>Red Hook IKEA</t>
  </si>
  <si>
    <t>Red Hook Ikea</t>
  </si>
  <si>
    <t>Bayridge Brooklyn Army Terminal</t>
  </si>
  <si>
    <t>World Financial Center / BPT</t>
  </si>
  <si>
    <t>Governors Island Shuttle</t>
  </si>
  <si>
    <t>Brooklyn Navy Yard</t>
  </si>
  <si>
    <t>8/1/19--8/4/19</t>
  </si>
  <si>
    <t>8/5/19--8/11/19</t>
  </si>
  <si>
    <t>8/12/19--8/18/19</t>
  </si>
  <si>
    <t>8/19/19--8/25/19</t>
  </si>
  <si>
    <t>8/26/19--8/31/19</t>
  </si>
  <si>
    <t>Sum of Each Operator's Monthly Weekday Average / 5 Days</t>
  </si>
  <si>
    <t>August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</si>
</sst>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687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 wrapText="1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0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165" fontId="1" fillId="0" borderId="36" xfId="0" applyNumberFormat="1" applyFont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" fillId="0" borderId="42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3" fontId="1" fillId="0" borderId="34" xfId="0" applyNumberFormat="1" applyFont="1" applyBorder="1" applyAlignment="1">
      <alignment horizontal="right"/>
    </xf>
    <xf numFmtId="0" fontId="12" fillId="6" borderId="68" xfId="0" applyFont="1" applyFill="1" applyBorder="1" applyAlignment="1">
      <alignment vertical="center" wrapText="1"/>
    </xf>
    <xf numFmtId="0" fontId="26" fillId="6" borderId="36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vertical="center" wrapText="1"/>
    </xf>
    <xf numFmtId="0" fontId="12" fillId="6" borderId="3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2" fillId="0" borderId="22" xfId="0" applyNumberFormat="1" applyFont="1" applyBorder="1" applyAlignment="1">
      <alignment horizontal="right"/>
    </xf>
    <xf numFmtId="41" fontId="19" fillId="0" borderId="22" xfId="0" applyNumberFormat="1" applyFont="1" applyBorder="1" applyAlignment="1">
      <alignment horizontal="right"/>
    </xf>
    <xf numFmtId="41" fontId="19" fillId="0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0" fontId="27" fillId="0" borderId="36" xfId="0" applyNumberFormat="1" applyFont="1" applyFill="1" applyBorder="1" applyAlignment="1">
      <alignment vertical="top" wrapText="1" readingOrder="1"/>
    </xf>
    <xf numFmtId="0" fontId="1" fillId="0" borderId="36" xfId="0" applyNumberFormat="1" applyFont="1" applyBorder="1" applyAlignment="1">
      <alignment horizontal="right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0" borderId="12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" fontId="19" fillId="6" borderId="9" xfId="0" applyNumberFormat="1" applyFont="1" applyFill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9" fillId="6" borderId="37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3" fontId="1" fillId="6" borderId="26" xfId="0" applyNumberFormat="1" applyFont="1" applyFill="1" applyBorder="1" applyAlignment="1">
      <alignment horizontal="right"/>
    </xf>
    <xf numFmtId="0" fontId="19" fillId="0" borderId="26" xfId="0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8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8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9" fillId="0" borderId="0" xfId="0" applyNumberFormat="1" applyFont="1" applyAlignment="1">
      <alignment wrapText="1"/>
    </xf>
    <xf numFmtId="3" fontId="1" fillId="0" borderId="2" xfId="0" applyNumberFormat="1" applyFont="1" applyBorder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3" fontId="9" fillId="0" borderId="2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0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3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164" fontId="21" fillId="4" borderId="35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8" fillId="4" borderId="42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center" vertical="center" wrapText="1"/>
    </xf>
    <xf numFmtId="0" fontId="28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71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164" fontId="21" fillId="4" borderId="25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P19" sqref="P19:P20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104" bestFit="1" customWidth="1"/>
    <col min="14" max="14" width="10.5703125" style="104" customWidth="1"/>
    <col min="15" max="15" width="3.7109375" style="104" customWidth="1"/>
    <col min="16" max="16" width="41.140625" style="104" bestFit="1" customWidth="1"/>
    <col min="17" max="17" width="8.28515625" style="104" bestFit="1" customWidth="1"/>
    <col min="18" max="16384" width="9.140625" style="104"/>
  </cols>
  <sheetData>
    <row r="1" spans="1:14" x14ac:dyDescent="0.25">
      <c r="A1" s="519" t="s">
        <v>43</v>
      </c>
      <c r="B1" s="520"/>
      <c r="C1" s="88"/>
      <c r="D1" s="519" t="s">
        <v>43</v>
      </c>
      <c r="E1" s="520"/>
      <c r="F1" s="45"/>
      <c r="G1" s="519" t="s">
        <v>43</v>
      </c>
      <c r="H1" s="520"/>
      <c r="I1" s="89"/>
      <c r="J1" s="519" t="s">
        <v>43</v>
      </c>
      <c r="K1" s="520"/>
      <c r="L1" s="89"/>
      <c r="M1" s="519" t="s">
        <v>43</v>
      </c>
      <c r="N1" s="520"/>
    </row>
    <row r="2" spans="1:14" ht="15.75" customHeight="1" x14ac:dyDescent="0.25">
      <c r="A2" s="521" t="s">
        <v>114</v>
      </c>
      <c r="B2" s="522"/>
      <c r="C2" s="90"/>
      <c r="D2" s="521" t="s">
        <v>115</v>
      </c>
      <c r="E2" s="522"/>
      <c r="F2" s="91"/>
      <c r="G2" s="521" t="s">
        <v>116</v>
      </c>
      <c r="H2" s="522"/>
      <c r="I2" s="89"/>
      <c r="J2" s="521" t="s">
        <v>117</v>
      </c>
      <c r="K2" s="526"/>
      <c r="L2" s="89"/>
      <c r="M2" s="521" t="s">
        <v>118</v>
      </c>
      <c r="N2" s="526"/>
    </row>
    <row r="3" spans="1:14" ht="14.25" thickBot="1" x14ac:dyDescent="0.3">
      <c r="A3" s="523" t="s">
        <v>44</v>
      </c>
      <c r="B3" s="524"/>
      <c r="C3" s="88"/>
      <c r="D3" s="523" t="s">
        <v>44</v>
      </c>
      <c r="E3" s="524"/>
      <c r="F3" s="89"/>
      <c r="G3" s="523" t="s">
        <v>44</v>
      </c>
      <c r="H3" s="524"/>
      <c r="I3" s="89"/>
      <c r="J3" s="523" t="s">
        <v>44</v>
      </c>
      <c r="K3" s="525"/>
      <c r="L3" s="89"/>
      <c r="M3" s="523" t="s">
        <v>44</v>
      </c>
      <c r="N3" s="524"/>
    </row>
    <row r="4" spans="1:14" s="105" customFormat="1" ht="12.95" customHeight="1" x14ac:dyDescent="0.25">
      <c r="A4" s="527" t="s">
        <v>45</v>
      </c>
      <c r="B4" s="510">
        <f>SUM('NY Waterway-(Port Imperial FC)'!K14)</f>
        <v>36462</v>
      </c>
      <c r="C4" s="7"/>
      <c r="D4" s="527" t="s">
        <v>45</v>
      </c>
      <c r="E4" s="510">
        <f>SUM('NY Waterway-(Port Imperial FC)'!K25)</f>
        <v>88351</v>
      </c>
      <c r="F4" s="92"/>
      <c r="G4" s="527" t="s">
        <v>45</v>
      </c>
      <c r="H4" s="510">
        <f>SUM('NY Waterway-(Port Imperial FC)'!K36)</f>
        <v>87835</v>
      </c>
      <c r="I4" s="92"/>
      <c r="J4" s="527" t="s">
        <v>45</v>
      </c>
      <c r="K4" s="510">
        <f>SUM('NY Waterway-(Port Imperial FC)'!K47)</f>
        <v>80864</v>
      </c>
      <c r="L4" s="92"/>
      <c r="M4" s="527" t="s">
        <v>45</v>
      </c>
      <c r="N4" s="510">
        <f>SUM('NY Waterway-(Port Imperial FC)'!K58)</f>
        <v>78453</v>
      </c>
    </row>
    <row r="5" spans="1:14" s="105" customFormat="1" ht="12.95" customHeight="1" thickBot="1" x14ac:dyDescent="0.3">
      <c r="A5" s="528"/>
      <c r="B5" s="511"/>
      <c r="C5" s="8"/>
      <c r="D5" s="528"/>
      <c r="E5" s="511"/>
      <c r="F5" s="92"/>
      <c r="G5" s="528"/>
      <c r="H5" s="529"/>
      <c r="I5" s="92"/>
      <c r="J5" s="528"/>
      <c r="K5" s="529"/>
      <c r="L5" s="92"/>
      <c r="M5" s="528"/>
      <c r="N5" s="529"/>
    </row>
    <row r="6" spans="1:14" s="105" customFormat="1" ht="12.95" customHeight="1" x14ac:dyDescent="0.25">
      <c r="A6" s="512" t="s">
        <v>46</v>
      </c>
      <c r="B6" s="510">
        <f>SUM('NY Waterway-(Billy Bey FC)'!M14)</f>
        <v>27728</v>
      </c>
      <c r="C6" s="7"/>
      <c r="D6" s="512" t="s">
        <v>46</v>
      </c>
      <c r="E6" s="510">
        <f>SUM('NY Waterway-(Billy Bey FC)'!M25)</f>
        <v>65030</v>
      </c>
      <c r="F6" s="92"/>
      <c r="G6" s="512" t="s">
        <v>46</v>
      </c>
      <c r="H6" s="531">
        <f>SUM('NY Waterway-(Billy Bey FC)'!M36)</f>
        <v>60153</v>
      </c>
      <c r="I6" s="92"/>
      <c r="J6" s="512" t="s">
        <v>46</v>
      </c>
      <c r="K6" s="531">
        <f>SUM('NY Waterway-(Billy Bey FC)'!M47)</f>
        <v>57701</v>
      </c>
      <c r="L6" s="92"/>
      <c r="M6" s="512" t="s">
        <v>46</v>
      </c>
      <c r="N6" s="531">
        <f>SUM('NY Waterway-(Billy Bey FC)'!M58)</f>
        <v>54794</v>
      </c>
    </row>
    <row r="7" spans="1:14" s="105" customFormat="1" ht="12.95" customHeight="1" thickBot="1" x14ac:dyDescent="0.3">
      <c r="A7" s="530"/>
      <c r="B7" s="511"/>
      <c r="C7" s="8"/>
      <c r="D7" s="530"/>
      <c r="E7" s="511"/>
      <c r="F7" s="92"/>
      <c r="G7" s="530"/>
      <c r="H7" s="532"/>
      <c r="I7" s="92"/>
      <c r="J7" s="530"/>
      <c r="K7" s="532"/>
      <c r="L7" s="92"/>
      <c r="M7" s="530"/>
      <c r="N7" s="532"/>
    </row>
    <row r="8" spans="1:14" s="105" customFormat="1" ht="12.95" customHeight="1" x14ac:dyDescent="0.25">
      <c r="A8" s="527" t="s">
        <v>47</v>
      </c>
      <c r="B8" s="510">
        <f>SUM(SeaStreak!G14)</f>
        <v>10977</v>
      </c>
      <c r="C8" s="7"/>
      <c r="D8" s="527" t="s">
        <v>47</v>
      </c>
      <c r="E8" s="510">
        <f>SUM(SeaStreak!G25)</f>
        <v>26618</v>
      </c>
      <c r="F8" s="92"/>
      <c r="G8" s="527" t="s">
        <v>47</v>
      </c>
      <c r="H8" s="510">
        <f>SUM(SeaStreak!G36)</f>
        <v>26180</v>
      </c>
      <c r="I8" s="92"/>
      <c r="J8" s="527" t="s">
        <v>47</v>
      </c>
      <c r="K8" s="510">
        <f>SUM(SeaStreak!G47)</f>
        <v>24339</v>
      </c>
      <c r="L8" s="92"/>
      <c r="M8" s="527" t="s">
        <v>47</v>
      </c>
      <c r="N8" s="510">
        <f>SUM(SeaStreak!G58)</f>
        <v>23128</v>
      </c>
    </row>
    <row r="9" spans="1:14" s="105" customFormat="1" ht="12.95" customHeight="1" thickBot="1" x14ac:dyDescent="0.3">
      <c r="A9" s="533"/>
      <c r="B9" s="511"/>
      <c r="C9" s="93"/>
      <c r="D9" s="533"/>
      <c r="E9" s="529"/>
      <c r="F9" s="92"/>
      <c r="G9" s="533"/>
      <c r="H9" s="529"/>
      <c r="I9" s="92"/>
      <c r="J9" s="533"/>
      <c r="K9" s="529"/>
      <c r="L9" s="92"/>
      <c r="M9" s="533"/>
      <c r="N9" s="529"/>
    </row>
    <row r="10" spans="1:14" s="105" customFormat="1" ht="12.95" customHeight="1" x14ac:dyDescent="0.25">
      <c r="A10" s="512" t="s">
        <v>48</v>
      </c>
      <c r="B10" s="510">
        <f>SUM('New York Water Taxi'!L14)</f>
        <v>3638</v>
      </c>
      <c r="C10" s="9"/>
      <c r="D10" s="512" t="s">
        <v>48</v>
      </c>
      <c r="E10" s="531">
        <f>SUM('New York Water Taxi'!L25)</f>
        <v>7237</v>
      </c>
      <c r="F10" s="92"/>
      <c r="G10" s="512" t="s">
        <v>48</v>
      </c>
      <c r="H10" s="531">
        <f>SUM('New York Water Taxi'!L36)</f>
        <v>7412</v>
      </c>
      <c r="I10" s="92"/>
      <c r="J10" s="512" t="s">
        <v>48</v>
      </c>
      <c r="K10" s="531">
        <f>SUM('New York Water Taxi'!L47)</f>
        <v>7527</v>
      </c>
      <c r="L10" s="92"/>
      <c r="M10" s="512" t="s">
        <v>48</v>
      </c>
      <c r="N10" s="531">
        <f>SUM('New York Water Taxi'!L58)</f>
        <v>7475</v>
      </c>
    </row>
    <row r="11" spans="1:14" s="105" customFormat="1" ht="12.95" customHeight="1" thickBot="1" x14ac:dyDescent="0.3">
      <c r="A11" s="515"/>
      <c r="B11" s="511"/>
      <c r="C11" s="94"/>
      <c r="D11" s="515"/>
      <c r="E11" s="534"/>
      <c r="F11" s="92"/>
      <c r="G11" s="515"/>
      <c r="H11" s="532"/>
      <c r="I11" s="92"/>
      <c r="J11" s="515"/>
      <c r="K11" s="532"/>
      <c r="L11" s="92"/>
      <c r="M11" s="515"/>
      <c r="N11" s="532"/>
    </row>
    <row r="12" spans="1:14" s="105" customFormat="1" ht="12.95" customHeight="1" x14ac:dyDescent="0.25">
      <c r="A12" s="539" t="s">
        <v>33</v>
      </c>
      <c r="B12" s="510">
        <f>'Liberty Landing Ferry'!C14</f>
        <v>3650</v>
      </c>
      <c r="C12" s="9"/>
      <c r="D12" s="539" t="s">
        <v>33</v>
      </c>
      <c r="E12" s="531">
        <f>'Liberty Landing Ferry'!C25</f>
        <v>6588</v>
      </c>
      <c r="F12" s="92"/>
      <c r="G12" s="539" t="s">
        <v>33</v>
      </c>
      <c r="H12" s="531">
        <f>'Liberty Landing Ferry'!C36</f>
        <v>6821</v>
      </c>
      <c r="I12" s="92"/>
      <c r="J12" s="539" t="s">
        <v>33</v>
      </c>
      <c r="K12" s="531">
        <f>'Liberty Landing Ferry'!C47</f>
        <v>6365</v>
      </c>
      <c r="L12" s="92"/>
      <c r="M12" s="539" t="s">
        <v>33</v>
      </c>
      <c r="N12" s="531">
        <f>'Liberty Landing Ferry'!C58</f>
        <v>5418</v>
      </c>
    </row>
    <row r="13" spans="1:14" s="105" customFormat="1" ht="12.95" customHeight="1" thickBot="1" x14ac:dyDescent="0.3">
      <c r="A13" s="540"/>
      <c r="B13" s="511"/>
      <c r="C13" s="94"/>
      <c r="D13" s="540"/>
      <c r="E13" s="534"/>
      <c r="F13" s="92"/>
      <c r="G13" s="540"/>
      <c r="H13" s="532"/>
      <c r="I13" s="92"/>
      <c r="J13" s="540"/>
      <c r="K13" s="532"/>
      <c r="L13" s="92"/>
      <c r="M13" s="540"/>
      <c r="N13" s="532"/>
    </row>
    <row r="14" spans="1:14" s="205" customFormat="1" ht="12.95" customHeight="1" x14ac:dyDescent="0.25">
      <c r="A14" s="539" t="s">
        <v>73</v>
      </c>
      <c r="B14" s="531">
        <f>'NYC Ferry'!AJ14</f>
        <v>56471</v>
      </c>
      <c r="C14" s="94"/>
      <c r="D14" s="539" t="s">
        <v>73</v>
      </c>
      <c r="E14" s="531">
        <f>'NYC Ferry'!AJ25</f>
        <v>118418</v>
      </c>
      <c r="F14" s="204"/>
      <c r="G14" s="539" t="s">
        <v>73</v>
      </c>
      <c r="H14" s="531">
        <f>'NYC Ferry'!AJ36</f>
        <v>125977</v>
      </c>
      <c r="I14" s="204"/>
      <c r="J14" s="539" t="s">
        <v>73</v>
      </c>
      <c r="K14" s="531">
        <f>'NYC Ferry'!AJ47</f>
        <v>121478</v>
      </c>
      <c r="L14" s="204"/>
      <c r="M14" s="539" t="s">
        <v>73</v>
      </c>
      <c r="N14" s="531">
        <f>'NYC Ferry'!AJ58</f>
        <v>126818</v>
      </c>
    </row>
    <row r="15" spans="1:14" s="205" customFormat="1" ht="12.95" customHeight="1" thickBot="1" x14ac:dyDescent="0.3">
      <c r="A15" s="540"/>
      <c r="B15" s="534"/>
      <c r="C15" s="94"/>
      <c r="D15" s="540"/>
      <c r="E15" s="534"/>
      <c r="F15" s="204"/>
      <c r="G15" s="540"/>
      <c r="H15" s="534"/>
      <c r="I15" s="204"/>
      <c r="J15" s="540"/>
      <c r="K15" s="534"/>
      <c r="L15" s="204"/>
      <c r="M15" s="540"/>
      <c r="N15" s="534"/>
    </row>
    <row r="16" spans="1:14" s="96" customFormat="1" ht="12.95" customHeight="1" x14ac:dyDescent="0.2">
      <c r="A16" s="535" t="s">
        <v>19</v>
      </c>
      <c r="B16" s="537">
        <f>SUM(B4:B15)</f>
        <v>138926</v>
      </c>
      <c r="C16" s="10"/>
      <c r="D16" s="535" t="s">
        <v>19</v>
      </c>
      <c r="E16" s="537">
        <f>SUM(E4:E15)</f>
        <v>312242</v>
      </c>
      <c r="F16" s="95"/>
      <c r="G16" s="535" t="s">
        <v>19</v>
      </c>
      <c r="H16" s="537">
        <f>SUM(H4:H15)</f>
        <v>314378</v>
      </c>
      <c r="I16" s="95"/>
      <c r="J16" s="535" t="s">
        <v>19</v>
      </c>
      <c r="K16" s="537">
        <f>SUM(K4:K15)</f>
        <v>298274</v>
      </c>
      <c r="L16" s="95"/>
      <c r="M16" s="535" t="s">
        <v>19</v>
      </c>
      <c r="N16" s="537">
        <f>SUM(N4:N15)</f>
        <v>296086</v>
      </c>
    </row>
    <row r="17" spans="1:17" s="96" customFormat="1" ht="12.95" customHeight="1" thickBot="1" x14ac:dyDescent="0.3">
      <c r="A17" s="536"/>
      <c r="B17" s="538"/>
      <c r="C17" s="97"/>
      <c r="D17" s="536"/>
      <c r="E17" s="538"/>
      <c r="F17" s="95"/>
      <c r="G17" s="536"/>
      <c r="H17" s="538"/>
      <c r="I17" s="95"/>
      <c r="J17" s="536"/>
      <c r="K17" s="538"/>
      <c r="L17" s="95"/>
      <c r="M17" s="536"/>
      <c r="N17" s="538"/>
      <c r="P17" s="105"/>
      <c r="Q17" s="105"/>
    </row>
    <row r="18" spans="1:17" s="105" customFormat="1" ht="14.25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100"/>
      <c r="N18" s="101"/>
      <c r="P18" s="120" t="s">
        <v>55</v>
      </c>
      <c r="Q18" s="108">
        <f>AVERAGE('NYC Ferry'!F81,'NY Waterway-(Port Imperial FC)'!H75,'NY Waterway-(Billy Bey FC)'!F80,SeaStreak!G75,'New York Water Taxi'!M75,'Liberty Landing Ferry'!F75)</f>
        <v>37775.166666666664</v>
      </c>
    </row>
    <row r="19" spans="1:17" ht="14.25" thickBot="1" x14ac:dyDescent="0.3">
      <c r="A19" s="543" t="s">
        <v>49</v>
      </c>
      <c r="B19" s="544"/>
      <c r="C19" s="88"/>
      <c r="D19" s="543" t="s">
        <v>49</v>
      </c>
      <c r="E19" s="544"/>
      <c r="F19" s="89"/>
      <c r="G19" s="543" t="s">
        <v>49</v>
      </c>
      <c r="H19" s="544"/>
      <c r="I19" s="89"/>
      <c r="J19" s="543" t="s">
        <v>49</v>
      </c>
      <c r="K19" s="545"/>
      <c r="L19" s="89"/>
      <c r="M19" s="543" t="s">
        <v>49</v>
      </c>
      <c r="N19" s="544"/>
      <c r="P19" s="502" t="s">
        <v>119</v>
      </c>
      <c r="Q19" s="504">
        <f>SUM('NYC Ferry'!F81,'NY Waterway-(Port Imperial FC)'!H75,'NY Waterway-(Billy Bey FC)'!F80,SeaStreak!G75,'New York Water Taxi'!M75,'Liberty Landing Ferry'!F75)/5</f>
        <v>45330.2</v>
      </c>
    </row>
    <row r="20" spans="1:17" ht="12.95" customHeight="1" x14ac:dyDescent="0.25">
      <c r="A20" s="527" t="s">
        <v>10</v>
      </c>
      <c r="B20" s="510">
        <f>SUM('NY Waterway-(Billy Bey FC)'!I14,'NY Waterway-(Billy Bey FC)'!J14,'NY Waterway-(Billy Bey FC)'!K14, 'New York Water Taxi'!J14:J14, 'NY Waterway-(Port Imperial FC)'!I14:J14, SeaStreak!C14:D14,'NYC Ferry'!C14,'NYC Ferry'!L14,'NYC Ferry'!R14,'NYC Ferry'!X14, 'NYC Ferry'!AC14, 'NYC Ferry'!AG14)</f>
        <v>36709</v>
      </c>
      <c r="C20" s="7"/>
      <c r="D20" s="527" t="s">
        <v>10</v>
      </c>
      <c r="E20" s="510">
        <f>SUM('NY Waterway-(Billy Bey FC)'!I25,'NY Waterway-(Billy Bey FC)'!J25,'NY Waterway-(Billy Bey FC)'!K25, 'New York Water Taxi'!J25:J25, 'NY Waterway-(Port Imperial FC)'!I25:J25, SeaStreak!C25:D25,'NYC Ferry'!C25,'NYC Ferry'!L25,'NYC Ferry'!R25,'NYC Ferry'!X25, 'NYC Ferry'!AC25, 'NYC Ferry'!AG25)</f>
        <v>85456</v>
      </c>
      <c r="F20" s="89"/>
      <c r="G20" s="527" t="s">
        <v>10</v>
      </c>
      <c r="H20" s="510">
        <f>SUM('NY Waterway-(Billy Bey FC)'!I36,'NY Waterway-(Billy Bey FC)'!J36,'NY Waterway-(Billy Bey FC)'!K36, 'New York Water Taxi'!J36:J36, 'NY Waterway-(Port Imperial FC)'!I36:J36, SeaStreak!C36:D36,'NYC Ferry'!C36,'NYC Ferry'!L36,'NYC Ferry'!R36,'NYC Ferry'!X36, 'NYC Ferry'!AC36, 'NYC Ferry'!AG36)</f>
        <v>86238</v>
      </c>
      <c r="I20" s="89"/>
      <c r="J20" s="527" t="s">
        <v>10</v>
      </c>
      <c r="K20" s="510">
        <f>SUM('NY Waterway-(Billy Bey FC)'!I47,'NY Waterway-(Billy Bey FC)'!J47, 'NY Waterway-(Billy Bey FC)'!K47, 'New York Water Taxi'!J47:J47, 'NY Waterway-(Port Imperial FC)'!I47:J47, SeaStreak!C47:D47,'NYC Ferry'!C47,'NYC Ferry'!L47,'NYC Ferry'!R47,'NYC Ferry'!X47, 'NYC Ferry'!AC47, 'NYC Ferry'!AG47)</f>
        <v>82748</v>
      </c>
      <c r="L20" s="89"/>
      <c r="M20" s="527" t="s">
        <v>10</v>
      </c>
      <c r="N20" s="510">
        <f>SUM('NY Waterway-(Billy Bey FC)'!I58,'NY Waterway-(Billy Bey FC)'!J58,'NY Waterway-(Billy Bey FC)'!K58, 'New York Water Taxi'!J58:J58, 'NY Waterway-(Port Imperial FC)'!I58:J58, SeaStreak!C58:D58,'NYC Ferry'!C58,'NYC Ferry'!L58,'NYC Ferry'!R58,'NYC Ferry'!X58,'NYC Ferry'!AC58, 'NYC Ferry'!AG58,'NYC Ferry'!AH58)</f>
        <v>80065</v>
      </c>
      <c r="P20" s="503"/>
      <c r="Q20" s="505"/>
    </row>
    <row r="21" spans="1:17" ht="12.95" customHeight="1" thickBot="1" x14ac:dyDescent="0.3">
      <c r="A21" s="528"/>
      <c r="B21" s="529"/>
      <c r="C21" s="8"/>
      <c r="D21" s="528"/>
      <c r="E21" s="511"/>
      <c r="F21" s="89"/>
      <c r="G21" s="528"/>
      <c r="H21" s="511"/>
      <c r="I21" s="89"/>
      <c r="J21" s="528"/>
      <c r="K21" s="511"/>
      <c r="L21" s="89"/>
      <c r="M21" s="528"/>
      <c r="N21" s="511"/>
      <c r="P21" s="501"/>
    </row>
    <row r="22" spans="1:17" ht="12.95" customHeight="1" x14ac:dyDescent="0.25">
      <c r="A22" s="512" t="s">
        <v>68</v>
      </c>
      <c r="B22" s="510">
        <f xml:space="preserve"> 'NY Waterway-(Billy Bey FC)'!L14</f>
        <v>617</v>
      </c>
      <c r="C22" s="8"/>
      <c r="D22" s="512" t="s">
        <v>68</v>
      </c>
      <c r="E22" s="510">
        <f xml:space="preserve"> 'NY Waterway-(Billy Bey FC)'!L25</f>
        <v>1785</v>
      </c>
      <c r="F22" s="89"/>
      <c r="G22" s="512" t="s">
        <v>68</v>
      </c>
      <c r="H22" s="510">
        <f xml:space="preserve"> 'NY Waterway-(Billy Bey FC)'!L36</f>
        <v>1566</v>
      </c>
      <c r="I22" s="89"/>
      <c r="J22" s="512" t="s">
        <v>68</v>
      </c>
      <c r="K22" s="510">
        <f>'NY Waterway-(Billy Bey FC)'!L47</f>
        <v>1469</v>
      </c>
      <c r="L22" s="89"/>
      <c r="M22" s="512" t="s">
        <v>68</v>
      </c>
      <c r="N22" s="510">
        <f xml:space="preserve"> 'NY Waterway-(Billy Bey FC)'!L58</f>
        <v>1523</v>
      </c>
    </row>
    <row r="23" spans="1:17" ht="12.95" customHeight="1" thickBot="1" x14ac:dyDescent="0.3">
      <c r="A23" s="513"/>
      <c r="B23" s="529"/>
      <c r="C23" s="8"/>
      <c r="D23" s="513"/>
      <c r="E23" s="511"/>
      <c r="F23" s="89"/>
      <c r="G23" s="513"/>
      <c r="H23" s="511"/>
      <c r="I23" s="89"/>
      <c r="J23" s="513"/>
      <c r="K23" s="511"/>
      <c r="L23" s="89"/>
      <c r="M23" s="513"/>
      <c r="N23" s="511"/>
    </row>
    <row r="24" spans="1:17" ht="12.95" customHeight="1" x14ac:dyDescent="0.25">
      <c r="A24" s="512" t="s">
        <v>8</v>
      </c>
      <c r="B24" s="531">
        <f>SUM('NY Waterway-(Billy Bey FC)'!C14:E14, 'NY Waterway-(Port Imperial FC)'!C14:G14,)</f>
        <v>29691</v>
      </c>
      <c r="C24" s="9"/>
      <c r="D24" s="512" t="s">
        <v>8</v>
      </c>
      <c r="E24" s="531">
        <f>SUM('NY Waterway-(Billy Bey FC)'!C25:E25, 'NY Waterway-(Port Imperial FC)'!C25:G25,)</f>
        <v>69104</v>
      </c>
      <c r="F24" s="89"/>
      <c r="G24" s="512" t="s">
        <v>8</v>
      </c>
      <c r="H24" s="531">
        <f>SUM('NY Waterway-(Billy Bey FC)'!C36:E36, 'NY Waterway-(Port Imperial FC)'!C36:G36,)</f>
        <v>69421</v>
      </c>
      <c r="I24" s="89"/>
      <c r="J24" s="512" t="s">
        <v>8</v>
      </c>
      <c r="K24" s="531">
        <f>SUM('NY Waterway-(Billy Bey FC)'!C47:E47, 'NY Waterway-(Port Imperial FC)'!C47:G47,)</f>
        <v>64094</v>
      </c>
      <c r="L24" s="89"/>
      <c r="M24" s="512" t="s">
        <v>8</v>
      </c>
      <c r="N24" s="531">
        <f>SUM('NY Waterway-(Billy Bey FC)'!C58:E58, 'NY Waterway-(Port Imperial FC)'!C58:G58,)</f>
        <v>62907</v>
      </c>
    </row>
    <row r="25" spans="1:17" ht="12.95" customHeight="1" thickBot="1" x14ac:dyDescent="0.3">
      <c r="A25" s="513"/>
      <c r="B25" s="532"/>
      <c r="C25" s="91"/>
      <c r="D25" s="513"/>
      <c r="E25" s="532"/>
      <c r="F25" s="89"/>
      <c r="G25" s="513"/>
      <c r="H25" s="541"/>
      <c r="I25" s="89"/>
      <c r="J25" s="513"/>
      <c r="K25" s="542"/>
      <c r="L25" s="89"/>
      <c r="M25" s="513"/>
      <c r="N25" s="542"/>
    </row>
    <row r="26" spans="1:17" ht="12.95" customHeight="1" x14ac:dyDescent="0.25">
      <c r="A26" s="527" t="s">
        <v>14</v>
      </c>
      <c r="B26" s="510">
        <f>SUM(SeaStreak!E14:F14,'New York Water Taxi'!H14,'NYC Ferry'!D14,'NYC Ferry'!V14, 'NYC Ferry'!Z14, 'NYC Ferry'!AF14)</f>
        <v>12925</v>
      </c>
      <c r="C26" s="7"/>
      <c r="D26" s="527" t="s">
        <v>14</v>
      </c>
      <c r="E26" s="510">
        <f>SUM(SeaStreak!E25:F25,'New York Water Taxi'!H25, 'NYC Ferry'!D25,'NYC Ferry'!V25, 'NYC Ferry'!Z25, 'NYC Ferry'!AF25)</f>
        <v>29644</v>
      </c>
      <c r="F26" s="89"/>
      <c r="G26" s="527" t="s">
        <v>14</v>
      </c>
      <c r="H26" s="510">
        <f>SUM(SeaStreak!E36:F36,'New York Water Taxi'!H36, 'NYC Ferry'!D36,'NYC Ferry'!V36,'NYC Ferry'!Z36, 'NYC Ferry'!AF36)</f>
        <v>30188</v>
      </c>
      <c r="I26" s="89"/>
      <c r="J26" s="527" t="s">
        <v>14</v>
      </c>
      <c r="K26" s="510">
        <f>SUM(SeaStreak!E47:F47,'New York Water Taxi'!H47, 'NYC Ferry'!D47,'NYC Ferry'!V47, 'NYC Ferry'!Z47, 'NYC Ferry'!AF47)</f>
        <v>28692</v>
      </c>
      <c r="L26" s="89"/>
      <c r="M26" s="527" t="s">
        <v>14</v>
      </c>
      <c r="N26" s="510">
        <f>SUM(SeaStreak!E58:F58,'New York Water Taxi'!H58,'NYC Ferry'!D58,'NYC Ferry'!V58,'NYC Ferry'!Z58, 'NYC Ferry'!AF58)</f>
        <v>28761</v>
      </c>
    </row>
    <row r="27" spans="1:17" ht="12.95" customHeight="1" thickBot="1" x14ac:dyDescent="0.3">
      <c r="A27" s="533"/>
      <c r="B27" s="529"/>
      <c r="C27" s="93"/>
      <c r="D27" s="533"/>
      <c r="E27" s="514"/>
      <c r="F27" s="89"/>
      <c r="G27" s="533"/>
      <c r="H27" s="514"/>
      <c r="I27" s="89"/>
      <c r="J27" s="533"/>
      <c r="K27" s="514"/>
      <c r="L27" s="89"/>
      <c r="M27" s="533"/>
      <c r="N27" s="514"/>
    </row>
    <row r="28" spans="1:17" ht="12.95" customHeight="1" x14ac:dyDescent="0.25">
      <c r="A28" s="512" t="s">
        <v>9</v>
      </c>
      <c r="B28" s="531">
        <f>SUM('NY Waterway-(Billy Bey FC)'!F14:H14, 'Liberty Landing Ferry'!C14, 'NY Waterway-(Port Imperial FC)'!H14,'New York Water Taxi'!C14)</f>
        <v>22734</v>
      </c>
      <c r="C28" s="9"/>
      <c r="D28" s="512" t="s">
        <v>9</v>
      </c>
      <c r="E28" s="516">
        <f>SUM('NY Waterway-(Billy Bey FC)'!F25:H25, 'Liberty Landing Ferry'!C25, 'NY Waterway-(Port Imperial FC)'!H25,'New York Water Taxi'!C25)</f>
        <v>50441</v>
      </c>
      <c r="F28" s="89"/>
      <c r="G28" s="512" t="s">
        <v>9</v>
      </c>
      <c r="H28" s="531">
        <f>SUM('NY Waterway-(Billy Bey FC)'!F36:H36, 'Liberty Landing Ferry'!C36, 'NY Waterway-(Port Imperial FC)'!H36,'New York Water Taxi'!C36)</f>
        <v>46439</v>
      </c>
      <c r="I28" s="89"/>
      <c r="J28" s="512" t="s">
        <v>9</v>
      </c>
      <c r="K28" s="531">
        <f>SUM('NY Waterway-(Billy Bey FC)'!F47:H47, 'Liberty Landing Ferry'!C47, 'NY Waterway-(Port Imperial FC)'!H47,'New York Water Taxi'!C47)</f>
        <v>44141</v>
      </c>
      <c r="L28" s="89"/>
      <c r="M28" s="512" t="s">
        <v>9</v>
      </c>
      <c r="N28" s="531">
        <f>SUM('NY Waterway-(Billy Bey FC)'!F58:H58, 'Liberty Landing Ferry'!C58, 'NY Waterway-(Port Imperial FC)'!H58,'New York Water Taxi'!C58)</f>
        <v>41046</v>
      </c>
    </row>
    <row r="29" spans="1:17" ht="12.95" customHeight="1" thickBot="1" x14ac:dyDescent="0.3">
      <c r="A29" s="515"/>
      <c r="B29" s="532"/>
      <c r="C29" s="94"/>
      <c r="D29" s="515"/>
      <c r="E29" s="534"/>
      <c r="F29" s="89"/>
      <c r="G29" s="515"/>
      <c r="H29" s="534"/>
      <c r="I29" s="89"/>
      <c r="J29" s="515"/>
      <c r="K29" s="534"/>
      <c r="L29" s="89"/>
      <c r="M29" s="515"/>
      <c r="N29" s="534"/>
      <c r="P29" s="103"/>
      <c r="Q29" s="103"/>
    </row>
    <row r="30" spans="1:17" s="103" customFormat="1" ht="12.95" customHeight="1" x14ac:dyDescent="0.2">
      <c r="A30" s="512" t="s">
        <v>7</v>
      </c>
      <c r="B30" s="516">
        <f>SUM('New York Water Taxi'!D14)</f>
        <v>567</v>
      </c>
      <c r="C30" s="10"/>
      <c r="D30" s="512" t="s">
        <v>7</v>
      </c>
      <c r="E30" s="516">
        <f>SUM('New York Water Taxi'!D25)</f>
        <v>1214</v>
      </c>
      <c r="F30" s="102"/>
      <c r="G30" s="512" t="s">
        <v>7</v>
      </c>
      <c r="H30" s="516">
        <f>SUM('New York Water Taxi'!D36)</f>
        <v>1074</v>
      </c>
      <c r="I30" s="102"/>
      <c r="J30" s="512" t="s">
        <v>7</v>
      </c>
      <c r="K30" s="516">
        <f>SUM('New York Water Taxi'!D47)</f>
        <v>1236</v>
      </c>
      <c r="L30" s="102"/>
      <c r="M30" s="512" t="s">
        <v>7</v>
      </c>
      <c r="N30" s="516">
        <f>SUM('New York Water Taxi'!D58)</f>
        <v>1045</v>
      </c>
    </row>
    <row r="31" spans="1:17" s="103" customFormat="1" ht="12.95" customHeight="1" thickBot="1" x14ac:dyDescent="0.3">
      <c r="A31" s="515"/>
      <c r="B31" s="507"/>
      <c r="C31" s="97"/>
      <c r="D31" s="515"/>
      <c r="E31" s="546"/>
      <c r="F31" s="102"/>
      <c r="G31" s="515"/>
      <c r="H31" s="546"/>
      <c r="I31" s="102"/>
      <c r="J31" s="515"/>
      <c r="K31" s="546"/>
      <c r="L31" s="102"/>
      <c r="M31" s="515"/>
      <c r="N31" s="546"/>
      <c r="P31" s="104"/>
      <c r="Q31" s="104"/>
    </row>
    <row r="32" spans="1:17" ht="12.75" customHeight="1" x14ac:dyDescent="0.25">
      <c r="A32" s="512" t="s">
        <v>99</v>
      </c>
      <c r="B32" s="516">
        <f>SUM('New York Water Taxi'!F14)</f>
        <v>394</v>
      </c>
      <c r="C32" s="89"/>
      <c r="D32" s="512" t="s">
        <v>99</v>
      </c>
      <c r="E32" s="516">
        <f>SUM('New York Water Taxi'!F25)</f>
        <v>688</v>
      </c>
      <c r="F32" s="89"/>
      <c r="G32" s="512" t="s">
        <v>99</v>
      </c>
      <c r="H32" s="516">
        <f>SUM('New York Water Taxi'!F36)</f>
        <v>643</v>
      </c>
      <c r="I32" s="89"/>
      <c r="J32" s="512" t="s">
        <v>99</v>
      </c>
      <c r="K32" s="516">
        <f>SUM('New York Water Taxi'!F47)</f>
        <v>705</v>
      </c>
      <c r="L32" s="89"/>
      <c r="M32" s="512" t="s">
        <v>99</v>
      </c>
      <c r="N32" s="516">
        <f>SUM('New York Water Taxi'!F58)</f>
        <v>629</v>
      </c>
    </row>
    <row r="33" spans="1:14" ht="14.25" thickBot="1" x14ac:dyDescent="0.3">
      <c r="A33" s="515"/>
      <c r="B33" s="507"/>
      <c r="C33" s="89"/>
      <c r="D33" s="515"/>
      <c r="E33" s="517"/>
      <c r="F33" s="89"/>
      <c r="G33" s="515"/>
      <c r="H33" s="547"/>
      <c r="I33" s="89"/>
      <c r="J33" s="515"/>
      <c r="K33" s="517"/>
      <c r="L33" s="89"/>
      <c r="M33" s="515"/>
      <c r="N33" s="517"/>
    </row>
    <row r="34" spans="1:14" ht="12.75" customHeight="1" x14ac:dyDescent="0.25">
      <c r="A34" s="512" t="s">
        <v>96</v>
      </c>
      <c r="B34" s="516">
        <f>('New York Water Taxi'!G14)</f>
        <v>651</v>
      </c>
      <c r="C34" s="89"/>
      <c r="D34" s="512" t="s">
        <v>96</v>
      </c>
      <c r="E34" s="516">
        <f>'New York Water Taxi'!G25</f>
        <v>1184</v>
      </c>
      <c r="F34" s="89"/>
      <c r="G34" s="512" t="s">
        <v>96</v>
      </c>
      <c r="H34" s="516">
        <f>'New York Water Taxi'!G36</f>
        <v>1405</v>
      </c>
      <c r="I34" s="89"/>
      <c r="J34" s="512" t="s">
        <v>96</v>
      </c>
      <c r="K34" s="516">
        <f>'New York Water Taxi'!G47</f>
        <v>1308</v>
      </c>
      <c r="L34" s="89"/>
      <c r="M34" s="512" t="s">
        <v>96</v>
      </c>
      <c r="N34" s="516">
        <f>'New York Water Taxi'!G58</f>
        <v>1192</v>
      </c>
    </row>
    <row r="35" spans="1:14" ht="14.25" customHeight="1" thickBot="1" x14ac:dyDescent="0.3">
      <c r="A35" s="515"/>
      <c r="B35" s="507"/>
      <c r="C35" s="89"/>
      <c r="D35" s="515"/>
      <c r="E35" s="550"/>
      <c r="F35" s="89"/>
      <c r="G35" s="515"/>
      <c r="H35" s="551"/>
      <c r="I35" s="89"/>
      <c r="J35" s="515"/>
      <c r="K35" s="507"/>
      <c r="L35" s="89"/>
      <c r="M35" s="515"/>
      <c r="N35" s="507"/>
    </row>
    <row r="36" spans="1:14" x14ac:dyDescent="0.25">
      <c r="A36" s="518" t="s">
        <v>63</v>
      </c>
      <c r="B36" s="516">
        <f>SUM('NYC Ferry'!E14+'NYC Ferry'!Q14,'New York Water Taxi'!E14)</f>
        <v>6371</v>
      </c>
      <c r="C36" s="89"/>
      <c r="D36" s="518" t="s">
        <v>63</v>
      </c>
      <c r="E36" s="516">
        <f>SUM('NYC Ferry'!E25+'NYC Ferry'!Q25,'New York Water Taxi'!E25)</f>
        <v>12781</v>
      </c>
      <c r="F36" s="89"/>
      <c r="G36" s="518" t="s">
        <v>63</v>
      </c>
      <c r="H36" s="516">
        <f>SUM('NYC Ferry'!E36+'NYC Ferry'!Q36,'New York Water Taxi'!E36)</f>
        <v>13497</v>
      </c>
      <c r="I36" s="89"/>
      <c r="J36" s="518" t="s">
        <v>63</v>
      </c>
      <c r="K36" s="516">
        <f>SUM('NYC Ferry'!E47+'NYC Ferry'!Q47,'New York Water Taxi'!E47)</f>
        <v>12319</v>
      </c>
      <c r="L36" s="89"/>
      <c r="M36" s="518" t="s">
        <v>63</v>
      </c>
      <c r="N36" s="516">
        <f>SUM('NYC Ferry'!E58+'NYC Ferry'!Q58,'New York Water Taxi'!E58)</f>
        <v>13474</v>
      </c>
    </row>
    <row r="37" spans="1:14" ht="14.25" thickBot="1" x14ac:dyDescent="0.3">
      <c r="A37" s="509"/>
      <c r="B37" s="507"/>
      <c r="C37" s="89"/>
      <c r="D37" s="509"/>
      <c r="E37" s="507"/>
      <c r="F37" s="89"/>
      <c r="G37" s="509"/>
      <c r="H37" s="507"/>
      <c r="I37" s="89"/>
      <c r="J37" s="509"/>
      <c r="K37" s="507"/>
      <c r="L37" s="89"/>
      <c r="M37" s="509"/>
      <c r="N37" s="507"/>
    </row>
    <row r="38" spans="1:14" ht="12.75" customHeight="1" x14ac:dyDescent="0.25">
      <c r="A38" s="518" t="s">
        <v>64</v>
      </c>
      <c r="B38" s="516">
        <f>SUM('NYC Ferry'!F14)</f>
        <v>1653</v>
      </c>
      <c r="C38" s="89"/>
      <c r="D38" s="518" t="s">
        <v>64</v>
      </c>
      <c r="E38" s="516">
        <f>SUM('NYC Ferry'!F25)</f>
        <v>3460</v>
      </c>
      <c r="F38" s="89"/>
      <c r="G38" s="518" t="s">
        <v>64</v>
      </c>
      <c r="H38" s="516">
        <f>SUM('NYC Ferry'!F36)</f>
        <v>4009</v>
      </c>
      <c r="I38" s="89"/>
      <c r="J38" s="518" t="s">
        <v>64</v>
      </c>
      <c r="K38" s="516">
        <f>SUM('NYC Ferry'!F47)</f>
        <v>3643</v>
      </c>
      <c r="L38" s="89"/>
      <c r="M38" s="518" t="s">
        <v>64</v>
      </c>
      <c r="N38" s="516">
        <f>SUM('NYC Ferry'!F58)</f>
        <v>4088</v>
      </c>
    </row>
    <row r="39" spans="1:14" ht="13.5" customHeight="1" thickBot="1" x14ac:dyDescent="0.3">
      <c r="A39" s="509"/>
      <c r="B39" s="507"/>
      <c r="C39" s="89"/>
      <c r="D39" s="509"/>
      <c r="E39" s="507"/>
      <c r="F39" s="89"/>
      <c r="G39" s="509"/>
      <c r="H39" s="507"/>
      <c r="I39" s="89"/>
      <c r="J39" s="509"/>
      <c r="K39" s="507"/>
      <c r="L39" s="89"/>
      <c r="M39" s="509"/>
      <c r="N39" s="507"/>
    </row>
    <row r="40" spans="1:14" ht="12.75" customHeight="1" x14ac:dyDescent="0.25">
      <c r="A40" s="518" t="s">
        <v>11</v>
      </c>
      <c r="B40" s="516">
        <f>SUM('NYC Ferry'!G14)</f>
        <v>4188</v>
      </c>
      <c r="C40" s="89"/>
      <c r="D40" s="518" t="s">
        <v>11</v>
      </c>
      <c r="E40" s="516">
        <f>SUM('NYC Ferry'!G25)</f>
        <v>9058</v>
      </c>
      <c r="F40" s="89"/>
      <c r="G40" s="518" t="s">
        <v>11</v>
      </c>
      <c r="H40" s="516">
        <f>SUM('NYC Ferry'!G36)</f>
        <v>8794</v>
      </c>
      <c r="I40" s="89"/>
      <c r="J40" s="518" t="s">
        <v>11</v>
      </c>
      <c r="K40" s="516">
        <f>SUM('NYC Ferry'!G47)</f>
        <v>8459</v>
      </c>
      <c r="L40" s="89"/>
      <c r="M40" s="518" t="s">
        <v>11</v>
      </c>
      <c r="N40" s="516">
        <f>SUM('NYC Ferry'!G58)</f>
        <v>8805</v>
      </c>
    </row>
    <row r="41" spans="1:14" ht="13.5" customHeight="1" thickBot="1" x14ac:dyDescent="0.3">
      <c r="A41" s="509"/>
      <c r="B41" s="507"/>
      <c r="C41" s="89"/>
      <c r="D41" s="509"/>
      <c r="E41" s="507"/>
      <c r="F41" s="89"/>
      <c r="G41" s="509"/>
      <c r="H41" s="507"/>
      <c r="I41" s="89"/>
      <c r="J41" s="509"/>
      <c r="K41" s="507"/>
      <c r="L41" s="89"/>
      <c r="M41" s="509"/>
      <c r="N41" s="507"/>
    </row>
    <row r="42" spans="1:14" ht="12.75" customHeight="1" x14ac:dyDescent="0.25">
      <c r="A42" s="518" t="s">
        <v>12</v>
      </c>
      <c r="B42" s="516">
        <f>SUM('NYC Ferry'!H14)</f>
        <v>1912</v>
      </c>
      <c r="C42" s="89"/>
      <c r="D42" s="518" t="s">
        <v>12</v>
      </c>
      <c r="E42" s="516">
        <f>SUM('NYC Ferry'!H25)</f>
        <v>4469</v>
      </c>
      <c r="F42" s="89"/>
      <c r="G42" s="518" t="s">
        <v>12</v>
      </c>
      <c r="H42" s="516">
        <f>SUM('NYC Ferry'!H36)</f>
        <v>4703</v>
      </c>
      <c r="I42" s="89"/>
      <c r="J42" s="518" t="s">
        <v>12</v>
      </c>
      <c r="K42" s="516">
        <f>SUM('NYC Ferry'!H47)</f>
        <v>4250</v>
      </c>
      <c r="L42" s="89"/>
      <c r="M42" s="518" t="s">
        <v>12</v>
      </c>
      <c r="N42" s="516">
        <f>SUM('NYC Ferry'!H58)</f>
        <v>4522</v>
      </c>
    </row>
    <row r="43" spans="1:14" ht="13.5" customHeight="1" thickBot="1" x14ac:dyDescent="0.3">
      <c r="A43" s="509"/>
      <c r="B43" s="507"/>
      <c r="C43" s="89"/>
      <c r="D43" s="509"/>
      <c r="E43" s="507"/>
      <c r="F43" s="89"/>
      <c r="G43" s="509"/>
      <c r="H43" s="507"/>
      <c r="I43" s="89"/>
      <c r="J43" s="509"/>
      <c r="K43" s="507"/>
      <c r="L43" s="89"/>
      <c r="M43" s="509"/>
      <c r="N43" s="507"/>
    </row>
    <row r="44" spans="1:14" ht="12.75" customHeight="1" x14ac:dyDescent="0.25">
      <c r="A44" s="518" t="s">
        <v>92</v>
      </c>
      <c r="B44" s="516">
        <f>SUM('NYC Ferry'!I14,)</f>
        <v>1685</v>
      </c>
      <c r="C44" s="89"/>
      <c r="D44" s="518" t="s">
        <v>92</v>
      </c>
      <c r="E44" s="516">
        <f>SUM('NYC Ferry'!I25)</f>
        <v>3503</v>
      </c>
      <c r="F44" s="89"/>
      <c r="G44" s="518" t="s">
        <v>92</v>
      </c>
      <c r="H44" s="516">
        <f>SUM('NYC Ferry'!I36)</f>
        <v>3811</v>
      </c>
      <c r="I44" s="89"/>
      <c r="J44" s="518" t="s">
        <v>92</v>
      </c>
      <c r="K44" s="516">
        <f>SUM('NYC Ferry'!I47)</f>
        <v>3382</v>
      </c>
      <c r="L44" s="89"/>
      <c r="M44" s="518" t="s">
        <v>92</v>
      </c>
      <c r="N44" s="516">
        <f>SUM('NYC Ferry'!I58)</f>
        <v>3991</v>
      </c>
    </row>
    <row r="45" spans="1:14" ht="13.5" customHeight="1" thickBot="1" x14ac:dyDescent="0.3">
      <c r="A45" s="509"/>
      <c r="B45" s="507"/>
      <c r="C45" s="89"/>
      <c r="D45" s="509"/>
      <c r="E45" s="507"/>
      <c r="F45" s="89"/>
      <c r="G45" s="509"/>
      <c r="H45" s="507"/>
      <c r="I45" s="89"/>
      <c r="J45" s="509"/>
      <c r="K45" s="507"/>
      <c r="L45" s="89"/>
      <c r="M45" s="509"/>
      <c r="N45" s="507"/>
    </row>
    <row r="46" spans="1:14" ht="12.75" customHeight="1" x14ac:dyDescent="0.25">
      <c r="A46" s="518" t="s">
        <v>78</v>
      </c>
      <c r="B46" s="516">
        <f>SUM('NYC Ferry'!O14)</f>
        <v>518</v>
      </c>
      <c r="C46" s="89"/>
      <c r="D46" s="518" t="s">
        <v>78</v>
      </c>
      <c r="E46" s="516">
        <f>SUM('NYC Ferry'!O25)</f>
        <v>1220</v>
      </c>
      <c r="F46" s="89"/>
      <c r="G46" s="518" t="s">
        <v>78</v>
      </c>
      <c r="H46" s="516">
        <f>SUM('NYC Ferry'!O36)</f>
        <v>1366</v>
      </c>
      <c r="I46" s="89"/>
      <c r="J46" s="518" t="s">
        <v>78</v>
      </c>
      <c r="K46" s="516">
        <f>SUM('NYC Ferry'!O47)</f>
        <v>1454</v>
      </c>
      <c r="L46" s="89"/>
      <c r="M46" s="518" t="s">
        <v>78</v>
      </c>
      <c r="N46" s="516">
        <f>SUM('NYC Ferry'!O58)</f>
        <v>1390</v>
      </c>
    </row>
    <row r="47" spans="1:14" ht="13.5" customHeight="1" thickBot="1" x14ac:dyDescent="0.3">
      <c r="A47" s="509"/>
      <c r="B47" s="507"/>
      <c r="C47" s="89"/>
      <c r="D47" s="509"/>
      <c r="E47" s="507"/>
      <c r="F47" s="89"/>
      <c r="G47" s="509"/>
      <c r="H47" s="507"/>
      <c r="I47" s="89"/>
      <c r="J47" s="509"/>
      <c r="K47" s="507"/>
      <c r="L47" s="89"/>
      <c r="M47" s="509"/>
      <c r="N47" s="507"/>
    </row>
    <row r="48" spans="1:14" ht="13.5" customHeight="1" x14ac:dyDescent="0.25">
      <c r="A48" s="518" t="s">
        <v>108</v>
      </c>
      <c r="B48" s="516">
        <f>'New York Water Taxi'!K14</f>
        <v>333</v>
      </c>
      <c r="C48" s="89"/>
      <c r="D48" s="518" t="s">
        <v>108</v>
      </c>
      <c r="E48" s="516">
        <f>'New York Water Taxi'!K25</f>
        <v>628</v>
      </c>
      <c r="F48" s="89"/>
      <c r="G48" s="518" t="s">
        <v>108</v>
      </c>
      <c r="H48" s="516">
        <f>SUM('New York Water Taxi'!K36)</f>
        <v>794</v>
      </c>
      <c r="I48" s="89"/>
      <c r="J48" s="518" t="s">
        <v>108</v>
      </c>
      <c r="K48" s="516">
        <f>'New York Water Taxi'!K47</f>
        <v>797</v>
      </c>
      <c r="L48" s="89"/>
      <c r="M48" s="518" t="s">
        <v>108</v>
      </c>
      <c r="N48" s="516">
        <f>'New York Water Taxi'!K58</f>
        <v>966</v>
      </c>
    </row>
    <row r="49" spans="1:14" ht="13.5" customHeight="1" thickBot="1" x14ac:dyDescent="0.3">
      <c r="A49" s="509"/>
      <c r="B49" s="507"/>
      <c r="C49" s="89"/>
      <c r="D49" s="509"/>
      <c r="E49" s="507"/>
      <c r="F49" s="89"/>
      <c r="G49" s="509"/>
      <c r="H49" s="506"/>
      <c r="I49" s="89"/>
      <c r="J49" s="509"/>
      <c r="K49" s="506"/>
      <c r="L49" s="89"/>
      <c r="M49" s="509"/>
      <c r="N49" s="507"/>
    </row>
    <row r="50" spans="1:14" ht="13.5" customHeight="1" x14ac:dyDescent="0.25">
      <c r="A50" s="548" t="s">
        <v>110</v>
      </c>
      <c r="B50" s="516">
        <f>SUM('NYC Ferry'!M14,'New York Water Taxi'!I14)</f>
        <v>1563</v>
      </c>
      <c r="C50" s="89"/>
      <c r="D50" s="548" t="s">
        <v>110</v>
      </c>
      <c r="E50" s="516">
        <f>SUM('NYC Ferry'!M25,'New York Water Taxi'!I25)</f>
        <v>2998</v>
      </c>
      <c r="F50" s="89"/>
      <c r="G50" s="548" t="s">
        <v>110</v>
      </c>
      <c r="H50" s="516">
        <f>SUM('NYC Ferry'!M36,'New York Water Taxi'!I36)</f>
        <v>3597</v>
      </c>
      <c r="I50" s="89"/>
      <c r="J50" s="548" t="s">
        <v>110</v>
      </c>
      <c r="K50" s="516">
        <f>SUM('NYC Ferry'!M47,'New York Water Taxi'!I47)</f>
        <v>3083</v>
      </c>
      <c r="L50" s="89"/>
      <c r="M50" s="548" t="s">
        <v>110</v>
      </c>
      <c r="N50" s="516">
        <f>SUM('NYC Ferry'!M58,'New York Water Taxi'!I58)</f>
        <v>3459</v>
      </c>
    </row>
    <row r="51" spans="1:14" ht="13.5" customHeight="1" thickBot="1" x14ac:dyDescent="0.3">
      <c r="A51" s="549"/>
      <c r="B51" s="507"/>
      <c r="C51" s="89"/>
      <c r="D51" s="549"/>
      <c r="E51" s="507"/>
      <c r="F51" s="89"/>
      <c r="G51" s="549"/>
      <c r="H51" s="551"/>
      <c r="I51" s="89"/>
      <c r="J51" s="549"/>
      <c r="K51" s="551"/>
      <c r="L51" s="89"/>
      <c r="M51" s="549"/>
      <c r="N51" s="507"/>
    </row>
    <row r="52" spans="1:14" ht="13.5" customHeight="1" x14ac:dyDescent="0.25">
      <c r="A52" s="518" t="s">
        <v>86</v>
      </c>
      <c r="B52" s="516">
        <f>SUM('NYC Ferry'!AA14)</f>
        <v>671</v>
      </c>
      <c r="C52" s="89"/>
      <c r="D52" s="518" t="s">
        <v>86</v>
      </c>
      <c r="E52" s="516">
        <f>SUM('NYC Ferry'!AA25)</f>
        <v>1409</v>
      </c>
      <c r="F52" s="89"/>
      <c r="G52" s="518" t="s">
        <v>86</v>
      </c>
      <c r="H52" s="555">
        <f>SUM('NYC Ferry'!AA36)</f>
        <v>1387</v>
      </c>
      <c r="I52" s="89"/>
      <c r="J52" s="518" t="s">
        <v>86</v>
      </c>
      <c r="K52" s="555">
        <f>SUM('NYC Ferry'!AA47)</f>
        <v>1370</v>
      </c>
      <c r="L52" s="89"/>
      <c r="M52" s="518" t="s">
        <v>86</v>
      </c>
      <c r="N52" s="516">
        <f>SUM('NYC Ferry'!AA58)</f>
        <v>1574</v>
      </c>
    </row>
    <row r="53" spans="1:14" ht="13.5" customHeight="1" thickBot="1" x14ac:dyDescent="0.3">
      <c r="A53" s="509"/>
      <c r="B53" s="507"/>
      <c r="C53" s="89"/>
      <c r="D53" s="509"/>
      <c r="E53" s="507"/>
      <c r="F53" s="89"/>
      <c r="G53" s="509"/>
      <c r="H53" s="551"/>
      <c r="I53" s="89"/>
      <c r="J53" s="509"/>
      <c r="K53" s="551"/>
      <c r="L53" s="89"/>
      <c r="M53" s="509"/>
      <c r="N53" s="507"/>
    </row>
    <row r="54" spans="1:14" ht="13.5" customHeight="1" x14ac:dyDescent="0.25">
      <c r="A54" s="518" t="s">
        <v>87</v>
      </c>
      <c r="B54" s="516">
        <f>SUM('NYC Ferry'!AB14)</f>
        <v>233</v>
      </c>
      <c r="C54" s="89"/>
      <c r="D54" s="518" t="s">
        <v>87</v>
      </c>
      <c r="E54" s="516">
        <f>SUM('NYC Ferry'!AB25)</f>
        <v>613</v>
      </c>
      <c r="F54" s="89"/>
      <c r="G54" s="518" t="s">
        <v>87</v>
      </c>
      <c r="H54" s="555">
        <f>SUM('NYC Ferry'!AB36)</f>
        <v>488</v>
      </c>
      <c r="I54" s="89"/>
      <c r="J54" s="518" t="s">
        <v>87</v>
      </c>
      <c r="K54" s="555">
        <f>SUM('NYC Ferry'!AB47)</f>
        <v>523</v>
      </c>
      <c r="L54" s="89"/>
      <c r="M54" s="518" t="s">
        <v>87</v>
      </c>
      <c r="N54" s="516">
        <f>SUM('NYC Ferry'!AB58)</f>
        <v>514</v>
      </c>
    </row>
    <row r="55" spans="1:14" ht="13.5" customHeight="1" thickBot="1" x14ac:dyDescent="0.3">
      <c r="A55" s="509"/>
      <c r="B55" s="507"/>
      <c r="C55" s="89"/>
      <c r="D55" s="509"/>
      <c r="E55" s="507"/>
      <c r="F55" s="89"/>
      <c r="G55" s="509"/>
      <c r="H55" s="551"/>
      <c r="I55" s="89"/>
      <c r="J55" s="509"/>
      <c r="K55" s="551"/>
      <c r="L55" s="89"/>
      <c r="M55" s="509"/>
      <c r="N55" s="507"/>
    </row>
    <row r="56" spans="1:14" ht="13.5" customHeight="1" x14ac:dyDescent="0.25">
      <c r="A56" s="518" t="s">
        <v>89</v>
      </c>
      <c r="B56" s="516">
        <f>SUM('NYC Ferry'!AD14)</f>
        <v>2252</v>
      </c>
      <c r="C56" s="89"/>
      <c r="D56" s="518" t="s">
        <v>89</v>
      </c>
      <c r="E56" s="516">
        <f>SUM('NYC Ferry'!AD25)</f>
        <v>4698</v>
      </c>
      <c r="F56" s="89"/>
      <c r="G56" s="518" t="s">
        <v>89</v>
      </c>
      <c r="H56" s="555">
        <f>SUM('NYC Ferry'!AD36)</f>
        <v>5012</v>
      </c>
      <c r="I56" s="89"/>
      <c r="J56" s="518" t="s">
        <v>89</v>
      </c>
      <c r="K56" s="555">
        <f>SUM('NYC Ferry'!AD47)</f>
        <v>4915</v>
      </c>
      <c r="L56" s="89"/>
      <c r="M56" s="518" t="s">
        <v>89</v>
      </c>
      <c r="N56" s="516">
        <f>SUM('NYC Ferry'!AD58)</f>
        <v>4649</v>
      </c>
    </row>
    <row r="57" spans="1:14" ht="13.5" customHeight="1" thickBot="1" x14ac:dyDescent="0.3">
      <c r="A57" s="509"/>
      <c r="B57" s="507"/>
      <c r="C57" s="89"/>
      <c r="D57" s="509"/>
      <c r="E57" s="507"/>
      <c r="F57" s="89"/>
      <c r="G57" s="509"/>
      <c r="H57" s="551"/>
      <c r="I57" s="89"/>
      <c r="J57" s="509"/>
      <c r="K57" s="551"/>
      <c r="L57" s="89"/>
      <c r="M57" s="509"/>
      <c r="N57" s="507"/>
    </row>
    <row r="58" spans="1:14" ht="13.5" customHeight="1" x14ac:dyDescent="0.25">
      <c r="A58" s="518" t="s">
        <v>88</v>
      </c>
      <c r="B58" s="516">
        <f>SUM('NYC Ferry'!AE14)</f>
        <v>1228</v>
      </c>
      <c r="C58" s="89"/>
      <c r="D58" s="518" t="s">
        <v>88</v>
      </c>
      <c r="E58" s="516">
        <f>SUM('NYC Ferry'!AE25)</f>
        <v>2584</v>
      </c>
      <c r="F58" s="89"/>
      <c r="G58" s="518" t="s">
        <v>88</v>
      </c>
      <c r="H58" s="555">
        <f>SUM('NYC Ferry'!AE36)</f>
        <v>2519</v>
      </c>
      <c r="I58" s="89"/>
      <c r="J58" s="518" t="s">
        <v>88</v>
      </c>
      <c r="K58" s="555">
        <f>SUM('NYC Ferry'!AE47)</f>
        <v>2582</v>
      </c>
      <c r="L58" s="89"/>
      <c r="M58" s="518" t="s">
        <v>88</v>
      </c>
      <c r="N58" s="516">
        <f>SUM('NYC Ferry'!AE58)</f>
        <v>2990</v>
      </c>
    </row>
    <row r="59" spans="1:14" ht="13.5" customHeight="1" thickBot="1" x14ac:dyDescent="0.3">
      <c r="A59" s="509"/>
      <c r="B59" s="507"/>
      <c r="C59" s="89"/>
      <c r="D59" s="509"/>
      <c r="E59" s="507"/>
      <c r="F59" s="89"/>
      <c r="G59" s="509"/>
      <c r="H59" s="551"/>
      <c r="I59" s="89"/>
      <c r="J59" s="509"/>
      <c r="K59" s="551"/>
      <c r="L59" s="89"/>
      <c r="M59" s="509"/>
      <c r="N59" s="507"/>
    </row>
    <row r="60" spans="1:14" ht="12.75" customHeight="1" x14ac:dyDescent="0.25">
      <c r="A60" s="518" t="s">
        <v>13</v>
      </c>
      <c r="B60" s="516">
        <f>SUM('NYC Ferry'!P14)</f>
        <v>908</v>
      </c>
      <c r="C60" s="89"/>
      <c r="D60" s="518" t="s">
        <v>13</v>
      </c>
      <c r="E60" s="516">
        <f>SUM('NYC Ferry'!P25)</f>
        <v>1733</v>
      </c>
      <c r="F60" s="89"/>
      <c r="G60" s="518" t="s">
        <v>13</v>
      </c>
      <c r="H60" s="516">
        <f>SUM('NYC Ferry'!P36)</f>
        <v>1909</v>
      </c>
      <c r="I60" s="89"/>
      <c r="J60" s="518" t="s">
        <v>13</v>
      </c>
      <c r="K60" s="516">
        <f>SUM('NYC Ferry'!P47)</f>
        <v>1809</v>
      </c>
      <c r="L60" s="89"/>
      <c r="M60" s="518" t="s">
        <v>13</v>
      </c>
      <c r="N60" s="516">
        <f>SUM('NYC Ferry'!P58)</f>
        <v>2103</v>
      </c>
    </row>
    <row r="61" spans="1:14" ht="13.5" customHeight="1" thickBot="1" x14ac:dyDescent="0.3">
      <c r="A61" s="509"/>
      <c r="B61" s="507"/>
      <c r="C61" s="89"/>
      <c r="D61" s="509"/>
      <c r="E61" s="507"/>
      <c r="F61" s="89"/>
      <c r="G61" s="509"/>
      <c r="H61" s="507"/>
      <c r="I61" s="89"/>
      <c r="J61" s="509"/>
      <c r="K61" s="507"/>
      <c r="L61" s="89"/>
      <c r="M61" s="509"/>
      <c r="N61" s="507"/>
    </row>
    <row r="62" spans="1:14" ht="13.5" customHeight="1" x14ac:dyDescent="0.25">
      <c r="A62" s="508" t="s">
        <v>31</v>
      </c>
      <c r="B62" s="516">
        <f>'NYC Ferry'!AI14</f>
        <v>0</v>
      </c>
      <c r="C62" s="89"/>
      <c r="D62" s="508" t="s">
        <v>31</v>
      </c>
      <c r="E62" s="516">
        <f>'NYC Ferry'!AI25</f>
        <v>0</v>
      </c>
      <c r="F62" s="89"/>
      <c r="G62" s="508" t="s">
        <v>31</v>
      </c>
      <c r="H62" s="506">
        <f>'NYC Ferry'!AI36</f>
        <v>0</v>
      </c>
      <c r="I62" s="89"/>
      <c r="J62" s="508" t="s">
        <v>31</v>
      </c>
      <c r="K62" s="506">
        <f>'NYC Ferry'!AI47</f>
        <v>0</v>
      </c>
      <c r="L62" s="89"/>
      <c r="M62" s="508" t="s">
        <v>31</v>
      </c>
      <c r="N62" s="506">
        <f>'NYC Ferry'!AI58</f>
        <v>0</v>
      </c>
    </row>
    <row r="63" spans="1:14" ht="13.5" customHeight="1" thickBot="1" x14ac:dyDescent="0.3">
      <c r="A63" s="509"/>
      <c r="B63" s="507"/>
      <c r="C63" s="89"/>
      <c r="D63" s="509"/>
      <c r="E63" s="507"/>
      <c r="F63" s="89"/>
      <c r="G63" s="509"/>
      <c r="H63" s="507"/>
      <c r="I63" s="89"/>
      <c r="J63" s="509"/>
      <c r="K63" s="507"/>
      <c r="L63" s="89"/>
      <c r="M63" s="509"/>
      <c r="N63" s="507"/>
    </row>
    <row r="64" spans="1:14" ht="13.5" customHeight="1" x14ac:dyDescent="0.25">
      <c r="A64" s="518" t="s">
        <v>72</v>
      </c>
      <c r="B64" s="516">
        <f>'NYC Ferry'!K14+'NYC Ferry'!N14</f>
        <v>1143</v>
      </c>
      <c r="C64" s="89"/>
      <c r="D64" s="508" t="s">
        <v>72</v>
      </c>
      <c r="E64" s="516">
        <f>'NYC Ferry'!K25+'NYC Ferry'!N25</f>
        <v>2109</v>
      </c>
      <c r="F64" s="89"/>
      <c r="G64" s="508" t="s">
        <v>72</v>
      </c>
      <c r="H64" s="506">
        <f>'NYC Ferry'!K36 + 'NYC Ferry'!N36</f>
        <v>2787</v>
      </c>
      <c r="I64" s="89"/>
      <c r="J64" s="508" t="s">
        <v>72</v>
      </c>
      <c r="K64" s="506">
        <f>'NYC Ferry'!K47 + 'NYC Ferry'!N47</f>
        <v>2764</v>
      </c>
      <c r="L64" s="89"/>
      <c r="M64" s="508" t="s">
        <v>72</v>
      </c>
      <c r="N64" s="516">
        <f>'NYC Ferry'!K58 + 'NYC Ferry'!N58</f>
        <v>2894</v>
      </c>
    </row>
    <row r="65" spans="1:14" ht="13.5" customHeight="1" thickBot="1" x14ac:dyDescent="0.3">
      <c r="A65" s="509"/>
      <c r="B65" s="507"/>
      <c r="C65" s="89"/>
      <c r="D65" s="509"/>
      <c r="E65" s="507"/>
      <c r="F65" s="89"/>
      <c r="G65" s="509"/>
      <c r="H65" s="507"/>
      <c r="I65" s="89"/>
      <c r="J65" s="509"/>
      <c r="K65" s="507"/>
      <c r="L65" s="89"/>
      <c r="M65" s="509"/>
      <c r="N65" s="507"/>
    </row>
    <row r="66" spans="1:14" ht="13.5" customHeight="1" x14ac:dyDescent="0.25">
      <c r="A66" s="508" t="s">
        <v>71</v>
      </c>
      <c r="B66" s="516">
        <f>'NYC Ferry'!J14</f>
        <v>3974</v>
      </c>
      <c r="C66" s="89"/>
      <c r="D66" s="508" t="s">
        <v>71</v>
      </c>
      <c r="E66" s="516">
        <f>'NYC Ferry'!J25</f>
        <v>7750</v>
      </c>
      <c r="F66" s="89"/>
      <c r="G66" s="508" t="s">
        <v>71</v>
      </c>
      <c r="H66" s="506">
        <f>'NYC Ferry'!J36</f>
        <v>8583</v>
      </c>
      <c r="I66" s="89"/>
      <c r="J66" s="508" t="s">
        <v>71</v>
      </c>
      <c r="K66" s="506">
        <f>'NYC Ferry'!J47</f>
        <v>8650</v>
      </c>
      <c r="L66" s="89"/>
      <c r="M66" s="508" t="s">
        <v>71</v>
      </c>
      <c r="N66" s="506">
        <f>'NYC Ferry'!J58</f>
        <v>8846</v>
      </c>
    </row>
    <row r="67" spans="1:14" ht="13.5" customHeight="1" thickBot="1" x14ac:dyDescent="0.3">
      <c r="A67" s="509"/>
      <c r="B67" s="507"/>
      <c r="C67" s="89"/>
      <c r="D67" s="509"/>
      <c r="E67" s="507"/>
      <c r="F67" s="89"/>
      <c r="G67" s="509"/>
      <c r="H67" s="507"/>
      <c r="I67" s="89"/>
      <c r="J67" s="509"/>
      <c r="K67" s="507"/>
      <c r="L67" s="89"/>
      <c r="M67" s="509"/>
      <c r="N67" s="507"/>
    </row>
    <row r="68" spans="1:14" ht="13.5" customHeight="1" x14ac:dyDescent="0.25">
      <c r="A68" s="508" t="s">
        <v>80</v>
      </c>
      <c r="B68" s="516">
        <f>SUM('NYC Ferry'!S14)</f>
        <v>1808</v>
      </c>
      <c r="C68" s="89"/>
      <c r="D68" s="508" t="s">
        <v>80</v>
      </c>
      <c r="E68" s="516">
        <f>SUM('NYC Ferry'!S25)</f>
        <v>4254</v>
      </c>
      <c r="F68" s="89"/>
      <c r="G68" s="508" t="s">
        <v>80</v>
      </c>
      <c r="H68" s="506">
        <f>SUM('NYC Ferry'!S36)</f>
        <v>4172</v>
      </c>
      <c r="I68" s="89"/>
      <c r="J68" s="508" t="s">
        <v>80</v>
      </c>
      <c r="K68" s="506">
        <f>SUM('NYC Ferry'!S47)</f>
        <v>4150</v>
      </c>
      <c r="L68" s="89"/>
      <c r="M68" s="508" t="s">
        <v>80</v>
      </c>
      <c r="N68" s="506">
        <f>SUM('NYC Ferry'!S58)</f>
        <v>4287</v>
      </c>
    </row>
    <row r="69" spans="1:14" ht="13.5" customHeight="1" thickBot="1" x14ac:dyDescent="0.3">
      <c r="A69" s="509"/>
      <c r="B69" s="507"/>
      <c r="C69" s="89"/>
      <c r="D69" s="509"/>
      <c r="E69" s="507"/>
      <c r="F69" s="89"/>
      <c r="G69" s="509"/>
      <c r="H69" s="507"/>
      <c r="I69" s="89"/>
      <c r="J69" s="509"/>
      <c r="K69" s="507"/>
      <c r="L69" s="89"/>
      <c r="M69" s="509"/>
      <c r="N69" s="507"/>
    </row>
    <row r="70" spans="1:14" ht="13.5" customHeight="1" x14ac:dyDescent="0.25">
      <c r="A70" s="508" t="s">
        <v>81</v>
      </c>
      <c r="B70" s="516">
        <f>SUM('NYC Ferry'!T14)</f>
        <v>1213</v>
      </c>
      <c r="C70" s="89"/>
      <c r="D70" s="508" t="s">
        <v>81</v>
      </c>
      <c r="E70" s="516">
        <f>SUM('NYC Ferry'!T25)</f>
        <v>2613</v>
      </c>
      <c r="F70" s="89"/>
      <c r="G70" s="508" t="s">
        <v>81</v>
      </c>
      <c r="H70" s="506">
        <f>SUM('NYC Ferry'!T36)</f>
        <v>3013</v>
      </c>
      <c r="I70" s="89"/>
      <c r="J70" s="508" t="s">
        <v>81</v>
      </c>
      <c r="K70" s="506">
        <f>SUM('NYC Ferry'!T47)</f>
        <v>2809</v>
      </c>
      <c r="L70" s="89"/>
      <c r="M70" s="508" t="s">
        <v>81</v>
      </c>
      <c r="N70" s="506">
        <f>SUM('NYC Ferry'!T58)</f>
        <v>3072</v>
      </c>
    </row>
    <row r="71" spans="1:14" ht="13.5" customHeight="1" thickBot="1" x14ac:dyDescent="0.3">
      <c r="A71" s="509"/>
      <c r="B71" s="507"/>
      <c r="C71" s="89"/>
      <c r="D71" s="509"/>
      <c r="E71" s="507"/>
      <c r="F71" s="89"/>
      <c r="G71" s="509"/>
      <c r="H71" s="507"/>
      <c r="I71" s="89"/>
      <c r="J71" s="509"/>
      <c r="K71" s="507"/>
      <c r="L71" s="89"/>
      <c r="M71" s="509"/>
      <c r="N71" s="507"/>
    </row>
    <row r="72" spans="1:14" ht="13.5" customHeight="1" x14ac:dyDescent="0.25">
      <c r="A72" s="518" t="s">
        <v>113</v>
      </c>
      <c r="B72" s="516">
        <f>'NYC Ferry'!W14</f>
        <v>814</v>
      </c>
      <c r="C72" s="89"/>
      <c r="D72" s="518" t="s">
        <v>113</v>
      </c>
      <c r="E72" s="516">
        <f>'NYC Ferry'!W25</f>
        <v>1894</v>
      </c>
      <c r="F72" s="89"/>
      <c r="G72" s="518" t="s">
        <v>113</v>
      </c>
      <c r="H72" s="516">
        <f>'NYC Ferry'!W36</f>
        <v>1988</v>
      </c>
      <c r="I72" s="89"/>
      <c r="J72" s="518" t="s">
        <v>113</v>
      </c>
      <c r="K72" s="516">
        <f>'NYC Ferry'!W47</f>
        <v>2001</v>
      </c>
      <c r="L72" s="89"/>
      <c r="M72" s="518" t="s">
        <v>113</v>
      </c>
      <c r="N72" s="516">
        <f>'NYC Ferry'!W58</f>
        <v>1914</v>
      </c>
    </row>
    <row r="73" spans="1:14" ht="13.5" customHeight="1" thickBot="1" x14ac:dyDescent="0.3">
      <c r="A73" s="509"/>
      <c r="B73" s="507"/>
      <c r="C73" s="89"/>
      <c r="D73" s="509"/>
      <c r="E73" s="507"/>
      <c r="F73" s="89"/>
      <c r="G73" s="509"/>
      <c r="H73" s="507"/>
      <c r="I73" s="89"/>
      <c r="J73" s="509"/>
      <c r="K73" s="507"/>
      <c r="L73" s="89"/>
      <c r="M73" s="509"/>
      <c r="N73" s="507"/>
    </row>
    <row r="74" spans="1:14" ht="13.5" customHeight="1" x14ac:dyDescent="0.25">
      <c r="A74" s="518" t="s">
        <v>65</v>
      </c>
      <c r="B74" s="516">
        <f>SUM('NYC Ferry'!U14,'NYC Ferry'!Y14)</f>
        <v>2171</v>
      </c>
      <c r="C74" s="89"/>
      <c r="D74" s="518" t="s">
        <v>65</v>
      </c>
      <c r="E74" s="516">
        <f>SUM(,'NYC Ferry'!U25, 'NYC Ferry'!Y25)</f>
        <v>4952</v>
      </c>
      <c r="F74" s="89"/>
      <c r="G74" s="518" t="s">
        <v>65</v>
      </c>
      <c r="H74" s="516">
        <f>SUM(,'NYC Ferry'!U36,'NYC Ferry'!Y36)</f>
        <v>4975</v>
      </c>
      <c r="I74" s="89"/>
      <c r="J74" s="518" t="s">
        <v>65</v>
      </c>
      <c r="K74" s="516">
        <f>SUM('NYC Ferry'!U47,'NYC Ferry'!Y47)</f>
        <v>4921</v>
      </c>
      <c r="L74" s="89"/>
      <c r="M74" s="518" t="s">
        <v>65</v>
      </c>
      <c r="N74" s="516">
        <f>SUM('NYC Ferry'!U58, 'NYC Ferry'!Y58)</f>
        <v>5380</v>
      </c>
    </row>
    <row r="75" spans="1:14" ht="13.5" customHeight="1" thickBot="1" x14ac:dyDescent="0.3">
      <c r="A75" s="509"/>
      <c r="B75" s="507"/>
      <c r="C75" s="89"/>
      <c r="D75" s="509"/>
      <c r="E75" s="507"/>
      <c r="F75" s="89"/>
      <c r="G75" s="509"/>
      <c r="H75" s="507"/>
      <c r="I75" s="89"/>
      <c r="J75" s="509"/>
      <c r="K75" s="507"/>
      <c r="L75" s="89"/>
      <c r="M75" s="509"/>
      <c r="N75" s="507"/>
    </row>
    <row r="76" spans="1:14" ht="13.5" customHeight="1" x14ac:dyDescent="0.25">
      <c r="A76" s="552" t="s">
        <v>19</v>
      </c>
      <c r="B76" s="537">
        <f>SUM(B20:B75)</f>
        <v>138926</v>
      </c>
      <c r="C76" s="89"/>
      <c r="D76" s="552" t="s">
        <v>19</v>
      </c>
      <c r="E76" s="537">
        <f>SUM(E20:E75)</f>
        <v>312242</v>
      </c>
      <c r="F76" s="89"/>
      <c r="G76" s="552" t="s">
        <v>19</v>
      </c>
      <c r="H76" s="537">
        <f>SUM(H20:H75)</f>
        <v>314378</v>
      </c>
      <c r="I76" s="89"/>
      <c r="J76" s="554" t="s">
        <v>19</v>
      </c>
      <c r="K76" s="537">
        <f>SUM(K20:K75)</f>
        <v>298274</v>
      </c>
      <c r="L76" s="89"/>
      <c r="M76" s="552" t="s">
        <v>19</v>
      </c>
      <c r="N76" s="537">
        <f>SUM(N20:N75)</f>
        <v>296086</v>
      </c>
    </row>
    <row r="77" spans="1:14" ht="13.5" customHeight="1" thickBot="1" x14ac:dyDescent="0.3">
      <c r="A77" s="553"/>
      <c r="B77" s="538"/>
      <c r="C77" s="89"/>
      <c r="D77" s="553"/>
      <c r="E77" s="538"/>
      <c r="F77" s="89"/>
      <c r="G77" s="553"/>
      <c r="H77" s="538"/>
      <c r="I77" s="89"/>
      <c r="J77" s="553"/>
      <c r="K77" s="538"/>
      <c r="L77" s="89"/>
      <c r="M77" s="553"/>
      <c r="N77" s="538"/>
    </row>
    <row r="78" spans="1:14" x14ac:dyDescent="0.25">
      <c r="C78" s="89"/>
      <c r="F78" s="89"/>
      <c r="I78" s="89"/>
      <c r="L78" s="89"/>
    </row>
    <row r="79" spans="1:14" x14ac:dyDescent="0.25">
      <c r="C79" s="89"/>
      <c r="F79" s="89"/>
      <c r="I79" s="89"/>
      <c r="L79" s="89"/>
    </row>
  </sheetData>
  <mergeCells count="382">
    <mergeCell ref="A52:A53"/>
    <mergeCell ref="A72:A73"/>
    <mergeCell ref="D72:D73"/>
    <mergeCell ref="G72:G73"/>
    <mergeCell ref="J72:J73"/>
    <mergeCell ref="M72:M73"/>
    <mergeCell ref="N72:N73"/>
    <mergeCell ref="K72:K73"/>
    <mergeCell ref="H72:H73"/>
    <mergeCell ref="E72:E73"/>
    <mergeCell ref="B72:B73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A74:A75"/>
    <mergeCell ref="D74:D75"/>
    <mergeCell ref="G74:G75"/>
    <mergeCell ref="J74:J75"/>
    <mergeCell ref="M74:M75"/>
    <mergeCell ref="K74:K75"/>
    <mergeCell ref="H74:H75"/>
    <mergeCell ref="E74:E75"/>
    <mergeCell ref="B74:B75"/>
    <mergeCell ref="D46:D47"/>
    <mergeCell ref="E46:E47"/>
    <mergeCell ref="G46:G47"/>
    <mergeCell ref="J46:J47"/>
    <mergeCell ref="M46:M47"/>
    <mergeCell ref="H46:H47"/>
    <mergeCell ref="K46:K47"/>
    <mergeCell ref="N48:N49"/>
    <mergeCell ref="N74:N75"/>
    <mergeCell ref="D52:D53"/>
    <mergeCell ref="D66:D67"/>
    <mergeCell ref="E66:E67"/>
    <mergeCell ref="G66:G67"/>
    <mergeCell ref="H66:H67"/>
    <mergeCell ref="J66:J67"/>
    <mergeCell ref="N54:N55"/>
    <mergeCell ref="K54:K55"/>
    <mergeCell ref="K50:K51"/>
    <mergeCell ref="N52:N53"/>
    <mergeCell ref="K56:K57"/>
    <mergeCell ref="K58:K59"/>
    <mergeCell ref="M56:M57"/>
    <mergeCell ref="M58:M59"/>
    <mergeCell ref="N56:N57"/>
    <mergeCell ref="A48:A49"/>
    <mergeCell ref="D48:D49"/>
    <mergeCell ref="G48:G49"/>
    <mergeCell ref="J48:J49"/>
    <mergeCell ref="M48:M49"/>
    <mergeCell ref="B48:B49"/>
    <mergeCell ref="E48:E49"/>
    <mergeCell ref="H48:H49"/>
    <mergeCell ref="K48:K49"/>
    <mergeCell ref="N58:N59"/>
    <mergeCell ref="E54:E55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A54:A55"/>
    <mergeCell ref="B60:B61"/>
    <mergeCell ref="D60:D61"/>
    <mergeCell ref="M14:M15"/>
    <mergeCell ref="N14:N15"/>
    <mergeCell ref="G64:G65"/>
    <mergeCell ref="H64:H65"/>
    <mergeCell ref="J64:J65"/>
    <mergeCell ref="K64:K65"/>
    <mergeCell ref="M64:M65"/>
    <mergeCell ref="N64:N65"/>
    <mergeCell ref="M50:M51"/>
    <mergeCell ref="N50:N51"/>
    <mergeCell ref="G50:G51"/>
    <mergeCell ref="H50:H51"/>
    <mergeCell ref="J50:J51"/>
    <mergeCell ref="N34:N35"/>
    <mergeCell ref="N62:N63"/>
    <mergeCell ref="N44:N45"/>
    <mergeCell ref="M38:M39"/>
    <mergeCell ref="H56:H57"/>
    <mergeCell ref="H58:H59"/>
    <mergeCell ref="J56:J57"/>
    <mergeCell ref="J58:J59"/>
    <mergeCell ref="B54:B55"/>
    <mergeCell ref="N76:N77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6:A77"/>
    <mergeCell ref="B76:B77"/>
    <mergeCell ref="D76:D77"/>
    <mergeCell ref="E76:E77"/>
    <mergeCell ref="G76:G77"/>
    <mergeCell ref="H76:H77"/>
    <mergeCell ref="J76:J77"/>
    <mergeCell ref="K76:K77"/>
    <mergeCell ref="M76:M77"/>
    <mergeCell ref="K66:K67"/>
    <mergeCell ref="M66:M67"/>
    <mergeCell ref="N66:N67"/>
    <mergeCell ref="A66:A67"/>
    <mergeCell ref="A64:A65"/>
    <mergeCell ref="D50:D51"/>
    <mergeCell ref="E50:E51"/>
    <mergeCell ref="A46:A47"/>
    <mergeCell ref="B46:B47"/>
    <mergeCell ref="A50:A51"/>
    <mergeCell ref="B50:B51"/>
    <mergeCell ref="B6:B7"/>
    <mergeCell ref="M2:N2"/>
    <mergeCell ref="N6:N7"/>
    <mergeCell ref="N4:N5"/>
    <mergeCell ref="N8:N9"/>
    <mergeCell ref="A34:A35"/>
    <mergeCell ref="D34:D35"/>
    <mergeCell ref="G34:G35"/>
    <mergeCell ref="J34:J35"/>
    <mergeCell ref="M34:M35"/>
    <mergeCell ref="B34:B35"/>
    <mergeCell ref="E34:E35"/>
    <mergeCell ref="H34:H35"/>
    <mergeCell ref="K34:K35"/>
    <mergeCell ref="G14:G15"/>
    <mergeCell ref="H14:H15"/>
    <mergeCell ref="J14:J15"/>
    <mergeCell ref="N46:N47"/>
    <mergeCell ref="K14:K15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M44:M45"/>
    <mergeCell ref="A42:A43"/>
    <mergeCell ref="B42:B43"/>
    <mergeCell ref="D42:D43"/>
    <mergeCell ref="E42:E43"/>
    <mergeCell ref="G42:G43"/>
    <mergeCell ref="G38:G39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H42:H43"/>
    <mergeCell ref="J42:J43"/>
    <mergeCell ref="K42:K43"/>
    <mergeCell ref="M42:M43"/>
    <mergeCell ref="N40:N41"/>
    <mergeCell ref="H38:H39"/>
    <mergeCell ref="J38:J39"/>
    <mergeCell ref="G32:G33"/>
    <mergeCell ref="H32:H33"/>
    <mergeCell ref="J32:J33"/>
    <mergeCell ref="K32:K33"/>
    <mergeCell ref="M32:M33"/>
    <mergeCell ref="A24:A25"/>
    <mergeCell ref="B24:B25"/>
    <mergeCell ref="D24:D25"/>
    <mergeCell ref="E24:E25"/>
    <mergeCell ref="G24:G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A20:A21"/>
    <mergeCell ref="H24:H25"/>
    <mergeCell ref="J24:J25"/>
    <mergeCell ref="K24:K25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4:M25"/>
    <mergeCell ref="N24:N25"/>
    <mergeCell ref="A22:A23"/>
    <mergeCell ref="D22:D23"/>
    <mergeCell ref="G22:G23"/>
    <mergeCell ref="B22:B23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M60:M61"/>
    <mergeCell ref="N60:N61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A68:A69"/>
    <mergeCell ref="B68:B69"/>
    <mergeCell ref="D68:D69"/>
    <mergeCell ref="E68:E69"/>
    <mergeCell ref="G68:G69"/>
    <mergeCell ref="H68:H69"/>
    <mergeCell ref="J68:J69"/>
    <mergeCell ref="B66:B67"/>
    <mergeCell ref="B64:B65"/>
    <mergeCell ref="D64:D65"/>
    <mergeCell ref="E64:E65"/>
    <mergeCell ref="A60:A61"/>
    <mergeCell ref="P19:P20"/>
    <mergeCell ref="Q19:Q20"/>
    <mergeCell ref="K68:K69"/>
    <mergeCell ref="M68:M69"/>
    <mergeCell ref="E22:E23"/>
    <mergeCell ref="H22:H23"/>
    <mergeCell ref="J22:J23"/>
    <mergeCell ref="K22:K23"/>
    <mergeCell ref="M22:M23"/>
    <mergeCell ref="N22:N23"/>
    <mergeCell ref="N68:N69"/>
    <mergeCell ref="N26:N27"/>
    <mergeCell ref="M28:M29"/>
    <mergeCell ref="N32:N33"/>
    <mergeCell ref="N38:N39"/>
    <mergeCell ref="N36:N37"/>
    <mergeCell ref="J36:J37"/>
    <mergeCell ref="K36:K37"/>
    <mergeCell ref="M36:M37"/>
    <mergeCell ref="E60:E61"/>
    <mergeCell ref="G60:G61"/>
    <mergeCell ref="H60:H61"/>
    <mergeCell ref="J60:J61"/>
    <mergeCell ref="K60:K6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7 L36 A39 C38 L38 A41 A40 L40 A43 A42 L42 A45 C44 L44 A21 A20 L20:M20 A27:A31 L26:M26 A61 A60 A77:D77 A62 C20:D20 C26:D26 C36 E37:F37 E39:F39 F38 E41:F41 F40 E43:F43 F42 E45:F45 F44 A35 E35:F35 F36 H37:I37 H39:I39 I38 H41:I41 I40 H43:I43 I42 H45:I45 I44 H35:I35 I36 K37:L37 K39:L39 K41:L41 K43:L43 K45:L45 K35:L35 N37 N39 N41 N43 N45 N35 C40 C42 C60:D60 C62:D62 F20:G20 F26:G26 F60:G60 F62:G62 I20:J20 I26:J26 I60:J60 I62:J62 L60:M60 L62:M62 A63 I63:N63 A17 I17:N17 I77:J77 A25 A24 C24:D24 F24:G24 I24:J24 L24:M24 C17:G17 A76 C76:D76 F76:G76 I76:J76 L76:M76 C37 C39 C41 C43 C45 C21:N21 C27:N27 C61 C34:C35 C63:G63 C25:N25 C29:N29 C28:D28 F28:G28 C31:N31 C30:D30 F30:G30 I30:N30 F77:G77 L77:M77 L28:M28 I28:J28 E61:N61 F34 I34 L34 A33 C32:C33 E33:F33 H33:I33 K33:L33 N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71"/>
      <c r="C1" s="628" t="s">
        <v>69</v>
      </c>
      <c r="D1" s="628" t="s">
        <v>8</v>
      </c>
      <c r="E1" s="650" t="s">
        <v>19</v>
      </c>
    </row>
    <row r="2" spans="1:6" ht="14.25" customHeight="1" thickBot="1" x14ac:dyDescent="0.3">
      <c r="A2" s="24"/>
      <c r="B2" s="172"/>
      <c r="C2" s="631"/>
      <c r="D2" s="631"/>
      <c r="E2" s="651"/>
    </row>
    <row r="3" spans="1:6" ht="14.25" customHeight="1" x14ac:dyDescent="0.25">
      <c r="A3" s="638" t="s">
        <v>52</v>
      </c>
      <c r="B3" s="604" t="s">
        <v>53</v>
      </c>
      <c r="C3" s="609" t="s">
        <v>66</v>
      </c>
      <c r="D3" s="609" t="s">
        <v>8</v>
      </c>
      <c r="E3" s="651"/>
    </row>
    <row r="4" spans="1:6" ht="15" customHeight="1" thickBot="1" x14ac:dyDescent="0.3">
      <c r="A4" s="639"/>
      <c r="B4" s="645"/>
      <c r="C4" s="656"/>
      <c r="D4" s="656"/>
      <c r="E4" s="651"/>
    </row>
    <row r="5" spans="1:6" s="46" customFormat="1" ht="14.25" thickBot="1" x14ac:dyDescent="0.3">
      <c r="A5" s="25" t="s">
        <v>3</v>
      </c>
      <c r="B5" s="173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7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7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7">
        <f>B7+1</f>
        <v>42950</v>
      </c>
      <c r="C8" s="12"/>
      <c r="D8" s="18"/>
      <c r="E8" s="17">
        <f t="shared" si="0"/>
        <v>0</v>
      </c>
      <c r="F8" s="152"/>
    </row>
    <row r="9" spans="1:6" s="46" customFormat="1" ht="14.25" thickBot="1" x14ac:dyDescent="0.3">
      <c r="A9" s="25" t="s">
        <v>0</v>
      </c>
      <c r="B9" s="187">
        <f>B8+1</f>
        <v>42951</v>
      </c>
      <c r="C9" s="12"/>
      <c r="D9" s="18"/>
      <c r="E9" s="17">
        <f t="shared" si="0"/>
        <v>0</v>
      </c>
      <c r="F9" s="152"/>
    </row>
    <row r="10" spans="1:6" s="46" customFormat="1" ht="14.25" customHeight="1" outlineLevel="1" thickBot="1" x14ac:dyDescent="0.3">
      <c r="A10" s="25" t="s">
        <v>1</v>
      </c>
      <c r="B10" s="187">
        <f>B9+1</f>
        <v>42952</v>
      </c>
      <c r="C10" s="18"/>
      <c r="D10" s="18"/>
      <c r="E10" s="17">
        <f t="shared" si="0"/>
        <v>0</v>
      </c>
      <c r="F10" s="152"/>
    </row>
    <row r="11" spans="1:6" s="46" customFormat="1" ht="15" customHeight="1" outlineLevel="1" thickBot="1" x14ac:dyDescent="0.3">
      <c r="A11" s="25" t="s">
        <v>2</v>
      </c>
      <c r="B11" s="187">
        <f>B10+1</f>
        <v>42953</v>
      </c>
      <c r="C11" s="21"/>
      <c r="D11" s="21"/>
      <c r="E11" s="17">
        <f t="shared" si="0"/>
        <v>0</v>
      </c>
      <c r="F11" s="152"/>
    </row>
    <row r="12" spans="1:6" s="47" customFormat="1" ht="15" customHeight="1" outlineLevel="1" thickBot="1" x14ac:dyDescent="0.3">
      <c r="A12" s="160" t="s">
        <v>21</v>
      </c>
      <c r="B12" s="598" t="s">
        <v>24</v>
      </c>
      <c r="C12" s="115">
        <f>SUM(C5:C11)</f>
        <v>0</v>
      </c>
      <c r="D12" s="115">
        <f>SUM(D5:D11)</f>
        <v>0</v>
      </c>
      <c r="E12" s="118">
        <f>SUM(E5:E11)</f>
        <v>0</v>
      </c>
    </row>
    <row r="13" spans="1:6" s="47" customFormat="1" ht="15" customHeight="1" outlineLevel="1" thickBot="1" x14ac:dyDescent="0.3">
      <c r="A13" s="110" t="s">
        <v>23</v>
      </c>
      <c r="B13" s="599"/>
      <c r="C13" s="111" t="e">
        <f>AVERAGE(C5:C11)</f>
        <v>#DIV/0!</v>
      </c>
      <c r="D13" s="111" t="e">
        <f>AVERAGE(D5:D11)</f>
        <v>#DIV/0!</v>
      </c>
      <c r="E13" s="114">
        <f>AVERAGE(E5:E11)</f>
        <v>0</v>
      </c>
    </row>
    <row r="14" spans="1:6" s="47" customFormat="1" ht="15" customHeight="1" thickBot="1" x14ac:dyDescent="0.3">
      <c r="A14" s="26" t="s">
        <v>20</v>
      </c>
      <c r="B14" s="599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599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3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4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4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5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5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7">
        <f t="shared" si="2"/>
        <v>42959</v>
      </c>
      <c r="C21" s="18"/>
      <c r="D21" s="19"/>
      <c r="E21" s="17">
        <f t="shared" si="1"/>
        <v>0</v>
      </c>
      <c r="F21" s="155"/>
    </row>
    <row r="22" spans="1:6" s="47" customFormat="1" ht="15" customHeight="1" outlineLevel="1" thickBot="1" x14ac:dyDescent="0.3">
      <c r="A22" s="25" t="s">
        <v>2</v>
      </c>
      <c r="B22" s="174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60" t="s">
        <v>21</v>
      </c>
      <c r="B23" s="598" t="s">
        <v>25</v>
      </c>
      <c r="C23" s="115">
        <f>SUM(C16:C22)</f>
        <v>0</v>
      </c>
      <c r="D23" s="115">
        <f>SUM(D16:D22)</f>
        <v>0</v>
      </c>
      <c r="E23" s="115">
        <f>SUM(E16:E22)</f>
        <v>0</v>
      </c>
    </row>
    <row r="24" spans="1:6" s="47" customFormat="1" ht="15" customHeight="1" outlineLevel="1" thickBot="1" x14ac:dyDescent="0.3">
      <c r="A24" s="110" t="s">
        <v>23</v>
      </c>
      <c r="B24" s="599"/>
      <c r="C24" s="111" t="e">
        <f>AVERAGE(C16:C22)</f>
        <v>#DIV/0!</v>
      </c>
      <c r="D24" s="111" t="e">
        <f>AVERAGE(D16:D22)</f>
        <v>#DIV/0!</v>
      </c>
      <c r="E24" s="111">
        <f>AVERAGE(E16:E22)</f>
        <v>0</v>
      </c>
    </row>
    <row r="25" spans="1:6" s="47" customFormat="1" ht="15" customHeight="1" thickBot="1" x14ac:dyDescent="0.3">
      <c r="A25" s="26" t="s">
        <v>20</v>
      </c>
      <c r="B25" s="599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600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6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7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7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7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7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7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7">
        <f t="shared" si="4"/>
        <v>42967</v>
      </c>
      <c r="C33" s="21"/>
      <c r="D33" s="21"/>
      <c r="E33" s="66">
        <f t="shared" si="3"/>
        <v>0</v>
      </c>
      <c r="F33" s="155"/>
    </row>
    <row r="34" spans="1:6" s="47" customFormat="1" ht="15" customHeight="1" outlineLevel="1" thickBot="1" x14ac:dyDescent="0.3">
      <c r="A34" s="160" t="s">
        <v>21</v>
      </c>
      <c r="B34" s="598" t="s">
        <v>26</v>
      </c>
      <c r="C34" s="115">
        <f>SUM(C27:C33)</f>
        <v>0</v>
      </c>
      <c r="D34" s="115">
        <f>SUM(D27:D33)</f>
        <v>0</v>
      </c>
      <c r="E34" s="115">
        <f>SUM(E27:E33)</f>
        <v>0</v>
      </c>
    </row>
    <row r="35" spans="1:6" s="47" customFormat="1" ht="15" customHeight="1" outlineLevel="1" thickBot="1" x14ac:dyDescent="0.3">
      <c r="A35" s="110" t="s">
        <v>23</v>
      </c>
      <c r="B35" s="599"/>
      <c r="C35" s="111" t="e">
        <f>AVERAGE(C27:C33)</f>
        <v>#DIV/0!</v>
      </c>
      <c r="D35" s="111" t="e">
        <f>AVERAGE(D27:D33)</f>
        <v>#DIV/0!</v>
      </c>
      <c r="E35" s="111">
        <f>AVERAGE(E27:E33)</f>
        <v>0</v>
      </c>
    </row>
    <row r="36" spans="1:6" s="47" customFormat="1" ht="15" customHeight="1" thickBot="1" x14ac:dyDescent="0.3">
      <c r="A36" s="26" t="s">
        <v>20</v>
      </c>
      <c r="B36" s="599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600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8">
        <f>B33+1</f>
        <v>42968</v>
      </c>
      <c r="C38" s="12"/>
      <c r="D38" s="12"/>
      <c r="E38" s="16">
        <f t="shared" ref="E38:E44" si="5">SUM(C38:D38)</f>
        <v>0</v>
      </c>
      <c r="F38" s="155"/>
    </row>
    <row r="39" spans="1:6" s="47" customFormat="1" ht="15" customHeight="1" thickBot="1" x14ac:dyDescent="0.3">
      <c r="A39" s="25" t="s">
        <v>4</v>
      </c>
      <c r="B39" s="179">
        <f t="shared" ref="B39:B44" si="6">B38+1</f>
        <v>42969</v>
      </c>
      <c r="C39" s="12"/>
      <c r="D39" s="18"/>
      <c r="E39" s="17">
        <f t="shared" si="5"/>
        <v>0</v>
      </c>
      <c r="F39" s="155"/>
    </row>
    <row r="40" spans="1:6" s="47" customFormat="1" ht="15" customHeight="1" thickBot="1" x14ac:dyDescent="0.3">
      <c r="A40" s="25" t="s">
        <v>5</v>
      </c>
      <c r="B40" s="179">
        <f t="shared" si="6"/>
        <v>42970</v>
      </c>
      <c r="C40" s="12"/>
      <c r="D40" s="18"/>
      <c r="E40" s="17">
        <f t="shared" si="5"/>
        <v>0</v>
      </c>
      <c r="F40" s="155"/>
    </row>
    <row r="41" spans="1:6" s="47" customFormat="1" ht="15" customHeight="1" thickBot="1" x14ac:dyDescent="0.3">
      <c r="A41" s="25" t="s">
        <v>6</v>
      </c>
      <c r="B41" s="179">
        <f t="shared" si="6"/>
        <v>42971</v>
      </c>
      <c r="C41" s="12"/>
      <c r="D41" s="18"/>
      <c r="E41" s="17">
        <f t="shared" si="5"/>
        <v>0</v>
      </c>
      <c r="F41" s="155"/>
    </row>
    <row r="42" spans="1:6" s="47" customFormat="1" ht="15" customHeight="1" thickBot="1" x14ac:dyDescent="0.3">
      <c r="A42" s="25" t="s">
        <v>0</v>
      </c>
      <c r="B42" s="179">
        <f t="shared" si="6"/>
        <v>42972</v>
      </c>
      <c r="C42" s="12"/>
      <c r="D42" s="18"/>
      <c r="E42" s="17">
        <f t="shared" si="5"/>
        <v>0</v>
      </c>
      <c r="F42" s="155"/>
    </row>
    <row r="43" spans="1:6" s="47" customFormat="1" ht="15" customHeight="1" outlineLevel="1" thickBot="1" x14ac:dyDescent="0.3">
      <c r="A43" s="25" t="s">
        <v>1</v>
      </c>
      <c r="B43" s="179">
        <f t="shared" si="6"/>
        <v>42973</v>
      </c>
      <c r="C43" s="18"/>
      <c r="D43" s="18"/>
      <c r="E43" s="17">
        <f t="shared" si="5"/>
        <v>0</v>
      </c>
      <c r="F43" s="155"/>
    </row>
    <row r="44" spans="1:6" s="47" customFormat="1" ht="15" customHeight="1" outlineLevel="1" thickBot="1" x14ac:dyDescent="0.3">
      <c r="A44" s="25" t="s">
        <v>2</v>
      </c>
      <c r="B44" s="179">
        <f t="shared" si="6"/>
        <v>42974</v>
      </c>
      <c r="C44" s="21"/>
      <c r="D44" s="21"/>
      <c r="E44" s="66">
        <f t="shared" si="5"/>
        <v>0</v>
      </c>
      <c r="F44" s="155"/>
    </row>
    <row r="45" spans="1:6" s="47" customFormat="1" ht="15" customHeight="1" outlineLevel="1" thickBot="1" x14ac:dyDescent="0.3">
      <c r="A45" s="160" t="s">
        <v>21</v>
      </c>
      <c r="B45" s="598" t="s">
        <v>27</v>
      </c>
      <c r="C45" s="115">
        <f>SUM(C38:C44)</f>
        <v>0</v>
      </c>
      <c r="D45" s="115">
        <f>SUM(D38:D44)</f>
        <v>0</v>
      </c>
      <c r="E45" s="115">
        <f>SUM(E38:E44)</f>
        <v>0</v>
      </c>
    </row>
    <row r="46" spans="1:6" s="47" customFormat="1" ht="15" customHeight="1" outlineLevel="1" thickBot="1" x14ac:dyDescent="0.3">
      <c r="A46" s="110" t="s">
        <v>23</v>
      </c>
      <c r="B46" s="599"/>
      <c r="C46" s="111" t="e">
        <f>AVERAGE(C38:C44)</f>
        <v>#DIV/0!</v>
      </c>
      <c r="D46" s="111" t="e">
        <f>AVERAGE(D38:D44)</f>
        <v>#DIV/0!</v>
      </c>
      <c r="E46" s="111">
        <f>AVERAGE(E38:E44)</f>
        <v>0</v>
      </c>
    </row>
    <row r="47" spans="1:6" s="47" customFormat="1" ht="15" customHeight="1" thickBot="1" x14ac:dyDescent="0.3">
      <c r="A47" s="26" t="s">
        <v>20</v>
      </c>
      <c r="B47" s="599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600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8">
        <f>B44+1</f>
        <v>42975</v>
      </c>
      <c r="C49" s="51"/>
      <c r="D49" s="54"/>
      <c r="E49" s="17">
        <f t="shared" ref="E49:E55" si="7">SUM(C49:D49)</f>
        <v>0</v>
      </c>
      <c r="F49" s="155"/>
    </row>
    <row r="50" spans="1:6" s="47" customFormat="1" ht="15" customHeight="1" thickBot="1" x14ac:dyDescent="0.3">
      <c r="A50" s="151" t="s">
        <v>4</v>
      </c>
      <c r="B50" s="179">
        <f t="shared" ref="B50:B55" si="8">B49+1</f>
        <v>42976</v>
      </c>
      <c r="C50" s="12"/>
      <c r="D50" s="15"/>
      <c r="E50" s="17">
        <f t="shared" si="7"/>
        <v>0</v>
      </c>
      <c r="F50" s="155"/>
    </row>
    <row r="51" spans="1:6" s="47" customFormat="1" ht="13.5" customHeight="1" thickBot="1" x14ac:dyDescent="0.3">
      <c r="A51" s="151" t="s">
        <v>5</v>
      </c>
      <c r="B51" s="179">
        <f t="shared" si="8"/>
        <v>42977</v>
      </c>
      <c r="C51" s="12"/>
      <c r="D51" s="15"/>
      <c r="E51" s="17">
        <f t="shared" si="7"/>
        <v>0</v>
      </c>
      <c r="F51" s="155"/>
    </row>
    <row r="52" spans="1:6" s="47" customFormat="1" ht="15" customHeight="1" thickBot="1" x14ac:dyDescent="0.3">
      <c r="A52" s="151" t="s">
        <v>6</v>
      </c>
      <c r="B52" s="179">
        <f t="shared" si="8"/>
        <v>42978</v>
      </c>
      <c r="C52" s="12"/>
      <c r="D52" s="15"/>
      <c r="E52" s="17">
        <f t="shared" si="7"/>
        <v>0</v>
      </c>
      <c r="F52" s="155"/>
    </row>
    <row r="53" spans="1:6" s="47" customFormat="1" ht="14.25" thickBot="1" x14ac:dyDescent="0.3">
      <c r="A53" s="25" t="s">
        <v>0</v>
      </c>
      <c r="B53" s="181">
        <f t="shared" si="8"/>
        <v>42979</v>
      </c>
      <c r="C53" s="12"/>
      <c r="D53" s="15"/>
      <c r="E53" s="17">
        <f t="shared" si="7"/>
        <v>0</v>
      </c>
      <c r="F53" s="155"/>
    </row>
    <row r="54" spans="1:6" s="47" customFormat="1" ht="14.25" outlineLevel="1" thickBot="1" x14ac:dyDescent="0.3">
      <c r="A54" s="25" t="s">
        <v>1</v>
      </c>
      <c r="B54" s="181">
        <f t="shared" si="8"/>
        <v>42980</v>
      </c>
      <c r="C54" s="18"/>
      <c r="D54" s="18"/>
      <c r="E54" s="17">
        <f t="shared" si="7"/>
        <v>0</v>
      </c>
      <c r="F54" s="155"/>
    </row>
    <row r="55" spans="1:6" s="47" customFormat="1" ht="14.25" outlineLevel="1" thickBot="1" x14ac:dyDescent="0.3">
      <c r="A55" s="151" t="s">
        <v>2</v>
      </c>
      <c r="B55" s="181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60" t="s">
        <v>21</v>
      </c>
      <c r="B56" s="598" t="s">
        <v>28</v>
      </c>
      <c r="C56" s="115">
        <f>SUM(C49:C55)</f>
        <v>0</v>
      </c>
      <c r="D56" s="115">
        <f>SUM(D49:D55)</f>
        <v>0</v>
      </c>
      <c r="E56" s="118">
        <f>SUM(E49:E55)</f>
        <v>0</v>
      </c>
    </row>
    <row r="57" spans="1:6" s="47" customFormat="1" ht="15" customHeight="1" outlineLevel="1" thickBot="1" x14ac:dyDescent="0.3">
      <c r="A57" s="110" t="s">
        <v>23</v>
      </c>
      <c r="B57" s="599"/>
      <c r="C57" s="111" t="e">
        <f>AVERAGE(C49:C55)</f>
        <v>#DIV/0!</v>
      </c>
      <c r="D57" s="111" t="e">
        <f>AVERAGE(D49:D55)</f>
        <v>#DIV/0!</v>
      </c>
      <c r="E57" s="114">
        <f>AVERAGE(E49:E55)</f>
        <v>0</v>
      </c>
    </row>
    <row r="58" spans="1:6" s="47" customFormat="1" ht="15" customHeight="1" thickBot="1" x14ac:dyDescent="0.3">
      <c r="A58" s="26" t="s">
        <v>20</v>
      </c>
      <c r="B58" s="599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600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51" t="s">
        <v>3</v>
      </c>
      <c r="B60" s="178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51" t="s">
        <v>4</v>
      </c>
      <c r="B61" s="179">
        <f>B60+1</f>
        <v>42983</v>
      </c>
      <c r="C61" s="12"/>
      <c r="D61" s="18"/>
      <c r="E61" s="17"/>
    </row>
    <row r="62" spans="1:6" s="47" customFormat="1" ht="14.25" thickBot="1" x14ac:dyDescent="0.3">
      <c r="A62" s="151"/>
      <c r="B62" s="180"/>
      <c r="C62" s="12"/>
      <c r="D62" s="18"/>
      <c r="E62" s="17"/>
    </row>
    <row r="63" spans="1:6" s="47" customFormat="1" ht="14.25" thickBot="1" x14ac:dyDescent="0.3">
      <c r="A63" s="151"/>
      <c r="B63" s="180"/>
      <c r="C63" s="12"/>
      <c r="D63" s="18"/>
      <c r="E63" s="17"/>
    </row>
    <row r="64" spans="1:6" s="47" customFormat="1" ht="14.25" thickBot="1" x14ac:dyDescent="0.3">
      <c r="A64" s="25"/>
      <c r="B64" s="180"/>
      <c r="C64" s="12"/>
      <c r="D64" s="18"/>
      <c r="E64" s="17"/>
    </row>
    <row r="65" spans="1:6" s="47" customFormat="1" ht="14.25" thickBot="1" x14ac:dyDescent="0.3">
      <c r="A65" s="25"/>
      <c r="B65" s="180"/>
      <c r="C65" s="18"/>
      <c r="D65" s="18"/>
      <c r="E65" s="17"/>
    </row>
    <row r="66" spans="1:6" s="47" customFormat="1" ht="14.25" thickBot="1" x14ac:dyDescent="0.3">
      <c r="A66" s="25"/>
      <c r="B66" s="182"/>
      <c r="C66" s="21"/>
      <c r="D66" s="21"/>
      <c r="E66" s="66"/>
    </row>
    <row r="67" spans="1:6" s="47" customFormat="1" ht="14.25" thickBot="1" x14ac:dyDescent="0.3">
      <c r="A67" s="160" t="s">
        <v>21</v>
      </c>
      <c r="B67" s="598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</row>
    <row r="68" spans="1:6" s="47" customFormat="1" ht="14.25" thickBot="1" x14ac:dyDescent="0.3">
      <c r="A68" s="110" t="s">
        <v>23</v>
      </c>
      <c r="B68" s="599"/>
      <c r="C68" s="111" t="e">
        <f>AVERAGE(C60:C66)</f>
        <v>#DIV/0!</v>
      </c>
      <c r="D68" s="111" t="e">
        <f>AVERAGE(D60:D66)</f>
        <v>#DIV/0!</v>
      </c>
      <c r="E68" s="111">
        <f>AVERAGE(E60:E66)</f>
        <v>0</v>
      </c>
    </row>
    <row r="69" spans="1:6" s="47" customFormat="1" ht="14.25" thickBot="1" x14ac:dyDescent="0.3">
      <c r="A69" s="26" t="s">
        <v>20</v>
      </c>
      <c r="B69" s="599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600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3"/>
      <c r="C71" s="50"/>
      <c r="D71" s="50"/>
      <c r="E71" s="50"/>
    </row>
    <row r="72" spans="1:6" s="47" customFormat="1" x14ac:dyDescent="0.25">
      <c r="B72" s="190"/>
      <c r="C72" s="39" t="s">
        <v>68</v>
      </c>
      <c r="D72" s="39" t="s">
        <v>8</v>
      </c>
      <c r="E72" s="640" t="s">
        <v>75</v>
      </c>
      <c r="F72" s="642"/>
    </row>
    <row r="73" spans="1:6" ht="25.5" x14ac:dyDescent="0.25">
      <c r="A73" s="11"/>
      <c r="B73" s="42" t="s">
        <v>30</v>
      </c>
      <c r="C73" s="192">
        <f>SUM(C58:C58, C47:C47, C36:C36, C25:C25, C14:C14, C69:C69)</f>
        <v>0</v>
      </c>
      <c r="D73" s="37">
        <f>SUM(D69:D69, D58:D58, D47:D47, D36:D36, D25:D25, D14:D14)</f>
        <v>0</v>
      </c>
      <c r="E73" s="222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92">
        <f>SUM(C56:C56, C45:C45, C34:C34, C23:C23, C12:C12, C67:C67)</f>
        <v>0</v>
      </c>
      <c r="D74" s="37">
        <f>SUM(D67:D67, D56:D56, D45:D45, D34:D34, D23:D23, D12:D12)</f>
        <v>0</v>
      </c>
      <c r="E74" s="222" t="s">
        <v>29</v>
      </c>
      <c r="F74" s="107">
        <f>SUM(E56, E45, E34, E23, E12, E67)</f>
        <v>0</v>
      </c>
    </row>
    <row r="75" spans="1:6" x14ac:dyDescent="0.25">
      <c r="C75" s="134"/>
      <c r="E75" s="222" t="s">
        <v>22</v>
      </c>
      <c r="F75" s="107">
        <f>AVERAGE(E14, E25, E36, E47, E58, E69)</f>
        <v>0</v>
      </c>
    </row>
    <row r="76" spans="1:6" x14ac:dyDescent="0.25">
      <c r="C76" s="134"/>
      <c r="E76" s="222" t="s">
        <v>62</v>
      </c>
      <c r="F76" s="106">
        <f>AVERAGE(E56, E45, E34, E23, E12, E67)</f>
        <v>0</v>
      </c>
    </row>
    <row r="78" spans="1:6" x14ac:dyDescent="0.25">
      <c r="C78" s="153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5"/>
      <c r="C1" s="628" t="s">
        <v>47</v>
      </c>
      <c r="D1" s="629"/>
      <c r="E1" s="628"/>
      <c r="F1" s="630"/>
      <c r="G1" s="650" t="s">
        <v>19</v>
      </c>
    </row>
    <row r="2" spans="1:7" ht="15" customHeight="1" thickBot="1" x14ac:dyDescent="0.3">
      <c r="B2" s="135"/>
      <c r="C2" s="631"/>
      <c r="D2" s="632"/>
      <c r="E2" s="631"/>
      <c r="F2" s="633"/>
      <c r="G2" s="651"/>
    </row>
    <row r="3" spans="1:7" x14ac:dyDescent="0.25">
      <c r="A3" s="655" t="s">
        <v>52</v>
      </c>
      <c r="B3" s="685" t="s">
        <v>53</v>
      </c>
      <c r="C3" s="609" t="s">
        <v>50</v>
      </c>
      <c r="D3" s="684" t="s">
        <v>51</v>
      </c>
      <c r="E3" s="609"/>
      <c r="F3" s="684"/>
      <c r="G3" s="651"/>
    </row>
    <row r="4" spans="1:7" ht="14.25" customHeight="1" thickBot="1" x14ac:dyDescent="0.3">
      <c r="A4" s="656"/>
      <c r="B4" s="686"/>
      <c r="C4" s="656"/>
      <c r="D4" s="649"/>
      <c r="E4" s="656"/>
      <c r="F4" s="649"/>
      <c r="G4" s="651"/>
    </row>
    <row r="5" spans="1:7" s="73" customFormat="1" ht="12.75" customHeight="1" thickBot="1" x14ac:dyDescent="0.3">
      <c r="A5" s="149"/>
      <c r="B5" s="132"/>
      <c r="C5" s="68"/>
      <c r="D5" s="69"/>
      <c r="E5" s="70"/>
      <c r="F5" s="71"/>
      <c r="G5" s="72"/>
    </row>
    <row r="6" spans="1:7" s="73" customFormat="1" ht="12.75" customHeight="1" thickBot="1" x14ac:dyDescent="0.3">
      <c r="A6" s="149"/>
      <c r="B6" s="125"/>
      <c r="C6" s="68"/>
      <c r="D6" s="69"/>
      <c r="E6" s="70"/>
      <c r="F6" s="71"/>
      <c r="G6" s="72"/>
    </row>
    <row r="7" spans="1:7" s="73" customFormat="1" ht="12.75" customHeight="1" thickBot="1" x14ac:dyDescent="0.3">
      <c r="A7" s="149"/>
      <c r="B7" s="125"/>
      <c r="C7" s="68"/>
      <c r="D7" s="69"/>
      <c r="E7" s="70"/>
      <c r="F7" s="71"/>
      <c r="G7" s="72"/>
    </row>
    <row r="8" spans="1:7" s="73" customFormat="1" ht="12.75" customHeight="1" thickBot="1" x14ac:dyDescent="0.3">
      <c r="A8" s="154"/>
      <c r="B8" s="125"/>
      <c r="C8" s="68"/>
      <c r="D8" s="69"/>
      <c r="E8" s="70"/>
      <c r="F8" s="71"/>
      <c r="G8" s="72"/>
    </row>
    <row r="9" spans="1:7" s="73" customFormat="1" ht="12.75" customHeight="1" thickBot="1" x14ac:dyDescent="0.3">
      <c r="A9" s="154"/>
      <c r="B9" s="125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4"/>
      <c r="B10" s="159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4"/>
      <c r="B11" s="125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9" t="s">
        <v>21</v>
      </c>
      <c r="B12" s="598" t="s">
        <v>24</v>
      </c>
      <c r="C12" s="121">
        <f>SUM(C5:C11)</f>
        <v>0</v>
      </c>
      <c r="D12" s="121">
        <f>SUM(D5:D11)</f>
        <v>0</v>
      </c>
      <c r="E12" s="121">
        <f>SUM(E5:E11)</f>
        <v>0</v>
      </c>
      <c r="F12" s="121">
        <f>SUM(F5:F11)</f>
        <v>0</v>
      </c>
      <c r="G12" s="121">
        <f>SUM(G5:G11)</f>
        <v>0</v>
      </c>
    </row>
    <row r="13" spans="1:7" s="79" customFormat="1" ht="14.25" customHeight="1" outlineLevel="1" thickBot="1" x14ac:dyDescent="0.3">
      <c r="A13" s="110" t="s">
        <v>23</v>
      </c>
      <c r="B13" s="599"/>
      <c r="C13" s="122" t="e">
        <f>AVERAGE(C5:C11)</f>
        <v>#DIV/0!</v>
      </c>
      <c r="D13" s="122" t="e">
        <f>AVERAGE(D5:D11)</f>
        <v>#DIV/0!</v>
      </c>
      <c r="E13" s="122" t="e">
        <f>AVERAGE(E5:E11)</f>
        <v>#DIV/0!</v>
      </c>
      <c r="F13" s="122" t="e">
        <f>AVERAGE(F5:F11)</f>
        <v>#DIV/0!</v>
      </c>
      <c r="G13" s="122">
        <f>AVERAGE(G5:G11)</f>
        <v>0</v>
      </c>
    </row>
    <row r="14" spans="1:7" s="79" customFormat="1" ht="14.25" customHeight="1" thickBot="1" x14ac:dyDescent="0.3">
      <c r="A14" s="26" t="s">
        <v>20</v>
      </c>
      <c r="B14" s="599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600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6"/>
      <c r="C16" s="68"/>
      <c r="D16" s="69"/>
      <c r="E16" s="68"/>
      <c r="F16" s="80"/>
      <c r="G16" s="156"/>
    </row>
    <row r="17" spans="1:7" s="79" customFormat="1" ht="13.5" customHeight="1" thickBot="1" x14ac:dyDescent="0.3">
      <c r="A17" s="25"/>
      <c r="B17" s="127"/>
      <c r="C17" s="68"/>
      <c r="D17" s="69"/>
      <c r="E17" s="70"/>
      <c r="F17" s="71"/>
      <c r="G17" s="156"/>
    </row>
    <row r="18" spans="1:7" s="79" customFormat="1" ht="15" customHeight="1" thickBot="1" x14ac:dyDescent="0.3">
      <c r="A18" s="25"/>
      <c r="B18" s="127"/>
      <c r="C18" s="68"/>
      <c r="D18" s="69"/>
      <c r="E18" s="70"/>
      <c r="F18" s="71"/>
      <c r="G18" s="156"/>
    </row>
    <row r="19" spans="1:7" s="79" customFormat="1" ht="14.25" customHeight="1" thickBot="1" x14ac:dyDescent="0.3">
      <c r="A19" s="25"/>
      <c r="B19" s="127"/>
      <c r="C19" s="68"/>
      <c r="D19" s="69"/>
      <c r="E19" s="70"/>
      <c r="F19" s="71"/>
      <c r="G19" s="156"/>
    </row>
    <row r="20" spans="1:7" s="79" customFormat="1" ht="14.25" customHeight="1" thickBot="1" x14ac:dyDescent="0.3">
      <c r="A20" s="25"/>
      <c r="B20" s="127"/>
      <c r="C20" s="68"/>
      <c r="D20" s="69"/>
      <c r="E20" s="70"/>
      <c r="F20" s="71"/>
      <c r="G20" s="156"/>
    </row>
    <row r="21" spans="1:7" s="79" customFormat="1" ht="14.25" customHeight="1" outlineLevel="1" thickBot="1" x14ac:dyDescent="0.3">
      <c r="A21" s="151"/>
      <c r="B21" s="127"/>
      <c r="C21" s="70"/>
      <c r="D21" s="74"/>
      <c r="E21" s="70"/>
      <c r="F21" s="71"/>
      <c r="G21" s="156">
        <f>SUM(C21:F21)</f>
        <v>0</v>
      </c>
    </row>
    <row r="22" spans="1:7" s="79" customFormat="1" ht="14.25" customHeight="1" outlineLevel="1" thickBot="1" x14ac:dyDescent="0.3">
      <c r="A22" s="151"/>
      <c r="B22" s="127"/>
      <c r="C22" s="75"/>
      <c r="D22" s="76"/>
      <c r="E22" s="75"/>
      <c r="F22" s="77"/>
      <c r="G22" s="156">
        <f>SUM(C22:F22)</f>
        <v>0</v>
      </c>
    </row>
    <row r="23" spans="1:7" s="79" customFormat="1" ht="14.25" customHeight="1" outlineLevel="1" thickBot="1" x14ac:dyDescent="0.3">
      <c r="A23" s="109" t="s">
        <v>21</v>
      </c>
      <c r="B23" s="598" t="s">
        <v>25</v>
      </c>
      <c r="C23" s="121">
        <f>SUM(C16:C22)</f>
        <v>0</v>
      </c>
      <c r="D23" s="121">
        <f>SUM(D16:D22)</f>
        <v>0</v>
      </c>
      <c r="E23" s="121">
        <f>SUM(E16:E22)</f>
        <v>0</v>
      </c>
      <c r="F23" s="121">
        <f>SUM(F16:F22)</f>
        <v>0</v>
      </c>
      <c r="G23" s="121">
        <f>SUM(G16:G22)</f>
        <v>0</v>
      </c>
    </row>
    <row r="24" spans="1:7" s="79" customFormat="1" ht="14.25" customHeight="1" outlineLevel="1" thickBot="1" x14ac:dyDescent="0.3">
      <c r="A24" s="110" t="s">
        <v>23</v>
      </c>
      <c r="B24" s="599"/>
      <c r="C24" s="122" t="e">
        <f>AVERAGE(C16:C22)</f>
        <v>#DIV/0!</v>
      </c>
      <c r="D24" s="122" t="e">
        <f>AVERAGE(D16:D22)</f>
        <v>#DIV/0!</v>
      </c>
      <c r="E24" s="122" t="e">
        <f>AVERAGE(E16:E22)</f>
        <v>#DIV/0!</v>
      </c>
      <c r="F24" s="122" t="e">
        <f>AVERAGE(F16:F22)</f>
        <v>#DIV/0!</v>
      </c>
      <c r="G24" s="122">
        <f>AVERAGE(G16:G22)</f>
        <v>0</v>
      </c>
    </row>
    <row r="25" spans="1:7" s="79" customFormat="1" ht="14.25" customHeight="1" thickBot="1" x14ac:dyDescent="0.3">
      <c r="A25" s="26" t="s">
        <v>20</v>
      </c>
      <c r="B25" s="599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600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50"/>
      <c r="C27" s="68"/>
      <c r="D27" s="69"/>
      <c r="E27" s="68"/>
      <c r="F27" s="80"/>
      <c r="G27" s="156"/>
    </row>
    <row r="28" spans="1:7" s="79" customFormat="1" ht="15.75" customHeight="1" thickBot="1" x14ac:dyDescent="0.3">
      <c r="A28" s="25"/>
      <c r="B28" s="129"/>
      <c r="C28" s="68"/>
      <c r="D28" s="69"/>
      <c r="E28" s="70"/>
      <c r="F28" s="71"/>
      <c r="G28" s="156"/>
    </row>
    <row r="29" spans="1:7" s="79" customFormat="1" ht="13.5" customHeight="1" thickBot="1" x14ac:dyDescent="0.3">
      <c r="A29" s="25"/>
      <c r="B29" s="129"/>
      <c r="C29" s="68"/>
      <c r="D29" s="69"/>
      <c r="E29" s="70"/>
      <c r="F29" s="71"/>
      <c r="G29" s="156"/>
    </row>
    <row r="30" spans="1:7" s="79" customFormat="1" ht="12.75" customHeight="1" thickBot="1" x14ac:dyDescent="0.3">
      <c r="A30" s="25"/>
      <c r="B30" s="129"/>
      <c r="C30" s="68"/>
      <c r="D30" s="69"/>
      <c r="E30" s="70"/>
      <c r="F30" s="71"/>
      <c r="G30" s="156"/>
    </row>
    <row r="31" spans="1:7" s="79" customFormat="1" ht="14.25" thickBot="1" x14ac:dyDescent="0.3">
      <c r="A31" s="25"/>
      <c r="B31" s="129"/>
      <c r="C31" s="68"/>
      <c r="D31" s="69"/>
      <c r="E31" s="70"/>
      <c r="F31" s="71"/>
      <c r="G31" s="156"/>
    </row>
    <row r="32" spans="1:7" s="79" customFormat="1" ht="14.25" customHeight="1" outlineLevel="1" thickBot="1" x14ac:dyDescent="0.3">
      <c r="A32" s="151"/>
      <c r="B32" s="127"/>
      <c r="C32" s="70"/>
      <c r="D32" s="74"/>
      <c r="E32" s="70"/>
      <c r="F32" s="71"/>
      <c r="G32" s="156">
        <f>SUM(C32:F32)</f>
        <v>0</v>
      </c>
    </row>
    <row r="33" spans="1:8" s="79" customFormat="1" ht="14.25" customHeight="1" outlineLevel="1" thickBot="1" x14ac:dyDescent="0.3">
      <c r="A33" s="151"/>
      <c r="B33" s="127"/>
      <c r="C33" s="75"/>
      <c r="D33" s="76"/>
      <c r="E33" s="75"/>
      <c r="F33" s="77"/>
      <c r="G33" s="156">
        <f>SUM(C33:F33)</f>
        <v>0</v>
      </c>
    </row>
    <row r="34" spans="1:8" s="79" customFormat="1" ht="14.25" customHeight="1" outlineLevel="1" thickBot="1" x14ac:dyDescent="0.3">
      <c r="A34" s="109" t="s">
        <v>21</v>
      </c>
      <c r="B34" s="598" t="s">
        <v>26</v>
      </c>
      <c r="C34" s="121">
        <f>SUM(C27:C33)</f>
        <v>0</v>
      </c>
      <c r="D34" s="121">
        <f>SUM(D27:D33)</f>
        <v>0</v>
      </c>
      <c r="E34" s="121">
        <f>SUM(E27:E33)</f>
        <v>0</v>
      </c>
      <c r="F34" s="121">
        <f>SUM(F27:F33)</f>
        <v>0</v>
      </c>
      <c r="G34" s="121">
        <f>SUM(G27:G33)</f>
        <v>0</v>
      </c>
    </row>
    <row r="35" spans="1:8" s="79" customFormat="1" ht="14.25" customHeight="1" outlineLevel="1" thickBot="1" x14ac:dyDescent="0.3">
      <c r="A35" s="110" t="s">
        <v>23</v>
      </c>
      <c r="B35" s="599"/>
      <c r="C35" s="122" t="e">
        <f>AVERAGE(C27:C33)</f>
        <v>#DIV/0!</v>
      </c>
      <c r="D35" s="122" t="e">
        <f>AVERAGE(D27:D33)</f>
        <v>#DIV/0!</v>
      </c>
      <c r="E35" s="122" t="e">
        <f>AVERAGE(E27:E33)</f>
        <v>#DIV/0!</v>
      </c>
      <c r="F35" s="122" t="e">
        <f>AVERAGE(F27:F33)</f>
        <v>#DIV/0!</v>
      </c>
      <c r="G35" s="122">
        <f>AVERAGE(G27:G33)</f>
        <v>0</v>
      </c>
    </row>
    <row r="36" spans="1:8" s="79" customFormat="1" ht="14.25" customHeight="1" thickBot="1" x14ac:dyDescent="0.3">
      <c r="A36" s="26" t="s">
        <v>20</v>
      </c>
      <c r="B36" s="599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600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50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9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9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9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9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51"/>
      <c r="B43" s="127"/>
      <c r="C43" s="70"/>
      <c r="D43" s="74"/>
      <c r="E43" s="70"/>
      <c r="F43" s="71"/>
      <c r="G43" s="72">
        <f>SUM(C43:F43)</f>
        <v>0</v>
      </c>
      <c r="H43" s="124"/>
    </row>
    <row r="44" spans="1:8" s="79" customFormat="1" ht="14.25" customHeight="1" outlineLevel="1" thickBot="1" x14ac:dyDescent="0.3">
      <c r="A44" s="151"/>
      <c r="B44" s="127"/>
      <c r="C44" s="75"/>
      <c r="D44" s="76"/>
      <c r="E44" s="75"/>
      <c r="F44" s="77"/>
      <c r="G44" s="78">
        <f>SUM(C44:F44)</f>
        <v>0</v>
      </c>
      <c r="H44" s="124"/>
    </row>
    <row r="45" spans="1:8" s="79" customFormat="1" ht="14.25" customHeight="1" outlineLevel="1" thickBot="1" x14ac:dyDescent="0.3">
      <c r="A45" s="109" t="s">
        <v>21</v>
      </c>
      <c r="B45" s="598" t="s">
        <v>27</v>
      </c>
      <c r="C45" s="121">
        <f>SUM(C38:C44)</f>
        <v>0</v>
      </c>
      <c r="D45" s="121">
        <f>SUM(D38:D44)</f>
        <v>0</v>
      </c>
      <c r="E45" s="121">
        <f>SUM(E38:E44)</f>
        <v>0</v>
      </c>
      <c r="F45" s="121">
        <f>SUM(F38:F44)</f>
        <v>0</v>
      </c>
      <c r="G45" s="121">
        <f>SUM(G38:G44)</f>
        <v>0</v>
      </c>
    </row>
    <row r="46" spans="1:8" s="79" customFormat="1" ht="14.25" customHeight="1" outlineLevel="1" thickBot="1" x14ac:dyDescent="0.3">
      <c r="A46" s="110" t="s">
        <v>23</v>
      </c>
      <c r="B46" s="599"/>
      <c r="C46" s="122" t="e">
        <f>AVERAGE(C38:C44)</f>
        <v>#DIV/0!</v>
      </c>
      <c r="D46" s="122" t="e">
        <f>AVERAGE(D38:D44)</f>
        <v>#DIV/0!</v>
      </c>
      <c r="E46" s="122" t="e">
        <f>AVERAGE(E38:E44)</f>
        <v>#DIV/0!</v>
      </c>
      <c r="F46" s="122" t="e">
        <f>AVERAGE(F38:F44)</f>
        <v>#DIV/0!</v>
      </c>
      <c r="G46" s="122">
        <f>AVERAGE(G38:G44)</f>
        <v>0</v>
      </c>
    </row>
    <row r="47" spans="1:8" s="79" customFormat="1" ht="14.25" customHeight="1" thickBot="1" x14ac:dyDescent="0.3">
      <c r="A47" s="26" t="s">
        <v>20</v>
      </c>
      <c r="B47" s="599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600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8"/>
      <c r="C49" s="145"/>
      <c r="D49" s="146"/>
      <c r="E49" s="68"/>
      <c r="F49" s="80"/>
      <c r="G49" s="81"/>
    </row>
    <row r="50" spans="1:7" s="79" customFormat="1" ht="14.25" customHeight="1" thickBot="1" x14ac:dyDescent="0.3">
      <c r="A50" s="25"/>
      <c r="B50" s="144"/>
      <c r="C50" s="147"/>
      <c r="D50" s="148"/>
      <c r="E50" s="70"/>
      <c r="F50" s="71"/>
      <c r="G50" s="72"/>
    </row>
    <row r="51" spans="1:7" s="79" customFormat="1" ht="13.5" customHeight="1" thickBot="1" x14ac:dyDescent="0.3">
      <c r="A51" s="25"/>
      <c r="B51" s="144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51"/>
      <c r="B52" s="144"/>
      <c r="C52" s="68"/>
      <c r="D52" s="80"/>
      <c r="E52" s="70"/>
      <c r="F52" s="71"/>
      <c r="G52" s="72"/>
    </row>
    <row r="53" spans="1:7" s="79" customFormat="1" ht="12" customHeight="1" x14ac:dyDescent="0.25">
      <c r="A53" s="151"/>
      <c r="B53" s="144"/>
      <c r="C53" s="145"/>
      <c r="D53" s="183"/>
      <c r="E53" s="75"/>
      <c r="F53" s="77"/>
      <c r="G53" s="78"/>
    </row>
    <row r="54" spans="1:7" s="79" customFormat="1" ht="14.25" customHeight="1" outlineLevel="1" thickBot="1" x14ac:dyDescent="0.3">
      <c r="A54" s="186"/>
      <c r="B54" s="195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51" t="s">
        <v>2</v>
      </c>
      <c r="B55" s="127">
        <f>B54+1</f>
        <v>1</v>
      </c>
      <c r="C55" s="184"/>
      <c r="D55" s="185"/>
      <c r="E55" s="145"/>
      <c r="F55" s="183"/>
      <c r="G55" s="70">
        <f>SUM(C55:F55)</f>
        <v>0</v>
      </c>
    </row>
    <row r="56" spans="1:7" s="79" customFormat="1" ht="16.5" customHeight="1" outlineLevel="1" thickBot="1" x14ac:dyDescent="0.3">
      <c r="A56" s="109" t="s">
        <v>21</v>
      </c>
      <c r="B56" s="598" t="s">
        <v>28</v>
      </c>
      <c r="C56" s="121">
        <f>SUM(C49:C55)</f>
        <v>0</v>
      </c>
      <c r="D56" s="121">
        <f>SUM(D49:D55)</f>
        <v>0</v>
      </c>
      <c r="E56" s="121">
        <f>SUM(E49:E55)</f>
        <v>0</v>
      </c>
      <c r="F56" s="121">
        <f>SUM(F49:F55)</f>
        <v>0</v>
      </c>
      <c r="G56" s="121">
        <f>SUM(G49:G55)</f>
        <v>0</v>
      </c>
    </row>
    <row r="57" spans="1:7" s="79" customFormat="1" ht="14.25" customHeight="1" outlineLevel="1" thickBot="1" x14ac:dyDescent="0.3">
      <c r="A57" s="110" t="s">
        <v>23</v>
      </c>
      <c r="B57" s="599"/>
      <c r="C57" s="122" t="e">
        <f>AVERAGE(C49:C55)</f>
        <v>#DIV/0!</v>
      </c>
      <c r="D57" s="122" t="e">
        <f>AVERAGE(D49:D55)</f>
        <v>#DIV/0!</v>
      </c>
      <c r="E57" s="122" t="e">
        <f>AVERAGE(E49:E55)</f>
        <v>#DIV/0!</v>
      </c>
      <c r="F57" s="122" t="e">
        <f>AVERAGE(F49:F55)</f>
        <v>#DIV/0!</v>
      </c>
      <c r="G57" s="122">
        <f>AVERAGE(G49:G55)</f>
        <v>0</v>
      </c>
    </row>
    <row r="58" spans="1:7" s="79" customFormat="1" ht="15.75" customHeight="1" thickBot="1" x14ac:dyDescent="0.3">
      <c r="A58" s="26" t="s">
        <v>20</v>
      </c>
      <c r="B58" s="599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600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40"/>
      <c r="B60" s="131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41"/>
      <c r="B61" s="129"/>
      <c r="C61" s="68"/>
      <c r="D61" s="69"/>
      <c r="E61" s="70"/>
      <c r="F61" s="71"/>
      <c r="G61" s="72"/>
    </row>
    <row r="62" spans="1:7" s="79" customFormat="1" ht="18" hidden="1" customHeight="1" x14ac:dyDescent="0.25">
      <c r="A62" s="136"/>
      <c r="B62" s="129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6"/>
      <c r="B63" s="129"/>
      <c r="C63" s="68"/>
      <c r="D63" s="69"/>
      <c r="E63" s="70"/>
      <c r="F63" s="71"/>
      <c r="G63" s="72"/>
    </row>
    <row r="64" spans="1:7" s="79" customFormat="1" ht="15" hidden="1" customHeight="1" x14ac:dyDescent="0.25">
      <c r="A64" s="136"/>
      <c r="B64" s="129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6"/>
      <c r="B65" s="129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6"/>
      <c r="B66" s="130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9" t="s">
        <v>21</v>
      </c>
      <c r="B67" s="598" t="s">
        <v>32</v>
      </c>
      <c r="C67" s="121">
        <f>SUM(C60:C66)</f>
        <v>0</v>
      </c>
      <c r="D67" s="121">
        <f>SUM(D60:D66)</f>
        <v>0</v>
      </c>
      <c r="E67" s="121">
        <f>SUM(E60:E66)</f>
        <v>0</v>
      </c>
      <c r="F67" s="121">
        <f>SUM(F60:F66)</f>
        <v>0</v>
      </c>
      <c r="G67" s="121">
        <f>SUM(G60:G66)</f>
        <v>0</v>
      </c>
    </row>
    <row r="68" spans="1:7" s="79" customFormat="1" ht="14.25" hidden="1" customHeight="1" outlineLevel="1" thickBot="1" x14ac:dyDescent="0.3">
      <c r="A68" s="110" t="s">
        <v>23</v>
      </c>
      <c r="B68" s="599"/>
      <c r="C68" s="122" t="e">
        <f>AVERAGE(C60:C66)</f>
        <v>#DIV/0!</v>
      </c>
      <c r="D68" s="122" t="e">
        <f>AVERAGE(D60:D66)</f>
        <v>#DIV/0!</v>
      </c>
      <c r="E68" s="122" t="e">
        <f>AVERAGE(E60:E66)</f>
        <v>#DIV/0!</v>
      </c>
      <c r="F68" s="122" t="e">
        <f>AVERAGE(F60:F66)</f>
        <v>#DIV/0!</v>
      </c>
      <c r="G68" s="122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599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600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640" t="s">
        <v>61</v>
      </c>
      <c r="F72" s="641"/>
      <c r="G72" s="642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591" t="s">
        <v>29</v>
      </c>
      <c r="F73" s="592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683" t="s">
        <v>30</v>
      </c>
      <c r="F74" s="683"/>
      <c r="G74" s="107">
        <f>SUM(G58, G47, G36, G25, G14, G69)</f>
        <v>0</v>
      </c>
    </row>
    <row r="75" spans="1:7" ht="30" customHeight="1" x14ac:dyDescent="0.25">
      <c r="E75" s="591" t="s">
        <v>62</v>
      </c>
      <c r="F75" s="592"/>
      <c r="G75" s="107">
        <f>AVERAGE(G12, G23, G34, G45, G56, G67)</f>
        <v>0</v>
      </c>
    </row>
    <row r="76" spans="1:7" ht="30" customHeight="1" x14ac:dyDescent="0.25">
      <c r="E76" s="683" t="s">
        <v>22</v>
      </c>
      <c r="F76" s="683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5"/>
  <sheetViews>
    <sheetView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59" t="s">
        <v>120</v>
      </c>
      <c r="B1" s="560"/>
    </row>
    <row r="2" spans="1:2" ht="15.75" thickBot="1" x14ac:dyDescent="0.3">
      <c r="A2" s="561"/>
      <c r="B2" s="562"/>
    </row>
    <row r="3" spans="1:2" ht="15.75" thickBot="1" x14ac:dyDescent="0.3">
      <c r="A3" s="543" t="s">
        <v>44</v>
      </c>
      <c r="B3" s="563"/>
    </row>
    <row r="4" spans="1:2" ht="12.75" customHeight="1" x14ac:dyDescent="0.25">
      <c r="A4" s="527" t="s">
        <v>45</v>
      </c>
      <c r="B4" s="510">
        <f>SUM('NY Waterway-(Port Imperial FC)'!H74)</f>
        <v>447847</v>
      </c>
    </row>
    <row r="5" spans="1:2" ht="13.5" customHeight="1" thickBot="1" x14ac:dyDescent="0.3">
      <c r="A5" s="528"/>
      <c r="B5" s="529"/>
    </row>
    <row r="6" spans="1:2" ht="12.75" customHeight="1" x14ac:dyDescent="0.25">
      <c r="A6" s="512" t="s">
        <v>46</v>
      </c>
      <c r="B6" s="531">
        <f>SUM('NY Waterway-(Billy Bey FC)'!F77)</f>
        <v>399224</v>
      </c>
    </row>
    <row r="7" spans="1:2" ht="13.5" customHeight="1" thickBot="1" x14ac:dyDescent="0.3">
      <c r="A7" s="556"/>
      <c r="B7" s="532"/>
    </row>
    <row r="8" spans="1:2" ht="12.75" customHeight="1" x14ac:dyDescent="0.25">
      <c r="A8" s="527" t="s">
        <v>47</v>
      </c>
      <c r="B8" s="510">
        <f>SUM(SeaStreak!G74)</f>
        <v>138891</v>
      </c>
    </row>
    <row r="9" spans="1:2" ht="13.5" customHeight="1" thickBot="1" x14ac:dyDescent="0.3">
      <c r="A9" s="557"/>
      <c r="B9" s="529"/>
    </row>
    <row r="10" spans="1:2" ht="12.75" customHeight="1" x14ac:dyDescent="0.25">
      <c r="A10" s="512" t="s">
        <v>48</v>
      </c>
      <c r="B10" s="531">
        <f>'New York Water Taxi'!M74</f>
        <v>62392</v>
      </c>
    </row>
    <row r="11" spans="1:2" ht="13.5" customHeight="1" thickBot="1" x14ac:dyDescent="0.3">
      <c r="A11" s="558"/>
      <c r="B11" s="532"/>
    </row>
    <row r="12" spans="1:2" ht="12.75" customHeight="1" x14ac:dyDescent="0.25">
      <c r="A12" s="539" t="s">
        <v>33</v>
      </c>
      <c r="B12" s="531">
        <f>SUM('Liberty Landing Ferry'!F74)</f>
        <v>41521</v>
      </c>
    </row>
    <row r="13" spans="1:2" ht="13.5" customHeight="1" thickBot="1" x14ac:dyDescent="0.3">
      <c r="A13" s="566"/>
      <c r="B13" s="532"/>
    </row>
    <row r="14" spans="1:2" ht="13.5" customHeight="1" x14ac:dyDescent="0.25">
      <c r="A14" s="539" t="s">
        <v>73</v>
      </c>
      <c r="B14" s="531">
        <f>'NYC Ferry'!F78</f>
        <v>931433</v>
      </c>
    </row>
    <row r="15" spans="1:2" ht="13.5" customHeight="1" thickBot="1" x14ac:dyDescent="0.3">
      <c r="A15" s="566"/>
      <c r="B15" s="532"/>
    </row>
    <row r="16" spans="1:2" ht="13.5" hidden="1" customHeight="1" x14ac:dyDescent="0.25">
      <c r="A16" s="539" t="s">
        <v>67</v>
      </c>
      <c r="B16" s="531">
        <f>'Water Tours'!F74</f>
        <v>0</v>
      </c>
    </row>
    <row r="17" spans="1:2" ht="13.5" hidden="1" customHeight="1" thickBot="1" x14ac:dyDescent="0.3">
      <c r="A17" s="566"/>
      <c r="B17" s="532"/>
    </row>
    <row r="18" spans="1:2" x14ac:dyDescent="0.25">
      <c r="A18" s="535" t="s">
        <v>19</v>
      </c>
      <c r="B18" s="537">
        <f>SUM(B4:B17)</f>
        <v>2021308</v>
      </c>
    </row>
    <row r="19" spans="1:2" ht="15.75" thickBot="1" x14ac:dyDescent="0.3">
      <c r="A19" s="564"/>
      <c r="B19" s="565"/>
    </row>
    <row r="20" spans="1:2" ht="15.75" thickBot="1" x14ac:dyDescent="0.3">
      <c r="A20" s="43"/>
      <c r="B20" s="44"/>
    </row>
    <row r="21" spans="1:2" ht="15.75" thickBot="1" x14ac:dyDescent="0.3">
      <c r="A21" s="543" t="s">
        <v>49</v>
      </c>
      <c r="B21" s="563"/>
    </row>
    <row r="22" spans="1:2" x14ac:dyDescent="0.25">
      <c r="A22" s="527" t="s">
        <v>10</v>
      </c>
      <c r="B22" s="510">
        <f>SUM('NYC Ferry'!C73,'NY Waterway-(Port Imperial FC)'!D74,'NY Waterway-(Billy Bey FC)'!G73,SeaStreak!B74,'New York Water Taxi'!J74)</f>
        <v>505853</v>
      </c>
    </row>
    <row r="23" spans="1:2" ht="15.75" thickBot="1" x14ac:dyDescent="0.3">
      <c r="A23" s="528"/>
      <c r="B23" s="529"/>
    </row>
    <row r="24" spans="1:2" x14ac:dyDescent="0.25">
      <c r="A24" s="527" t="s">
        <v>68</v>
      </c>
      <c r="B24" s="510">
        <f>SUM('NY Waterway-(Billy Bey FC)'!E73)</f>
        <v>6960</v>
      </c>
    </row>
    <row r="25" spans="1:2" ht="15.75" thickBot="1" x14ac:dyDescent="0.3">
      <c r="A25" s="528"/>
      <c r="B25" s="529"/>
    </row>
    <row r="26" spans="1:2" x14ac:dyDescent="0.25">
      <c r="A26" s="512" t="s">
        <v>8</v>
      </c>
      <c r="B26" s="531">
        <f>SUM('NY Waterway-(Port Imperial FC)'!B74,'NY Waterway-(Billy Bey FC)'!D73)</f>
        <v>374188</v>
      </c>
    </row>
    <row r="27" spans="1:2" ht="15.75" thickBot="1" x14ac:dyDescent="0.3">
      <c r="A27" s="556"/>
      <c r="B27" s="532"/>
    </row>
    <row r="28" spans="1:2" x14ac:dyDescent="0.25">
      <c r="A28" s="527" t="s">
        <v>14</v>
      </c>
      <c r="B28" s="510">
        <f>SUM('NYC Ferry'!D73,SeaStreak!C74,'New York Water Taxi'!H74)</f>
        <v>182552</v>
      </c>
    </row>
    <row r="29" spans="1:2" ht="15.75" thickBot="1" x14ac:dyDescent="0.3">
      <c r="A29" s="557"/>
      <c r="B29" s="529"/>
    </row>
    <row r="30" spans="1:2" ht="12.75" customHeight="1" x14ac:dyDescent="0.25">
      <c r="A30" s="512" t="s">
        <v>9</v>
      </c>
      <c r="B30" s="510">
        <f>SUM('NY Waterway-(Port Imperial FC)'!C74,'NY Waterway-(Billy Bey FC)'!F73,'Liberty Landing Ferry'!B74,'New York Water Taxi'!C74)</f>
        <v>348209</v>
      </c>
    </row>
    <row r="31" spans="1:2" ht="15.75" thickBot="1" x14ac:dyDescent="0.3">
      <c r="A31" s="558"/>
      <c r="B31" s="529"/>
    </row>
    <row r="32" spans="1:2" x14ac:dyDescent="0.25">
      <c r="A32" s="512" t="s">
        <v>7</v>
      </c>
      <c r="B32" s="516">
        <f>SUM('New York Water Taxi'!D74)</f>
        <v>8484</v>
      </c>
    </row>
    <row r="33" spans="1:6" ht="15.75" thickBot="1" x14ac:dyDescent="0.3">
      <c r="A33" s="558"/>
      <c r="B33" s="507"/>
    </row>
    <row r="34" spans="1:6" x14ac:dyDescent="0.25">
      <c r="A34" s="527" t="s">
        <v>99</v>
      </c>
      <c r="B34" s="516">
        <f>SUM('New York Water Taxi'!F74)</f>
        <v>4757</v>
      </c>
    </row>
    <row r="35" spans="1:6" ht="15.75" thickBot="1" x14ac:dyDescent="0.3">
      <c r="A35" s="557"/>
      <c r="B35" s="507"/>
    </row>
    <row r="36" spans="1:6" ht="13.5" customHeight="1" x14ac:dyDescent="0.25">
      <c r="A36" s="518" t="s">
        <v>63</v>
      </c>
      <c r="B36" s="516">
        <f>SUM('NYC Ferry'!E73,'New York Water Taxi'!E74)</f>
        <v>101747</v>
      </c>
    </row>
    <row r="37" spans="1:6" ht="14.25" customHeight="1" thickBot="1" x14ac:dyDescent="0.3">
      <c r="A37" s="509"/>
      <c r="B37" s="507"/>
    </row>
    <row r="38" spans="1:6" ht="14.25" customHeight="1" x14ac:dyDescent="0.25">
      <c r="A38" s="518" t="s">
        <v>96</v>
      </c>
      <c r="B38" s="516">
        <f>SUM('New York Water Taxi'!G74)</f>
        <v>8944</v>
      </c>
    </row>
    <row r="39" spans="1:6" ht="14.25" customHeight="1" thickBot="1" x14ac:dyDescent="0.3">
      <c r="A39" s="509"/>
      <c r="B39" s="507"/>
    </row>
    <row r="40" spans="1:6" ht="13.5" customHeight="1" x14ac:dyDescent="0.25">
      <c r="A40" s="518" t="s">
        <v>64</v>
      </c>
      <c r="B40" s="516">
        <f>SUM('NYC Ferry'!F73)</f>
        <v>24557</v>
      </c>
    </row>
    <row r="41" spans="1:6" ht="14.25" customHeight="1" thickBot="1" x14ac:dyDescent="0.3">
      <c r="A41" s="509"/>
      <c r="B41" s="507"/>
    </row>
    <row r="42" spans="1:6" ht="13.5" customHeight="1" x14ac:dyDescent="0.25">
      <c r="A42" s="518" t="s">
        <v>11</v>
      </c>
      <c r="B42" s="516">
        <f>SUM('NYC Ferry'!G73)</f>
        <v>66331</v>
      </c>
    </row>
    <row r="43" spans="1:6" ht="14.25" customHeight="1" thickBot="1" x14ac:dyDescent="0.3">
      <c r="A43" s="509"/>
      <c r="B43" s="507"/>
    </row>
    <row r="44" spans="1:6" ht="13.5" customHeight="1" x14ac:dyDescent="0.25">
      <c r="A44" s="518" t="s">
        <v>12</v>
      </c>
      <c r="B44" s="516">
        <f>SUM('NYC Ferry'!H73)</f>
        <v>28541</v>
      </c>
    </row>
    <row r="45" spans="1:6" ht="14.25" customHeight="1" thickBot="1" x14ac:dyDescent="0.3">
      <c r="A45" s="509"/>
      <c r="B45" s="507"/>
    </row>
    <row r="46" spans="1:6" ht="13.5" customHeight="1" x14ac:dyDescent="0.25">
      <c r="A46" s="518" t="s">
        <v>102</v>
      </c>
      <c r="B46" s="516">
        <f>'NYC Ferry'!U73</f>
        <v>30543</v>
      </c>
    </row>
    <row r="47" spans="1:6" ht="14.25" customHeight="1" thickBot="1" x14ac:dyDescent="0.3">
      <c r="A47" s="509"/>
      <c r="B47" s="507"/>
    </row>
    <row r="48" spans="1:6" ht="14.25" customHeight="1" x14ac:dyDescent="0.25">
      <c r="A48" s="518" t="s">
        <v>31</v>
      </c>
      <c r="B48" s="516">
        <f>SUM('NYC Ferry'!J73)</f>
        <v>7665</v>
      </c>
      <c r="F48" s="6"/>
    </row>
    <row r="49" spans="1:2" ht="14.25" customHeight="1" thickBot="1" x14ac:dyDescent="0.3">
      <c r="A49" s="509"/>
      <c r="B49" s="507"/>
    </row>
    <row r="50" spans="1:2" ht="14.25" customHeight="1" x14ac:dyDescent="0.25">
      <c r="A50" s="518" t="s">
        <v>78</v>
      </c>
      <c r="B50" s="516">
        <f>SUM('NYC Ferry'!N73)</f>
        <v>9712</v>
      </c>
    </row>
    <row r="51" spans="1:2" ht="14.25" customHeight="1" thickBot="1" x14ac:dyDescent="0.3">
      <c r="A51" s="509"/>
      <c r="B51" s="507"/>
    </row>
    <row r="52" spans="1:2" ht="14.25" customHeight="1" x14ac:dyDescent="0.25">
      <c r="A52" s="518" t="s">
        <v>108</v>
      </c>
      <c r="B52" s="516">
        <f>'New York Water Taxi'!K74</f>
        <v>12544</v>
      </c>
    </row>
    <row r="53" spans="1:2" ht="14.25" customHeight="1" thickBot="1" x14ac:dyDescent="0.3">
      <c r="A53" s="509"/>
      <c r="B53" s="507"/>
    </row>
    <row r="54" spans="1:2" ht="14.25" customHeight="1" x14ac:dyDescent="0.25">
      <c r="A54" s="548" t="s">
        <v>110</v>
      </c>
      <c r="B54" s="516">
        <f>SUM('NYC Ferry'!M73,'New York Water Taxi'!I74)</f>
        <v>23981</v>
      </c>
    </row>
    <row r="55" spans="1:2" ht="14.25" customHeight="1" thickBot="1" x14ac:dyDescent="0.3">
      <c r="A55" s="549"/>
      <c r="B55" s="507"/>
    </row>
    <row r="56" spans="1:2" ht="14.25" customHeight="1" x14ac:dyDescent="0.25">
      <c r="A56" s="518" t="s">
        <v>86</v>
      </c>
      <c r="B56" s="516">
        <f>SUM('NYC Ferry'!Q73)</f>
        <v>9799</v>
      </c>
    </row>
    <row r="57" spans="1:2" ht="14.25" customHeight="1" thickBot="1" x14ac:dyDescent="0.3">
      <c r="A57" s="509"/>
      <c r="B57" s="507"/>
    </row>
    <row r="58" spans="1:2" ht="14.25" customHeight="1" x14ac:dyDescent="0.25">
      <c r="A58" s="518" t="s">
        <v>87</v>
      </c>
      <c r="B58" s="516">
        <f>SUM('NYC Ferry'!R73)</f>
        <v>4017</v>
      </c>
    </row>
    <row r="59" spans="1:2" ht="14.25" customHeight="1" thickBot="1" x14ac:dyDescent="0.3">
      <c r="A59" s="509"/>
      <c r="B59" s="507"/>
    </row>
    <row r="60" spans="1:2" ht="14.25" customHeight="1" x14ac:dyDescent="0.25">
      <c r="A60" s="518" t="s">
        <v>89</v>
      </c>
      <c r="B60" s="516">
        <f>SUM('NYC Ferry'!S73)</f>
        <v>32634</v>
      </c>
    </row>
    <row r="61" spans="1:2" ht="14.25" customHeight="1" thickBot="1" x14ac:dyDescent="0.3">
      <c r="A61" s="509"/>
      <c r="B61" s="507"/>
    </row>
    <row r="62" spans="1:2" ht="14.25" customHeight="1" x14ac:dyDescent="0.25">
      <c r="A62" s="518" t="s">
        <v>88</v>
      </c>
      <c r="B62" s="516">
        <f>SUM('NYC Ferry'!T73)</f>
        <v>21360</v>
      </c>
    </row>
    <row r="63" spans="1:2" ht="14.25" customHeight="1" thickBot="1" x14ac:dyDescent="0.3">
      <c r="A63" s="509"/>
      <c r="B63" s="507"/>
    </row>
    <row r="64" spans="1:2" ht="14.25" customHeight="1" x14ac:dyDescent="0.25">
      <c r="A64" s="568" t="s">
        <v>104</v>
      </c>
      <c r="B64" s="516">
        <f>SUM('NYC Ferry'!O73)</f>
        <v>13998</v>
      </c>
    </row>
    <row r="65" spans="1:2" ht="14.25" customHeight="1" thickBot="1" x14ac:dyDescent="0.3">
      <c r="A65" s="569"/>
      <c r="B65" s="507"/>
    </row>
    <row r="66" spans="1:2" ht="14.25" customHeight="1" x14ac:dyDescent="0.25">
      <c r="A66" s="518" t="s">
        <v>72</v>
      </c>
      <c r="B66" s="516">
        <f>SUM('NYC Ferry'!L73)</f>
        <v>21043</v>
      </c>
    </row>
    <row r="67" spans="1:2" ht="14.25" customHeight="1" thickBot="1" x14ac:dyDescent="0.3">
      <c r="A67" s="509"/>
      <c r="B67" s="507"/>
    </row>
    <row r="68" spans="1:2" ht="14.25" customHeight="1" x14ac:dyDescent="0.25">
      <c r="A68" s="518" t="s">
        <v>71</v>
      </c>
      <c r="B68" s="516">
        <f>SUM('NYC Ferry'!K73)</f>
        <v>74149</v>
      </c>
    </row>
    <row r="69" spans="1:2" ht="14.25" customHeight="1" thickBot="1" x14ac:dyDescent="0.3">
      <c r="A69" s="509"/>
      <c r="B69" s="507"/>
    </row>
    <row r="70" spans="1:2" ht="14.25" customHeight="1" x14ac:dyDescent="0.25">
      <c r="A70" s="518" t="s">
        <v>80</v>
      </c>
      <c r="B70" s="516">
        <f>'NYC Ferry'!V73</f>
        <v>30584</v>
      </c>
    </row>
    <row r="71" spans="1:2" ht="14.25" customHeight="1" thickBot="1" x14ac:dyDescent="0.3">
      <c r="A71" s="509"/>
      <c r="B71" s="507"/>
    </row>
    <row r="72" spans="1:2" ht="14.25" customHeight="1" x14ac:dyDescent="0.25">
      <c r="A72" s="518" t="s">
        <v>81</v>
      </c>
      <c r="B72" s="516">
        <f>SUM('NYC Ferry'!P73)</f>
        <v>21533</v>
      </c>
    </row>
    <row r="73" spans="1:2" ht="14.25" customHeight="1" thickBot="1" x14ac:dyDescent="0.3">
      <c r="A73" s="509"/>
      <c r="B73" s="507"/>
    </row>
    <row r="74" spans="1:2" ht="14.25" customHeight="1" x14ac:dyDescent="0.25">
      <c r="A74" s="518" t="s">
        <v>113</v>
      </c>
      <c r="B74" s="516">
        <f>'NYC Ferry'!W73</f>
        <v>11503</v>
      </c>
    </row>
    <row r="75" spans="1:2" ht="14.25" customHeight="1" thickBot="1" x14ac:dyDescent="0.3">
      <c r="A75" s="509"/>
      <c r="B75" s="507"/>
    </row>
    <row r="76" spans="1:2" ht="14.25" customHeight="1" x14ac:dyDescent="0.25">
      <c r="A76" s="518" t="s">
        <v>65</v>
      </c>
      <c r="B76" s="516">
        <f>SUM('NYC Ferry'!I73)</f>
        <v>35120</v>
      </c>
    </row>
    <row r="77" spans="1:2" ht="14.25" customHeight="1" thickBot="1" x14ac:dyDescent="0.3">
      <c r="A77" s="509"/>
      <c r="B77" s="507"/>
    </row>
    <row r="78" spans="1:2" x14ac:dyDescent="0.25">
      <c r="A78" s="552" t="s">
        <v>19</v>
      </c>
      <c r="B78" s="537">
        <f>SUM(B22:B77)</f>
        <v>2021308</v>
      </c>
    </row>
    <row r="79" spans="1:2" ht="15.75" thickBot="1" x14ac:dyDescent="0.3">
      <c r="A79" s="567"/>
      <c r="B79" s="565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74:A75"/>
    <mergeCell ref="B74:B75"/>
    <mergeCell ref="A52:A53"/>
    <mergeCell ref="B52:B53"/>
    <mergeCell ref="A76:A77"/>
    <mergeCell ref="B76:B77"/>
    <mergeCell ref="A62:A63"/>
    <mergeCell ref="B60:B61"/>
    <mergeCell ref="B62:B63"/>
    <mergeCell ref="A70:A71"/>
    <mergeCell ref="B70:B71"/>
    <mergeCell ref="A72:A73"/>
    <mergeCell ref="B72:B73"/>
    <mergeCell ref="A56:A57"/>
    <mergeCell ref="A58:A59"/>
    <mergeCell ref="B56:B57"/>
    <mergeCell ref="B58:B59"/>
    <mergeCell ref="A60:A61"/>
    <mergeCell ref="A78:A79"/>
    <mergeCell ref="B78:B79"/>
    <mergeCell ref="A46:A47"/>
    <mergeCell ref="B46:B47"/>
    <mergeCell ref="A48:A49"/>
    <mergeCell ref="B48:B49"/>
    <mergeCell ref="A66:A67"/>
    <mergeCell ref="B66:B67"/>
    <mergeCell ref="A68:A69"/>
    <mergeCell ref="B68:B69"/>
    <mergeCell ref="A64:A65"/>
    <mergeCell ref="B64:B65"/>
    <mergeCell ref="A54:A55"/>
    <mergeCell ref="B54:B55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F81" sqref="F81"/>
    </sheetView>
  </sheetViews>
  <sheetFormatPr defaultRowHeight="15" x14ac:dyDescent="0.25"/>
  <cols>
    <col min="1" max="1" width="18.7109375" style="1" bestFit="1" customWidth="1"/>
    <col min="2" max="2" width="10.7109375" style="134" bestFit="1" customWidth="1"/>
    <col min="3" max="3" width="10.7109375" style="134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3" width="11.7109375" style="270" customWidth="1"/>
    <col min="14" max="16" width="11.7109375" style="1" customWidth="1"/>
    <col min="17" max="24" width="11.7109375" style="270" customWidth="1"/>
    <col min="25" max="25" width="14.28515625" customWidth="1"/>
    <col min="26" max="26" width="12.7109375" customWidth="1"/>
    <col min="27" max="27" width="12.42578125" customWidth="1"/>
    <col min="28" max="28" width="10.85546875" customWidth="1"/>
    <col min="29" max="29" width="10.5703125" customWidth="1"/>
    <col min="30" max="30" width="13.42578125" customWidth="1"/>
    <col min="31" max="31" width="11" customWidth="1"/>
    <col min="33" max="33" width="9.140625" style="342"/>
    <col min="34" max="34" width="9.140625" style="272"/>
    <col min="35" max="35" width="10.5703125" style="272" customWidth="1"/>
  </cols>
  <sheetData>
    <row r="1" spans="1:36" ht="15" customHeight="1" x14ac:dyDescent="0.25">
      <c r="A1" s="601" t="s">
        <v>52</v>
      </c>
      <c r="B1" s="604" t="s">
        <v>53</v>
      </c>
      <c r="C1" s="612" t="s">
        <v>70</v>
      </c>
      <c r="D1" s="613"/>
      <c r="E1" s="613"/>
      <c r="F1" s="613"/>
      <c r="G1" s="613"/>
      <c r="H1" s="613"/>
      <c r="I1" s="614"/>
      <c r="J1" s="570" t="s">
        <v>71</v>
      </c>
      <c r="K1" s="607"/>
      <c r="L1" s="608"/>
      <c r="M1" s="583" t="s">
        <v>76</v>
      </c>
      <c r="N1" s="584"/>
      <c r="O1" s="584"/>
      <c r="P1" s="584"/>
      <c r="Q1" s="584"/>
      <c r="R1" s="584"/>
      <c r="S1" s="570" t="s">
        <v>80</v>
      </c>
      <c r="T1" s="571"/>
      <c r="U1" s="571"/>
      <c r="V1" s="571"/>
      <c r="W1" s="571"/>
      <c r="X1" s="572"/>
      <c r="Y1" s="583" t="s">
        <v>85</v>
      </c>
      <c r="Z1" s="584"/>
      <c r="AA1" s="584"/>
      <c r="AB1" s="584"/>
      <c r="AC1" s="618"/>
      <c r="AD1" s="570" t="s">
        <v>89</v>
      </c>
      <c r="AE1" s="571"/>
      <c r="AF1" s="571"/>
      <c r="AG1" s="572"/>
      <c r="AH1" s="622" t="s">
        <v>112</v>
      </c>
      <c r="AI1" s="623"/>
      <c r="AJ1" s="620"/>
    </row>
    <row r="2" spans="1:36" ht="15.75" customHeight="1" thickBot="1" x14ac:dyDescent="0.3">
      <c r="A2" s="602"/>
      <c r="B2" s="605"/>
      <c r="C2" s="615"/>
      <c r="D2" s="616"/>
      <c r="E2" s="616"/>
      <c r="F2" s="616"/>
      <c r="G2" s="616"/>
      <c r="H2" s="616"/>
      <c r="I2" s="617"/>
      <c r="J2" s="609"/>
      <c r="K2" s="610"/>
      <c r="L2" s="611"/>
      <c r="M2" s="585"/>
      <c r="N2" s="585"/>
      <c r="O2" s="585"/>
      <c r="P2" s="585"/>
      <c r="Q2" s="585"/>
      <c r="R2" s="585"/>
      <c r="S2" s="573"/>
      <c r="T2" s="574"/>
      <c r="U2" s="574"/>
      <c r="V2" s="574"/>
      <c r="W2" s="574"/>
      <c r="X2" s="575"/>
      <c r="Y2" s="585"/>
      <c r="Z2" s="585"/>
      <c r="AA2" s="585"/>
      <c r="AB2" s="585"/>
      <c r="AC2" s="619"/>
      <c r="AD2" s="573"/>
      <c r="AE2" s="574"/>
      <c r="AF2" s="574"/>
      <c r="AG2" s="575"/>
      <c r="AH2" s="624"/>
      <c r="AI2" s="625"/>
      <c r="AJ2" s="620"/>
    </row>
    <row r="3" spans="1:36" ht="15" customHeight="1" x14ac:dyDescent="0.25">
      <c r="A3" s="602"/>
      <c r="B3" s="605"/>
      <c r="C3" s="576" t="s">
        <v>10</v>
      </c>
      <c r="D3" s="578" t="s">
        <v>14</v>
      </c>
      <c r="E3" s="578" t="s">
        <v>63</v>
      </c>
      <c r="F3" s="578" t="s">
        <v>64</v>
      </c>
      <c r="G3" s="578" t="s">
        <v>11</v>
      </c>
      <c r="H3" s="578" t="s">
        <v>12</v>
      </c>
      <c r="I3" s="580" t="s">
        <v>102</v>
      </c>
      <c r="J3" s="576" t="s">
        <v>71</v>
      </c>
      <c r="K3" s="578" t="s">
        <v>72</v>
      </c>
      <c r="L3" s="580" t="s">
        <v>10</v>
      </c>
      <c r="M3" s="586" t="s">
        <v>77</v>
      </c>
      <c r="N3" s="578" t="s">
        <v>72</v>
      </c>
      <c r="O3" s="578" t="s">
        <v>78</v>
      </c>
      <c r="P3" s="578" t="s">
        <v>103</v>
      </c>
      <c r="Q3" s="578" t="s">
        <v>63</v>
      </c>
      <c r="R3" s="588" t="s">
        <v>10</v>
      </c>
      <c r="S3" s="576" t="s">
        <v>80</v>
      </c>
      <c r="T3" s="578" t="s">
        <v>81</v>
      </c>
      <c r="U3" s="578" t="s">
        <v>65</v>
      </c>
      <c r="V3" s="578" t="s">
        <v>14</v>
      </c>
      <c r="W3" s="578" t="s">
        <v>113</v>
      </c>
      <c r="X3" s="580" t="s">
        <v>10</v>
      </c>
      <c r="Y3" s="586" t="s">
        <v>65</v>
      </c>
      <c r="Z3" s="578" t="s">
        <v>14</v>
      </c>
      <c r="AA3" s="578" t="s">
        <v>86</v>
      </c>
      <c r="AB3" s="578" t="s">
        <v>87</v>
      </c>
      <c r="AC3" s="580" t="s">
        <v>10</v>
      </c>
      <c r="AD3" s="576" t="s">
        <v>89</v>
      </c>
      <c r="AE3" s="578" t="s">
        <v>88</v>
      </c>
      <c r="AF3" s="578" t="s">
        <v>14</v>
      </c>
      <c r="AG3" s="580" t="s">
        <v>10</v>
      </c>
      <c r="AH3" s="576" t="s">
        <v>10</v>
      </c>
      <c r="AI3" s="580" t="s">
        <v>31</v>
      </c>
      <c r="AJ3" s="620"/>
    </row>
    <row r="4" spans="1:36" ht="29.25" customHeight="1" thickBot="1" x14ac:dyDescent="0.3">
      <c r="A4" s="603"/>
      <c r="B4" s="605"/>
      <c r="C4" s="606"/>
      <c r="D4" s="582"/>
      <c r="E4" s="582"/>
      <c r="F4" s="582"/>
      <c r="G4" s="582"/>
      <c r="H4" s="582"/>
      <c r="I4" s="593"/>
      <c r="J4" s="606"/>
      <c r="K4" s="582"/>
      <c r="L4" s="593"/>
      <c r="M4" s="587"/>
      <c r="N4" s="579"/>
      <c r="O4" s="579"/>
      <c r="P4" s="579"/>
      <c r="Q4" s="579"/>
      <c r="R4" s="589"/>
      <c r="S4" s="577"/>
      <c r="T4" s="579"/>
      <c r="U4" s="579"/>
      <c r="V4" s="579"/>
      <c r="W4" s="582"/>
      <c r="X4" s="581"/>
      <c r="Y4" s="587"/>
      <c r="Z4" s="579"/>
      <c r="AA4" s="579"/>
      <c r="AB4" s="579"/>
      <c r="AC4" s="581"/>
      <c r="AD4" s="606"/>
      <c r="AE4" s="579"/>
      <c r="AF4" s="579"/>
      <c r="AG4" s="581"/>
      <c r="AH4" s="577"/>
      <c r="AI4" s="593"/>
      <c r="AJ4" s="621"/>
    </row>
    <row r="5" spans="1:36" ht="15.75" hidden="1" customHeight="1" thickBot="1" x14ac:dyDescent="0.3">
      <c r="A5" s="151" t="s">
        <v>3</v>
      </c>
      <c r="B5" s="381">
        <v>43675</v>
      </c>
      <c r="C5" s="443"/>
      <c r="D5" s="225"/>
      <c r="E5" s="225"/>
      <c r="F5" s="225"/>
      <c r="G5" s="225"/>
      <c r="H5" s="225"/>
      <c r="I5" s="225"/>
      <c r="J5" s="265"/>
      <c r="K5" s="225"/>
      <c r="L5" s="253"/>
      <c r="M5" s="268"/>
      <c r="N5" s="229"/>
      <c r="O5" s="229"/>
      <c r="P5" s="229"/>
      <c r="Q5" s="229"/>
      <c r="R5" s="438"/>
      <c r="S5" s="225"/>
      <c r="T5" s="225"/>
      <c r="U5" s="225"/>
      <c r="V5" s="225"/>
      <c r="W5" s="441"/>
      <c r="X5" s="225"/>
      <c r="Y5" s="439"/>
      <c r="Z5" s="229"/>
      <c r="AA5" s="229"/>
      <c r="AB5" s="229"/>
      <c r="AC5" s="359"/>
      <c r="AD5" s="442"/>
      <c r="AE5" s="225"/>
      <c r="AF5" s="225"/>
      <c r="AG5" s="253"/>
      <c r="AH5" s="443"/>
      <c r="AI5" s="253"/>
      <c r="AJ5" s="197">
        <f>SUM(C5:AG5)</f>
        <v>0</v>
      </c>
    </row>
    <row r="6" spans="1:36" ht="17.25" hidden="1" customHeight="1" thickBot="1" x14ac:dyDescent="0.3">
      <c r="A6" s="151" t="s">
        <v>4</v>
      </c>
      <c r="B6" s="382">
        <v>43676</v>
      </c>
      <c r="C6" s="453"/>
      <c r="D6" s="327"/>
      <c r="E6" s="327"/>
      <c r="F6" s="327"/>
      <c r="G6" s="327"/>
      <c r="H6" s="327"/>
      <c r="I6" s="327"/>
      <c r="J6" s="259"/>
      <c r="K6" s="327"/>
      <c r="L6" s="250"/>
      <c r="M6" s="259"/>
      <c r="N6" s="226"/>
      <c r="O6" s="226"/>
      <c r="P6" s="226"/>
      <c r="Q6" s="226"/>
      <c r="R6" s="248"/>
      <c r="S6" s="226"/>
      <c r="T6" s="226"/>
      <c r="U6" s="226"/>
      <c r="V6" s="226"/>
      <c r="W6" s="226"/>
      <c r="X6" s="226"/>
      <c r="Y6" s="440"/>
      <c r="Z6" s="226"/>
      <c r="AA6" s="226"/>
      <c r="AB6" s="226"/>
      <c r="AC6" s="250"/>
      <c r="AD6" s="326"/>
      <c r="AE6" s="226"/>
      <c r="AF6" s="226"/>
      <c r="AG6" s="250"/>
      <c r="AH6" s="275"/>
      <c r="AI6" s="250"/>
      <c r="AJ6" s="197">
        <f>SUM(C6:AG6)</f>
        <v>0</v>
      </c>
    </row>
    <row r="7" spans="1:36" ht="15.75" hidden="1" customHeight="1" thickBot="1" x14ac:dyDescent="0.3">
      <c r="A7" s="151" t="s">
        <v>5</v>
      </c>
      <c r="B7" s="382">
        <v>43677</v>
      </c>
      <c r="C7" s="453"/>
      <c r="D7" s="327"/>
      <c r="E7" s="327"/>
      <c r="F7" s="327"/>
      <c r="G7" s="327"/>
      <c r="H7" s="327"/>
      <c r="I7" s="327"/>
      <c r="J7" s="259"/>
      <c r="K7" s="327"/>
      <c r="L7" s="250"/>
      <c r="M7" s="259"/>
      <c r="N7" s="226"/>
      <c r="O7" s="226"/>
      <c r="P7" s="226"/>
      <c r="Q7" s="226"/>
      <c r="R7" s="248"/>
      <c r="S7" s="226"/>
      <c r="T7" s="226"/>
      <c r="U7" s="226"/>
      <c r="V7" s="226"/>
      <c r="W7" s="226"/>
      <c r="X7" s="226"/>
      <c r="Y7" s="275"/>
      <c r="Z7" s="226"/>
      <c r="AA7" s="226"/>
      <c r="AB7" s="226"/>
      <c r="AC7" s="250"/>
      <c r="AD7" s="326"/>
      <c r="AE7" s="226"/>
      <c r="AF7" s="226"/>
      <c r="AG7" s="250"/>
      <c r="AH7" s="275"/>
      <c r="AI7" s="250"/>
      <c r="AJ7" s="197">
        <f>SUM(C7:AI7)</f>
        <v>0</v>
      </c>
    </row>
    <row r="8" spans="1:36" ht="15.75" customHeight="1" thickBot="1" x14ac:dyDescent="0.3">
      <c r="A8" s="151" t="s">
        <v>6</v>
      </c>
      <c r="B8" s="382">
        <v>43678</v>
      </c>
      <c r="C8" s="453">
        <v>1876</v>
      </c>
      <c r="D8" s="327">
        <v>2037</v>
      </c>
      <c r="E8" s="327">
        <v>2210</v>
      </c>
      <c r="F8" s="327">
        <v>799</v>
      </c>
      <c r="G8" s="327">
        <v>2062</v>
      </c>
      <c r="H8" s="327">
        <v>929</v>
      </c>
      <c r="I8" s="327">
        <v>743</v>
      </c>
      <c r="J8" s="259">
        <v>1930</v>
      </c>
      <c r="K8" s="327">
        <v>391</v>
      </c>
      <c r="L8" s="250">
        <v>1846</v>
      </c>
      <c r="M8" s="259">
        <v>551</v>
      </c>
      <c r="N8" s="226">
        <v>201</v>
      </c>
      <c r="O8" s="226">
        <v>221</v>
      </c>
      <c r="P8" s="226">
        <v>438</v>
      </c>
      <c r="Q8" s="226">
        <v>671</v>
      </c>
      <c r="R8" s="248">
        <v>932</v>
      </c>
      <c r="S8" s="226">
        <v>892</v>
      </c>
      <c r="T8" s="226">
        <v>621</v>
      </c>
      <c r="U8" s="226">
        <v>544</v>
      </c>
      <c r="V8" s="226">
        <v>830</v>
      </c>
      <c r="W8" s="226">
        <v>396</v>
      </c>
      <c r="X8" s="226">
        <v>1066</v>
      </c>
      <c r="Y8" s="275">
        <v>453</v>
      </c>
      <c r="Z8" s="226">
        <v>239</v>
      </c>
      <c r="AA8" s="226">
        <v>312</v>
      </c>
      <c r="AB8" s="226">
        <v>116</v>
      </c>
      <c r="AC8" s="250">
        <v>355</v>
      </c>
      <c r="AD8" s="326">
        <v>1072</v>
      </c>
      <c r="AE8" s="226">
        <v>597</v>
      </c>
      <c r="AF8" s="226">
        <v>663</v>
      </c>
      <c r="AG8" s="250">
        <v>976</v>
      </c>
      <c r="AH8" s="275"/>
      <c r="AI8" s="250"/>
      <c r="AJ8" s="197">
        <f>SUM(C8:AI8)</f>
        <v>26969</v>
      </c>
    </row>
    <row r="9" spans="1:36" ht="15.75" thickBot="1" x14ac:dyDescent="0.3">
      <c r="A9" s="151" t="s">
        <v>0</v>
      </c>
      <c r="B9" s="382">
        <v>43679</v>
      </c>
      <c r="C9" s="453">
        <v>2249</v>
      </c>
      <c r="D9" s="327">
        <v>2147</v>
      </c>
      <c r="E9" s="327">
        <v>2632</v>
      </c>
      <c r="F9" s="327">
        <v>854</v>
      </c>
      <c r="G9" s="327">
        <v>2126</v>
      </c>
      <c r="H9" s="327">
        <v>983</v>
      </c>
      <c r="I9" s="327">
        <v>942</v>
      </c>
      <c r="J9" s="259">
        <v>2044</v>
      </c>
      <c r="K9" s="327">
        <v>346</v>
      </c>
      <c r="L9" s="250">
        <v>2284</v>
      </c>
      <c r="M9" s="259">
        <v>592</v>
      </c>
      <c r="N9" s="226">
        <v>205</v>
      </c>
      <c r="O9" s="226">
        <v>297</v>
      </c>
      <c r="P9" s="226">
        <v>470</v>
      </c>
      <c r="Q9" s="226">
        <v>524</v>
      </c>
      <c r="R9" s="248">
        <v>1175</v>
      </c>
      <c r="S9" s="226">
        <v>916</v>
      </c>
      <c r="T9" s="226">
        <v>592</v>
      </c>
      <c r="U9" s="226">
        <v>702</v>
      </c>
      <c r="V9" s="226">
        <v>850</v>
      </c>
      <c r="W9" s="226">
        <v>418</v>
      </c>
      <c r="X9" s="226">
        <v>1045</v>
      </c>
      <c r="Y9" s="275">
        <v>472</v>
      </c>
      <c r="Z9" s="226">
        <v>259</v>
      </c>
      <c r="AA9" s="226">
        <v>359</v>
      </c>
      <c r="AB9" s="226">
        <v>117</v>
      </c>
      <c r="AC9" s="250">
        <v>382</v>
      </c>
      <c r="AD9" s="326">
        <v>1180</v>
      </c>
      <c r="AE9" s="226">
        <v>631</v>
      </c>
      <c r="AF9" s="226">
        <v>679</v>
      </c>
      <c r="AG9" s="250">
        <v>1030</v>
      </c>
      <c r="AH9" s="275"/>
      <c r="AI9" s="250"/>
      <c r="AJ9" s="197">
        <f>SUM(C9:AI9)</f>
        <v>29502</v>
      </c>
    </row>
    <row r="10" spans="1:36" ht="15.75" thickBot="1" x14ac:dyDescent="0.3">
      <c r="A10" s="151" t="s">
        <v>1</v>
      </c>
      <c r="B10" s="382">
        <v>43680</v>
      </c>
      <c r="C10" s="453">
        <v>2241</v>
      </c>
      <c r="D10" s="327">
        <v>2781</v>
      </c>
      <c r="E10" s="327">
        <v>3674</v>
      </c>
      <c r="F10" s="327">
        <v>634</v>
      </c>
      <c r="G10" s="327">
        <v>3350</v>
      </c>
      <c r="H10" s="327">
        <v>1132</v>
      </c>
      <c r="I10" s="327">
        <v>1596</v>
      </c>
      <c r="J10" s="259">
        <v>3155</v>
      </c>
      <c r="K10" s="327">
        <v>594</v>
      </c>
      <c r="L10" s="250">
        <v>2818</v>
      </c>
      <c r="M10" s="259">
        <v>1080</v>
      </c>
      <c r="N10" s="226">
        <v>327</v>
      </c>
      <c r="O10" s="226">
        <v>498</v>
      </c>
      <c r="P10" s="226">
        <v>584</v>
      </c>
      <c r="Q10" s="226">
        <v>1065</v>
      </c>
      <c r="R10" s="248">
        <v>1510</v>
      </c>
      <c r="S10" s="226">
        <v>1246</v>
      </c>
      <c r="T10" s="226">
        <v>930</v>
      </c>
      <c r="U10" s="226">
        <v>913</v>
      </c>
      <c r="V10" s="226">
        <v>817</v>
      </c>
      <c r="W10" s="226">
        <v>299</v>
      </c>
      <c r="X10" s="226">
        <v>1090</v>
      </c>
      <c r="Y10" s="275">
        <v>610</v>
      </c>
      <c r="Z10" s="226">
        <v>264</v>
      </c>
      <c r="AA10" s="226">
        <v>271</v>
      </c>
      <c r="AB10" s="226">
        <v>144</v>
      </c>
      <c r="AC10" s="250">
        <v>478</v>
      </c>
      <c r="AD10" s="326">
        <v>1234</v>
      </c>
      <c r="AE10" s="226">
        <v>886</v>
      </c>
      <c r="AF10" s="226">
        <v>646</v>
      </c>
      <c r="AG10" s="250">
        <v>1169</v>
      </c>
      <c r="AH10" s="275">
        <v>1086</v>
      </c>
      <c r="AI10" s="250">
        <v>675</v>
      </c>
      <c r="AJ10" s="197">
        <f>SUM(C10:AI10)</f>
        <v>39797</v>
      </c>
    </row>
    <row r="11" spans="1:36" ht="15.75" thickBot="1" x14ac:dyDescent="0.3">
      <c r="A11" s="151" t="s">
        <v>2</v>
      </c>
      <c r="B11" s="382">
        <v>43681</v>
      </c>
      <c r="C11" s="453">
        <v>2282</v>
      </c>
      <c r="D11" s="327">
        <v>2067</v>
      </c>
      <c r="E11" s="327">
        <v>3471</v>
      </c>
      <c r="F11" s="327">
        <v>789</v>
      </c>
      <c r="G11" s="327">
        <v>2147</v>
      </c>
      <c r="H11" s="327">
        <v>838</v>
      </c>
      <c r="I11" s="327">
        <v>1415</v>
      </c>
      <c r="J11" s="259">
        <v>5338</v>
      </c>
      <c r="K11" s="327">
        <v>879</v>
      </c>
      <c r="L11" s="250">
        <v>5031</v>
      </c>
      <c r="M11" s="259">
        <v>982</v>
      </c>
      <c r="N11" s="226">
        <v>278</v>
      </c>
      <c r="O11" s="226">
        <v>357</v>
      </c>
      <c r="P11" s="226">
        <v>622</v>
      </c>
      <c r="Q11" s="226">
        <v>1105</v>
      </c>
      <c r="R11" s="248">
        <v>1382</v>
      </c>
      <c r="S11" s="226">
        <v>1206</v>
      </c>
      <c r="T11" s="226">
        <v>941</v>
      </c>
      <c r="U11" s="226">
        <v>837</v>
      </c>
      <c r="V11" s="226">
        <v>679</v>
      </c>
      <c r="W11" s="226">
        <v>259</v>
      </c>
      <c r="X11" s="226">
        <v>1372</v>
      </c>
      <c r="Y11" s="275">
        <v>488</v>
      </c>
      <c r="Z11" s="226">
        <v>274</v>
      </c>
      <c r="AA11" s="226">
        <v>400</v>
      </c>
      <c r="AB11" s="226">
        <v>174</v>
      </c>
      <c r="AC11" s="250">
        <v>515</v>
      </c>
      <c r="AD11" s="326">
        <v>1209</v>
      </c>
      <c r="AE11" s="226">
        <v>1022</v>
      </c>
      <c r="AF11" s="226">
        <v>639</v>
      </c>
      <c r="AG11" s="250">
        <v>1422</v>
      </c>
      <c r="AH11" s="275">
        <v>1011</v>
      </c>
      <c r="AI11" s="250">
        <v>703</v>
      </c>
      <c r="AJ11" s="197">
        <f>SUM(C11:AI11)</f>
        <v>42134</v>
      </c>
    </row>
    <row r="12" spans="1:36" ht="15.75" thickBot="1" x14ac:dyDescent="0.3">
      <c r="A12" s="160" t="s">
        <v>21</v>
      </c>
      <c r="B12" s="590" t="s">
        <v>24</v>
      </c>
      <c r="C12" s="322">
        <f>SUM(C5:C11)</f>
        <v>8648</v>
      </c>
      <c r="D12" s="240">
        <f>SUM(D5:D11)</f>
        <v>9032</v>
      </c>
      <c r="E12" s="240">
        <f t="shared" ref="E12:I12" si="0">SUM(E5:E11)</f>
        <v>11987</v>
      </c>
      <c r="F12" s="240">
        <f t="shared" si="0"/>
        <v>3076</v>
      </c>
      <c r="G12" s="240">
        <f t="shared" si="0"/>
        <v>9685</v>
      </c>
      <c r="H12" s="240">
        <f t="shared" si="0"/>
        <v>3882</v>
      </c>
      <c r="I12" s="240">
        <f t="shared" si="0"/>
        <v>4696</v>
      </c>
      <c r="J12" s="260">
        <f t="shared" ref="J12:N12" si="1">SUM(J5:J11)</f>
        <v>12467</v>
      </c>
      <c r="K12" s="240">
        <f t="shared" si="1"/>
        <v>2210</v>
      </c>
      <c r="L12" s="261">
        <f t="shared" si="1"/>
        <v>11979</v>
      </c>
      <c r="M12" s="260">
        <f t="shared" si="1"/>
        <v>3205</v>
      </c>
      <c r="N12" s="240">
        <f t="shared" si="1"/>
        <v>1011</v>
      </c>
      <c r="O12" s="240">
        <f>SUM(O5:O11)</f>
        <v>1373</v>
      </c>
      <c r="P12" s="240">
        <f t="shared" ref="P12:AJ12" si="2">SUM(P5:P11)</f>
        <v>2114</v>
      </c>
      <c r="Q12" s="240">
        <f t="shared" si="2"/>
        <v>3365</v>
      </c>
      <c r="R12" s="261">
        <f t="shared" si="2"/>
        <v>4999</v>
      </c>
      <c r="S12" s="260">
        <f t="shared" si="2"/>
        <v>4260</v>
      </c>
      <c r="T12" s="240">
        <f t="shared" si="2"/>
        <v>3084</v>
      </c>
      <c r="U12" s="240">
        <f t="shared" si="2"/>
        <v>2996</v>
      </c>
      <c r="V12" s="240">
        <f t="shared" si="2"/>
        <v>3176</v>
      </c>
      <c r="W12" s="240">
        <f t="shared" ref="W12" si="3">SUM(W5:W11)</f>
        <v>1372</v>
      </c>
      <c r="X12" s="261">
        <f t="shared" si="2"/>
        <v>4573</v>
      </c>
      <c r="Y12" s="260">
        <f t="shared" si="2"/>
        <v>2023</v>
      </c>
      <c r="Z12" s="240">
        <f t="shared" si="2"/>
        <v>1036</v>
      </c>
      <c r="AA12" s="240">
        <f t="shared" si="2"/>
        <v>1342</v>
      </c>
      <c r="AB12" s="240">
        <f t="shared" si="2"/>
        <v>551</v>
      </c>
      <c r="AC12" s="261">
        <f t="shared" si="2"/>
        <v>1730</v>
      </c>
      <c r="AD12" s="260">
        <f t="shared" si="2"/>
        <v>4695</v>
      </c>
      <c r="AE12" s="240">
        <f t="shared" si="2"/>
        <v>3136</v>
      </c>
      <c r="AF12" s="240">
        <f t="shared" si="2"/>
        <v>2627</v>
      </c>
      <c r="AG12" s="261">
        <f t="shared" si="2"/>
        <v>4597</v>
      </c>
      <c r="AH12" s="261">
        <f t="shared" si="2"/>
        <v>2097</v>
      </c>
      <c r="AI12" s="261">
        <f t="shared" si="2"/>
        <v>1378</v>
      </c>
      <c r="AJ12" s="161">
        <f t="shared" si="2"/>
        <v>138402</v>
      </c>
    </row>
    <row r="13" spans="1:36" ht="15.75" thickBot="1" x14ac:dyDescent="0.3">
      <c r="A13" s="110" t="s">
        <v>23</v>
      </c>
      <c r="B13" s="590"/>
      <c r="C13" s="322">
        <f>AVERAGE(C5:C11)</f>
        <v>2162</v>
      </c>
      <c r="D13" s="240">
        <f>AVERAGE(D5:D11)</f>
        <v>2258</v>
      </c>
      <c r="E13" s="240">
        <f t="shared" ref="E13:L13" si="4">AVERAGE(E5:E11)</f>
        <v>2996.75</v>
      </c>
      <c r="F13" s="240">
        <f t="shared" si="4"/>
        <v>769</v>
      </c>
      <c r="G13" s="240">
        <f t="shared" si="4"/>
        <v>2421.25</v>
      </c>
      <c r="H13" s="240">
        <f t="shared" si="4"/>
        <v>970.5</v>
      </c>
      <c r="I13" s="240">
        <f t="shared" si="4"/>
        <v>1174</v>
      </c>
      <c r="J13" s="260">
        <f t="shared" si="4"/>
        <v>3116.75</v>
      </c>
      <c r="K13" s="240">
        <f t="shared" si="4"/>
        <v>552.5</v>
      </c>
      <c r="L13" s="261">
        <f t="shared" si="4"/>
        <v>2994.75</v>
      </c>
      <c r="M13" s="260">
        <f t="shared" ref="M13:R13" si="5">AVERAGE(M5:M11)</f>
        <v>801.25</v>
      </c>
      <c r="N13" s="240">
        <f t="shared" si="5"/>
        <v>252.75</v>
      </c>
      <c r="O13" s="240">
        <f t="shared" si="5"/>
        <v>343.25</v>
      </c>
      <c r="P13" s="240">
        <f t="shared" si="5"/>
        <v>528.5</v>
      </c>
      <c r="Q13" s="240">
        <f t="shared" si="5"/>
        <v>841.25</v>
      </c>
      <c r="R13" s="261">
        <f t="shared" si="5"/>
        <v>1249.75</v>
      </c>
      <c r="S13" s="260">
        <f t="shared" ref="S13:AF13" si="6">AVERAGE(S5:S11)</f>
        <v>1065</v>
      </c>
      <c r="T13" s="240">
        <f t="shared" si="6"/>
        <v>771</v>
      </c>
      <c r="U13" s="240">
        <f t="shared" si="6"/>
        <v>749</v>
      </c>
      <c r="V13" s="240">
        <f t="shared" si="6"/>
        <v>794</v>
      </c>
      <c r="W13" s="240">
        <f t="shared" ref="W13" si="7">AVERAGE(W5:W11)</f>
        <v>343</v>
      </c>
      <c r="X13" s="261">
        <f t="shared" si="6"/>
        <v>1143.25</v>
      </c>
      <c r="Y13" s="260">
        <f t="shared" si="6"/>
        <v>505.75</v>
      </c>
      <c r="Z13" s="240">
        <f t="shared" si="6"/>
        <v>259</v>
      </c>
      <c r="AA13" s="240">
        <f t="shared" si="6"/>
        <v>335.5</v>
      </c>
      <c r="AB13" s="240">
        <f t="shared" si="6"/>
        <v>137.75</v>
      </c>
      <c r="AC13" s="261">
        <f t="shared" si="6"/>
        <v>432.5</v>
      </c>
      <c r="AD13" s="260">
        <f t="shared" si="6"/>
        <v>1173.75</v>
      </c>
      <c r="AE13" s="240">
        <f t="shared" si="6"/>
        <v>784</v>
      </c>
      <c r="AF13" s="240">
        <f t="shared" si="6"/>
        <v>656.75</v>
      </c>
      <c r="AG13" s="261">
        <f t="shared" ref="AG13:AI13" si="8">AVERAGE(AG5:AG11)</f>
        <v>1149.25</v>
      </c>
      <c r="AH13" s="261">
        <f t="shared" si="8"/>
        <v>1048.5</v>
      </c>
      <c r="AI13" s="261">
        <f t="shared" si="8"/>
        <v>689</v>
      </c>
      <c r="AJ13" s="162">
        <f>AVERAGE(AJ5:AJ11)</f>
        <v>19771.714285714286</v>
      </c>
    </row>
    <row r="14" spans="1:36" ht="15.75" thickBot="1" x14ac:dyDescent="0.3">
      <c r="A14" s="26" t="s">
        <v>20</v>
      </c>
      <c r="B14" s="590"/>
      <c r="C14" s="323">
        <f t="shared" ref="C14:I14" si="9">SUM(C5:C9)</f>
        <v>4125</v>
      </c>
      <c r="D14" s="241">
        <f>SUM(D5:D9)</f>
        <v>4184</v>
      </c>
      <c r="E14" s="241">
        <f t="shared" si="9"/>
        <v>4842</v>
      </c>
      <c r="F14" s="241">
        <f t="shared" si="9"/>
        <v>1653</v>
      </c>
      <c r="G14" s="241">
        <f t="shared" si="9"/>
        <v>4188</v>
      </c>
      <c r="H14" s="241">
        <f t="shared" si="9"/>
        <v>1912</v>
      </c>
      <c r="I14" s="241">
        <f t="shared" si="9"/>
        <v>1685</v>
      </c>
      <c r="J14" s="262">
        <f t="shared" ref="J14:O14" si="10">SUM(J5:J9)</f>
        <v>3974</v>
      </c>
      <c r="K14" s="241">
        <f t="shared" si="10"/>
        <v>737</v>
      </c>
      <c r="L14" s="263">
        <f t="shared" si="10"/>
        <v>4130</v>
      </c>
      <c r="M14" s="262">
        <f t="shared" si="10"/>
        <v>1143</v>
      </c>
      <c r="N14" s="241">
        <f t="shared" si="10"/>
        <v>406</v>
      </c>
      <c r="O14" s="241">
        <f t="shared" si="10"/>
        <v>518</v>
      </c>
      <c r="P14" s="241">
        <f t="shared" ref="P14:AJ14" si="11">SUM(P5:P9)</f>
        <v>908</v>
      </c>
      <c r="Q14" s="241">
        <f t="shared" si="11"/>
        <v>1195</v>
      </c>
      <c r="R14" s="263">
        <f t="shared" si="11"/>
        <v>2107</v>
      </c>
      <c r="S14" s="262">
        <f t="shared" si="11"/>
        <v>1808</v>
      </c>
      <c r="T14" s="241">
        <f t="shared" si="11"/>
        <v>1213</v>
      </c>
      <c r="U14" s="241">
        <f t="shared" si="11"/>
        <v>1246</v>
      </c>
      <c r="V14" s="241">
        <f t="shared" si="11"/>
        <v>1680</v>
      </c>
      <c r="W14" s="241">
        <f t="shared" ref="W14" si="12">SUM(W5:W9)</f>
        <v>814</v>
      </c>
      <c r="X14" s="263">
        <f t="shared" si="11"/>
        <v>2111</v>
      </c>
      <c r="Y14" s="262">
        <f t="shared" si="11"/>
        <v>925</v>
      </c>
      <c r="Z14" s="241">
        <f t="shared" si="11"/>
        <v>498</v>
      </c>
      <c r="AA14" s="241">
        <f t="shared" si="11"/>
        <v>671</v>
      </c>
      <c r="AB14" s="241">
        <f t="shared" si="11"/>
        <v>233</v>
      </c>
      <c r="AC14" s="263">
        <f t="shared" si="11"/>
        <v>737</v>
      </c>
      <c r="AD14" s="262">
        <f t="shared" si="11"/>
        <v>2252</v>
      </c>
      <c r="AE14" s="241">
        <f t="shared" si="11"/>
        <v>1228</v>
      </c>
      <c r="AF14" s="241">
        <f t="shared" si="11"/>
        <v>1342</v>
      </c>
      <c r="AG14" s="263">
        <f t="shared" si="11"/>
        <v>2006</v>
      </c>
      <c r="AH14" s="263">
        <f t="shared" si="11"/>
        <v>0</v>
      </c>
      <c r="AI14" s="263">
        <f t="shared" si="11"/>
        <v>0</v>
      </c>
      <c r="AJ14" s="163">
        <f t="shared" si="11"/>
        <v>56471</v>
      </c>
    </row>
    <row r="15" spans="1:36" ht="15.75" thickBot="1" x14ac:dyDescent="0.3">
      <c r="A15" s="26" t="s">
        <v>22</v>
      </c>
      <c r="B15" s="590"/>
      <c r="C15" s="323">
        <f>AVERAGE(C5:C9)</f>
        <v>2062.5</v>
      </c>
      <c r="D15" s="241">
        <f>AVERAGE(D5:D9)</f>
        <v>2092</v>
      </c>
      <c r="E15" s="241">
        <f t="shared" ref="E15:L15" si="13">AVERAGE(E5:E9)</f>
        <v>2421</v>
      </c>
      <c r="F15" s="241">
        <f t="shared" si="13"/>
        <v>826.5</v>
      </c>
      <c r="G15" s="241">
        <f t="shared" si="13"/>
        <v>2094</v>
      </c>
      <c r="H15" s="241">
        <f t="shared" si="13"/>
        <v>956</v>
      </c>
      <c r="I15" s="241">
        <f t="shared" si="13"/>
        <v>842.5</v>
      </c>
      <c r="J15" s="262">
        <f t="shared" si="13"/>
        <v>1987</v>
      </c>
      <c r="K15" s="241">
        <f t="shared" si="13"/>
        <v>368.5</v>
      </c>
      <c r="L15" s="263">
        <f t="shared" si="13"/>
        <v>2065</v>
      </c>
      <c r="M15" s="262">
        <f t="shared" ref="M15:R15" si="14">AVERAGE(M5:M9)</f>
        <v>571.5</v>
      </c>
      <c r="N15" s="241">
        <f t="shared" si="14"/>
        <v>203</v>
      </c>
      <c r="O15" s="241">
        <f t="shared" si="14"/>
        <v>259</v>
      </c>
      <c r="P15" s="241">
        <f t="shared" si="14"/>
        <v>454</v>
      </c>
      <c r="Q15" s="241">
        <f t="shared" si="14"/>
        <v>597.5</v>
      </c>
      <c r="R15" s="263">
        <f t="shared" si="14"/>
        <v>1053.5</v>
      </c>
      <c r="S15" s="262">
        <f t="shared" ref="S15:AF15" si="15">AVERAGE(S5:S9)</f>
        <v>904</v>
      </c>
      <c r="T15" s="241">
        <f t="shared" si="15"/>
        <v>606.5</v>
      </c>
      <c r="U15" s="241">
        <f t="shared" si="15"/>
        <v>623</v>
      </c>
      <c r="V15" s="241">
        <f t="shared" si="15"/>
        <v>840</v>
      </c>
      <c r="W15" s="241">
        <f t="shared" ref="W15" si="16">AVERAGE(W5:W9)</f>
        <v>407</v>
      </c>
      <c r="X15" s="263">
        <f t="shared" si="15"/>
        <v>1055.5</v>
      </c>
      <c r="Y15" s="262">
        <f t="shared" si="15"/>
        <v>462.5</v>
      </c>
      <c r="Z15" s="241">
        <f t="shared" si="15"/>
        <v>249</v>
      </c>
      <c r="AA15" s="241">
        <f t="shared" si="15"/>
        <v>335.5</v>
      </c>
      <c r="AB15" s="241">
        <f t="shared" si="15"/>
        <v>116.5</v>
      </c>
      <c r="AC15" s="263">
        <f t="shared" si="15"/>
        <v>368.5</v>
      </c>
      <c r="AD15" s="262">
        <f t="shared" si="15"/>
        <v>1126</v>
      </c>
      <c r="AE15" s="241">
        <f t="shared" si="15"/>
        <v>614</v>
      </c>
      <c r="AF15" s="241">
        <f t="shared" si="15"/>
        <v>671</v>
      </c>
      <c r="AG15" s="263">
        <f t="shared" ref="AG15:AI15" si="17">AVERAGE(AG5:AG9)</f>
        <v>1003</v>
      </c>
      <c r="AH15" s="263" t="e">
        <f t="shared" si="17"/>
        <v>#DIV/0!</v>
      </c>
      <c r="AI15" s="263" t="e">
        <f t="shared" si="17"/>
        <v>#DIV/0!</v>
      </c>
      <c r="AJ15" s="164">
        <f>AVERAGE(AJ5:AJ9)</f>
        <v>11294.2</v>
      </c>
    </row>
    <row r="16" spans="1:36" ht="15.75" thickBot="1" x14ac:dyDescent="0.3">
      <c r="A16" s="151" t="s">
        <v>3</v>
      </c>
      <c r="B16" s="382">
        <f>B11+1</f>
        <v>43682</v>
      </c>
      <c r="C16" s="453">
        <v>1892</v>
      </c>
      <c r="D16" s="327">
        <v>1802</v>
      </c>
      <c r="E16" s="226">
        <v>2006</v>
      </c>
      <c r="F16" s="226">
        <v>678</v>
      </c>
      <c r="G16" s="226">
        <v>1825</v>
      </c>
      <c r="H16" s="226">
        <v>909</v>
      </c>
      <c r="I16" s="226">
        <v>688</v>
      </c>
      <c r="J16" s="259">
        <v>2145</v>
      </c>
      <c r="K16" s="226">
        <v>396</v>
      </c>
      <c r="L16" s="250">
        <v>2148</v>
      </c>
      <c r="M16" s="259">
        <v>453</v>
      </c>
      <c r="N16" s="226">
        <v>158</v>
      </c>
      <c r="O16" s="226">
        <v>264</v>
      </c>
      <c r="P16" s="226">
        <v>359</v>
      </c>
      <c r="Q16" s="226">
        <v>440</v>
      </c>
      <c r="R16" s="250">
        <v>844</v>
      </c>
      <c r="S16" s="259">
        <v>829</v>
      </c>
      <c r="T16" s="226">
        <v>544</v>
      </c>
      <c r="U16" s="226">
        <v>545</v>
      </c>
      <c r="V16" s="226">
        <v>842</v>
      </c>
      <c r="W16" s="248">
        <v>327</v>
      </c>
      <c r="X16" s="250">
        <v>929</v>
      </c>
      <c r="Y16" s="259">
        <v>512</v>
      </c>
      <c r="Z16" s="226">
        <v>277</v>
      </c>
      <c r="AA16" s="226">
        <v>279</v>
      </c>
      <c r="AB16" s="226">
        <v>118</v>
      </c>
      <c r="AC16" s="250">
        <v>390</v>
      </c>
      <c r="AD16" s="264">
        <v>931</v>
      </c>
      <c r="AE16" s="226">
        <v>600</v>
      </c>
      <c r="AF16" s="226">
        <v>650</v>
      </c>
      <c r="AG16" s="250">
        <v>996</v>
      </c>
      <c r="AH16" s="275"/>
      <c r="AI16" s="250"/>
      <c r="AJ16" s="197">
        <f t="shared" ref="AJ16:AJ22" si="18">SUM(C16:AI16)</f>
        <v>25776</v>
      </c>
    </row>
    <row r="17" spans="1:36" ht="15.75" thickBot="1" x14ac:dyDescent="0.3">
      <c r="A17" s="151" t="s">
        <v>4</v>
      </c>
      <c r="B17" s="382">
        <f t="shared" ref="B17:B22" si="19">B16+1</f>
        <v>43683</v>
      </c>
      <c r="C17" s="453">
        <v>1675</v>
      </c>
      <c r="D17" s="327">
        <v>1878</v>
      </c>
      <c r="E17" s="226">
        <v>1859</v>
      </c>
      <c r="F17" s="226">
        <v>730</v>
      </c>
      <c r="G17" s="226">
        <v>1886</v>
      </c>
      <c r="H17" s="226">
        <v>929</v>
      </c>
      <c r="I17" s="226">
        <v>651</v>
      </c>
      <c r="J17" s="259">
        <v>1409</v>
      </c>
      <c r="K17" s="226">
        <v>271</v>
      </c>
      <c r="L17" s="250">
        <v>1303</v>
      </c>
      <c r="M17" s="259">
        <v>403</v>
      </c>
      <c r="N17" s="226">
        <v>139</v>
      </c>
      <c r="O17" s="226">
        <v>247</v>
      </c>
      <c r="P17" s="226">
        <v>284</v>
      </c>
      <c r="Q17" s="226">
        <v>443</v>
      </c>
      <c r="R17" s="250">
        <v>843</v>
      </c>
      <c r="S17" s="264">
        <v>779</v>
      </c>
      <c r="T17" s="226">
        <v>482</v>
      </c>
      <c r="U17" s="226">
        <v>515</v>
      </c>
      <c r="V17" s="226">
        <v>960</v>
      </c>
      <c r="W17" s="248">
        <v>390</v>
      </c>
      <c r="X17" s="250">
        <v>896</v>
      </c>
      <c r="Y17" s="264">
        <v>409</v>
      </c>
      <c r="Z17" s="226">
        <v>350</v>
      </c>
      <c r="AA17" s="226">
        <v>298</v>
      </c>
      <c r="AB17" s="226">
        <v>112</v>
      </c>
      <c r="AC17" s="250">
        <v>315</v>
      </c>
      <c r="AD17" s="264">
        <v>888</v>
      </c>
      <c r="AE17" s="226">
        <v>446</v>
      </c>
      <c r="AF17" s="226">
        <v>513</v>
      </c>
      <c r="AG17" s="250">
        <v>895</v>
      </c>
      <c r="AH17" s="275"/>
      <c r="AI17" s="250"/>
      <c r="AJ17" s="197">
        <f t="shared" si="18"/>
        <v>23198</v>
      </c>
    </row>
    <row r="18" spans="1:36" ht="15.75" thickBot="1" x14ac:dyDescent="0.3">
      <c r="A18" s="151" t="s">
        <v>5</v>
      </c>
      <c r="B18" s="382">
        <f t="shared" si="19"/>
        <v>43684</v>
      </c>
      <c r="C18" s="453">
        <v>1037</v>
      </c>
      <c r="D18" s="327">
        <v>1071</v>
      </c>
      <c r="E18" s="226">
        <v>1071</v>
      </c>
      <c r="F18" s="226">
        <v>507</v>
      </c>
      <c r="G18" s="226">
        <v>1336</v>
      </c>
      <c r="H18" s="226">
        <v>730</v>
      </c>
      <c r="I18" s="226">
        <v>397</v>
      </c>
      <c r="J18" s="259">
        <v>969</v>
      </c>
      <c r="K18" s="226">
        <v>175</v>
      </c>
      <c r="L18" s="250">
        <v>935</v>
      </c>
      <c r="M18" s="259">
        <v>225</v>
      </c>
      <c r="N18" s="226">
        <v>81</v>
      </c>
      <c r="O18" s="226">
        <v>184</v>
      </c>
      <c r="P18" s="226">
        <v>226</v>
      </c>
      <c r="Q18" s="226">
        <v>202</v>
      </c>
      <c r="R18" s="250">
        <v>469</v>
      </c>
      <c r="S18" s="259">
        <v>613</v>
      </c>
      <c r="T18" s="226">
        <v>333</v>
      </c>
      <c r="U18" s="226">
        <v>464</v>
      </c>
      <c r="V18" s="226">
        <v>658</v>
      </c>
      <c r="W18" s="248">
        <v>382</v>
      </c>
      <c r="X18" s="250">
        <v>650</v>
      </c>
      <c r="Y18" s="259">
        <v>318</v>
      </c>
      <c r="Z18" s="226">
        <v>136</v>
      </c>
      <c r="AA18" s="226">
        <v>233</v>
      </c>
      <c r="AB18" s="226">
        <v>89</v>
      </c>
      <c r="AC18" s="250">
        <v>213</v>
      </c>
      <c r="AD18" s="264">
        <v>690</v>
      </c>
      <c r="AE18" s="226">
        <v>364</v>
      </c>
      <c r="AF18" s="226">
        <v>460</v>
      </c>
      <c r="AG18" s="250">
        <v>568</v>
      </c>
      <c r="AH18" s="275"/>
      <c r="AI18" s="250"/>
      <c r="AJ18" s="197">
        <f t="shared" si="18"/>
        <v>15786</v>
      </c>
    </row>
    <row r="19" spans="1:36" ht="15.75" thickBot="1" x14ac:dyDescent="0.3">
      <c r="A19" s="151" t="s">
        <v>6</v>
      </c>
      <c r="B19" s="382">
        <f t="shared" si="19"/>
        <v>43685</v>
      </c>
      <c r="C19" s="453">
        <v>1874</v>
      </c>
      <c r="D19" s="327">
        <v>1899</v>
      </c>
      <c r="E19" s="226">
        <v>2346</v>
      </c>
      <c r="F19" s="226">
        <v>743</v>
      </c>
      <c r="G19" s="226">
        <v>1968</v>
      </c>
      <c r="H19" s="226">
        <v>951</v>
      </c>
      <c r="I19" s="226">
        <v>830</v>
      </c>
      <c r="J19" s="259">
        <v>2015</v>
      </c>
      <c r="K19" s="226">
        <v>334</v>
      </c>
      <c r="L19" s="250">
        <v>1795</v>
      </c>
      <c r="M19" s="259">
        <v>472</v>
      </c>
      <c r="N19" s="226">
        <v>152</v>
      </c>
      <c r="O19" s="226">
        <v>254</v>
      </c>
      <c r="P19" s="226">
        <v>470</v>
      </c>
      <c r="Q19" s="226">
        <v>638</v>
      </c>
      <c r="R19" s="250">
        <v>993</v>
      </c>
      <c r="S19" s="259">
        <v>1163</v>
      </c>
      <c r="T19" s="226">
        <v>628</v>
      </c>
      <c r="U19" s="226">
        <v>640</v>
      </c>
      <c r="V19" s="226">
        <v>862</v>
      </c>
      <c r="W19" s="248">
        <v>408</v>
      </c>
      <c r="X19" s="250">
        <v>1038</v>
      </c>
      <c r="Y19" s="259">
        <v>429</v>
      </c>
      <c r="Z19" s="226">
        <v>318</v>
      </c>
      <c r="AA19" s="226">
        <v>279</v>
      </c>
      <c r="AB19" s="226">
        <v>161</v>
      </c>
      <c r="AC19" s="250">
        <v>364</v>
      </c>
      <c r="AD19" s="264">
        <v>1066</v>
      </c>
      <c r="AE19" s="226">
        <v>537</v>
      </c>
      <c r="AF19" s="226">
        <v>651</v>
      </c>
      <c r="AG19" s="250">
        <v>956</v>
      </c>
      <c r="AH19" s="275"/>
      <c r="AI19" s="250"/>
      <c r="AJ19" s="197">
        <f t="shared" si="18"/>
        <v>27234</v>
      </c>
    </row>
    <row r="20" spans="1:36" ht="15.75" thickBot="1" x14ac:dyDescent="0.3">
      <c r="A20" s="151" t="s">
        <v>0</v>
      </c>
      <c r="B20" s="382">
        <f t="shared" si="19"/>
        <v>43686</v>
      </c>
      <c r="C20" s="453">
        <v>2035</v>
      </c>
      <c r="D20" s="327">
        <v>2001</v>
      </c>
      <c r="E20" s="226">
        <v>2515</v>
      </c>
      <c r="F20" s="226">
        <v>802</v>
      </c>
      <c r="G20" s="226">
        <v>2043</v>
      </c>
      <c r="H20" s="226">
        <v>950</v>
      </c>
      <c r="I20" s="226">
        <v>937</v>
      </c>
      <c r="J20" s="259">
        <v>1212</v>
      </c>
      <c r="K20" s="226">
        <v>199</v>
      </c>
      <c r="L20" s="250">
        <v>1330</v>
      </c>
      <c r="M20" s="259">
        <v>496</v>
      </c>
      <c r="N20" s="226">
        <v>204</v>
      </c>
      <c r="O20" s="226">
        <v>271</v>
      </c>
      <c r="P20" s="226">
        <v>394</v>
      </c>
      <c r="Q20" s="226">
        <v>622</v>
      </c>
      <c r="R20" s="250">
        <v>980</v>
      </c>
      <c r="S20" s="259">
        <v>870</v>
      </c>
      <c r="T20" s="226">
        <v>626</v>
      </c>
      <c r="U20" s="226">
        <v>654</v>
      </c>
      <c r="V20" s="226">
        <v>877</v>
      </c>
      <c r="W20" s="248">
        <v>387</v>
      </c>
      <c r="X20" s="250">
        <v>1099</v>
      </c>
      <c r="Y20" s="259">
        <v>466</v>
      </c>
      <c r="Z20" s="226">
        <v>255</v>
      </c>
      <c r="AA20" s="226">
        <v>320</v>
      </c>
      <c r="AB20" s="226">
        <v>133</v>
      </c>
      <c r="AC20" s="250">
        <v>354</v>
      </c>
      <c r="AD20" s="264">
        <v>1123</v>
      </c>
      <c r="AE20" s="226">
        <v>637</v>
      </c>
      <c r="AF20" s="226">
        <v>650</v>
      </c>
      <c r="AG20" s="250">
        <v>982</v>
      </c>
      <c r="AH20" s="275"/>
      <c r="AI20" s="250"/>
      <c r="AJ20" s="197">
        <f t="shared" si="18"/>
        <v>26424</v>
      </c>
    </row>
    <row r="21" spans="1:36" ht="15.75" thickBot="1" x14ac:dyDescent="0.3">
      <c r="A21" s="151" t="s">
        <v>1</v>
      </c>
      <c r="B21" s="382">
        <f t="shared" si="19"/>
        <v>43687</v>
      </c>
      <c r="C21" s="453">
        <v>2650</v>
      </c>
      <c r="D21" s="327">
        <v>3529</v>
      </c>
      <c r="E21" s="226">
        <v>4466</v>
      </c>
      <c r="F21" s="226">
        <v>906</v>
      </c>
      <c r="G21" s="226">
        <v>3959</v>
      </c>
      <c r="H21" s="226">
        <v>1038</v>
      </c>
      <c r="I21" s="226">
        <v>1627</v>
      </c>
      <c r="J21" s="259">
        <v>4586</v>
      </c>
      <c r="K21" s="226">
        <v>778</v>
      </c>
      <c r="L21" s="250">
        <v>4419</v>
      </c>
      <c r="M21" s="259">
        <v>985</v>
      </c>
      <c r="N21" s="226">
        <v>239</v>
      </c>
      <c r="O21" s="226">
        <v>413</v>
      </c>
      <c r="P21" s="226">
        <v>570</v>
      </c>
      <c r="Q21" s="226">
        <v>1129</v>
      </c>
      <c r="R21" s="250">
        <v>1507</v>
      </c>
      <c r="S21" s="259">
        <v>1550</v>
      </c>
      <c r="T21" s="226">
        <v>961</v>
      </c>
      <c r="U21" s="226">
        <v>676</v>
      </c>
      <c r="V21" s="226">
        <v>910</v>
      </c>
      <c r="W21" s="248">
        <v>389</v>
      </c>
      <c r="X21" s="250">
        <v>1509</v>
      </c>
      <c r="Y21" s="259">
        <v>582</v>
      </c>
      <c r="Z21" s="226">
        <v>292</v>
      </c>
      <c r="AA21" s="226">
        <v>384</v>
      </c>
      <c r="AB21" s="226">
        <v>245</v>
      </c>
      <c r="AC21" s="250">
        <v>554</v>
      </c>
      <c r="AD21" s="264">
        <v>1448</v>
      </c>
      <c r="AE21" s="226">
        <v>1315</v>
      </c>
      <c r="AF21" s="226">
        <v>564</v>
      </c>
      <c r="AG21" s="250">
        <v>1364</v>
      </c>
      <c r="AH21" s="275">
        <v>1312</v>
      </c>
      <c r="AI21" s="250">
        <v>742</v>
      </c>
      <c r="AJ21" s="197">
        <f t="shared" si="18"/>
        <v>47598</v>
      </c>
    </row>
    <row r="22" spans="1:36" ht="15.75" thickBot="1" x14ac:dyDescent="0.3">
      <c r="A22" s="151" t="s">
        <v>2</v>
      </c>
      <c r="B22" s="382">
        <f t="shared" si="19"/>
        <v>43688</v>
      </c>
      <c r="C22" s="453">
        <v>2388</v>
      </c>
      <c r="D22" s="327">
        <v>2420</v>
      </c>
      <c r="E22" s="226">
        <v>3532</v>
      </c>
      <c r="F22" s="226">
        <v>778</v>
      </c>
      <c r="G22" s="226">
        <v>2436</v>
      </c>
      <c r="H22" s="226">
        <v>924</v>
      </c>
      <c r="I22" s="226">
        <v>1703</v>
      </c>
      <c r="J22" s="259">
        <v>4547</v>
      </c>
      <c r="K22" s="226">
        <v>831</v>
      </c>
      <c r="L22" s="250">
        <v>4202</v>
      </c>
      <c r="M22" s="259">
        <v>1209</v>
      </c>
      <c r="N22" s="226">
        <v>291</v>
      </c>
      <c r="O22" s="226">
        <v>366</v>
      </c>
      <c r="P22" s="226">
        <v>787</v>
      </c>
      <c r="Q22" s="226">
        <v>945</v>
      </c>
      <c r="R22" s="250">
        <v>1642</v>
      </c>
      <c r="S22" s="259">
        <v>1393</v>
      </c>
      <c r="T22" s="226">
        <v>1057</v>
      </c>
      <c r="U22" s="226">
        <v>867</v>
      </c>
      <c r="V22" s="226">
        <v>719</v>
      </c>
      <c r="W22" s="248">
        <v>395</v>
      </c>
      <c r="X22" s="250">
        <v>1557</v>
      </c>
      <c r="Y22" s="259">
        <v>589</v>
      </c>
      <c r="Z22" s="226">
        <v>282</v>
      </c>
      <c r="AA22" s="226">
        <v>387</v>
      </c>
      <c r="AB22" s="226">
        <v>269</v>
      </c>
      <c r="AC22" s="250">
        <v>639</v>
      </c>
      <c r="AD22" s="264">
        <v>1430</v>
      </c>
      <c r="AE22" s="226">
        <v>1064</v>
      </c>
      <c r="AF22" s="226">
        <v>691</v>
      </c>
      <c r="AG22" s="250">
        <v>1496</v>
      </c>
      <c r="AH22" s="275">
        <v>1176</v>
      </c>
      <c r="AI22" s="250">
        <v>934</v>
      </c>
      <c r="AJ22" s="197">
        <f t="shared" si="18"/>
        <v>43946</v>
      </c>
    </row>
    <row r="23" spans="1:36" ht="15.75" thickBot="1" x14ac:dyDescent="0.3">
      <c r="A23" s="160" t="s">
        <v>21</v>
      </c>
      <c r="B23" s="590" t="s">
        <v>25</v>
      </c>
      <c r="C23" s="322">
        <f t="shared" ref="C23:O23" si="20">SUM(C16:C22)</f>
        <v>13551</v>
      </c>
      <c r="D23" s="240">
        <f t="shared" si="20"/>
        <v>14600</v>
      </c>
      <c r="E23" s="240">
        <f t="shared" si="20"/>
        <v>17795</v>
      </c>
      <c r="F23" s="240">
        <f t="shared" si="20"/>
        <v>5144</v>
      </c>
      <c r="G23" s="240">
        <f t="shared" si="20"/>
        <v>15453</v>
      </c>
      <c r="H23" s="240">
        <f t="shared" si="20"/>
        <v>6431</v>
      </c>
      <c r="I23" s="240">
        <f t="shared" si="20"/>
        <v>6833</v>
      </c>
      <c r="J23" s="260">
        <f t="shared" si="20"/>
        <v>16883</v>
      </c>
      <c r="K23" s="240">
        <f t="shared" si="20"/>
        <v>2984</v>
      </c>
      <c r="L23" s="261">
        <f t="shared" si="20"/>
        <v>16132</v>
      </c>
      <c r="M23" s="260">
        <f t="shared" si="20"/>
        <v>4243</v>
      </c>
      <c r="N23" s="240">
        <f t="shared" si="20"/>
        <v>1264</v>
      </c>
      <c r="O23" s="240">
        <f t="shared" si="20"/>
        <v>1999</v>
      </c>
      <c r="P23" s="240">
        <f t="shared" ref="P23:Z23" si="21">SUM(P16:P22)</f>
        <v>3090</v>
      </c>
      <c r="Q23" s="240">
        <f t="shared" si="21"/>
        <v>4419</v>
      </c>
      <c r="R23" s="261">
        <f t="shared" si="21"/>
        <v>7278</v>
      </c>
      <c r="S23" s="260">
        <f t="shared" si="21"/>
        <v>7197</v>
      </c>
      <c r="T23" s="240">
        <f t="shared" si="21"/>
        <v>4631</v>
      </c>
      <c r="U23" s="240">
        <f t="shared" si="21"/>
        <v>4361</v>
      </c>
      <c r="V23" s="240">
        <f t="shared" si="21"/>
        <v>5828</v>
      </c>
      <c r="W23" s="240">
        <f t="shared" ref="W23" si="22">SUM(W16:W22)</f>
        <v>2678</v>
      </c>
      <c r="X23" s="261">
        <f t="shared" si="21"/>
        <v>7678</v>
      </c>
      <c r="Y23" s="260">
        <f t="shared" si="21"/>
        <v>3305</v>
      </c>
      <c r="Z23" s="240">
        <f t="shared" si="21"/>
        <v>1910</v>
      </c>
      <c r="AA23" s="240">
        <f t="shared" ref="AA23:AF23" si="23">SUM(AA16:AA22)</f>
        <v>2180</v>
      </c>
      <c r="AB23" s="240">
        <f t="shared" si="23"/>
        <v>1127</v>
      </c>
      <c r="AC23" s="261">
        <f t="shared" si="23"/>
        <v>2829</v>
      </c>
      <c r="AD23" s="260">
        <f t="shared" si="23"/>
        <v>7576</v>
      </c>
      <c r="AE23" s="240">
        <f t="shared" si="23"/>
        <v>4963</v>
      </c>
      <c r="AF23" s="240">
        <f t="shared" si="23"/>
        <v>4179</v>
      </c>
      <c r="AG23" s="261">
        <f t="shared" ref="AG23:AI23" si="24">SUM(AG16:AG22)</f>
        <v>7257</v>
      </c>
      <c r="AH23" s="261">
        <f t="shared" si="24"/>
        <v>2488</v>
      </c>
      <c r="AI23" s="261">
        <f t="shared" si="24"/>
        <v>1676</v>
      </c>
      <c r="AJ23" s="161">
        <f>SUM(AJ16:AJ22)</f>
        <v>209962</v>
      </c>
    </row>
    <row r="24" spans="1:36" ht="15.75" thickBot="1" x14ac:dyDescent="0.3">
      <c r="A24" s="110" t="s">
        <v>23</v>
      </c>
      <c r="B24" s="590"/>
      <c r="C24" s="322">
        <f>AVERAGE(C16:C22)</f>
        <v>1935.8571428571429</v>
      </c>
      <c r="D24" s="240">
        <f>AVERAGE(D16:D22)</f>
        <v>2085.7142857142858</v>
      </c>
      <c r="E24" s="240">
        <f t="shared" ref="E24:L24" si="25">AVERAGE(E16:E22)</f>
        <v>2542.1428571428573</v>
      </c>
      <c r="F24" s="240">
        <f t="shared" si="25"/>
        <v>734.85714285714289</v>
      </c>
      <c r="G24" s="240">
        <f t="shared" si="25"/>
        <v>2207.5714285714284</v>
      </c>
      <c r="H24" s="240">
        <f t="shared" si="25"/>
        <v>918.71428571428567</v>
      </c>
      <c r="I24" s="240">
        <f t="shared" si="25"/>
        <v>976.14285714285711</v>
      </c>
      <c r="J24" s="260">
        <f t="shared" si="25"/>
        <v>2411.8571428571427</v>
      </c>
      <c r="K24" s="240">
        <f t="shared" si="25"/>
        <v>426.28571428571428</v>
      </c>
      <c r="L24" s="261">
        <f t="shared" si="25"/>
        <v>2304.5714285714284</v>
      </c>
      <c r="M24" s="260">
        <f t="shared" ref="M24:R24" si="26">AVERAGE(M16:M22)</f>
        <v>606.14285714285711</v>
      </c>
      <c r="N24" s="240">
        <f t="shared" si="26"/>
        <v>180.57142857142858</v>
      </c>
      <c r="O24" s="240">
        <f t="shared" si="26"/>
        <v>285.57142857142856</v>
      </c>
      <c r="P24" s="240">
        <f t="shared" si="26"/>
        <v>441.42857142857144</v>
      </c>
      <c r="Q24" s="240">
        <f t="shared" si="26"/>
        <v>631.28571428571433</v>
      </c>
      <c r="R24" s="261">
        <f t="shared" si="26"/>
        <v>1039.7142857142858</v>
      </c>
      <c r="S24" s="260">
        <f t="shared" ref="S24:AF24" si="27">AVERAGE(S16:S22)</f>
        <v>1028.1428571428571</v>
      </c>
      <c r="T24" s="240">
        <f t="shared" si="27"/>
        <v>661.57142857142856</v>
      </c>
      <c r="U24" s="240">
        <f t="shared" si="27"/>
        <v>623</v>
      </c>
      <c r="V24" s="240">
        <f t="shared" si="27"/>
        <v>832.57142857142856</v>
      </c>
      <c r="W24" s="240">
        <f t="shared" ref="W24" si="28">AVERAGE(W16:W22)</f>
        <v>382.57142857142856</v>
      </c>
      <c r="X24" s="261">
        <f t="shared" si="27"/>
        <v>1096.8571428571429</v>
      </c>
      <c r="Y24" s="260">
        <f t="shared" si="27"/>
        <v>472.14285714285717</v>
      </c>
      <c r="Z24" s="240">
        <f t="shared" si="27"/>
        <v>272.85714285714283</v>
      </c>
      <c r="AA24" s="240">
        <f t="shared" si="27"/>
        <v>311.42857142857144</v>
      </c>
      <c r="AB24" s="240">
        <f t="shared" si="27"/>
        <v>161</v>
      </c>
      <c r="AC24" s="261">
        <f t="shared" si="27"/>
        <v>404.14285714285717</v>
      </c>
      <c r="AD24" s="260">
        <f t="shared" si="27"/>
        <v>1082.2857142857142</v>
      </c>
      <c r="AE24" s="240">
        <f t="shared" si="27"/>
        <v>709</v>
      </c>
      <c r="AF24" s="240">
        <f t="shared" si="27"/>
        <v>597</v>
      </c>
      <c r="AG24" s="261">
        <f t="shared" ref="AG24:AI24" si="29">AVERAGE(AG16:AG22)</f>
        <v>1036.7142857142858</v>
      </c>
      <c r="AH24" s="261">
        <f t="shared" si="29"/>
        <v>1244</v>
      </c>
      <c r="AI24" s="261">
        <f t="shared" si="29"/>
        <v>838</v>
      </c>
      <c r="AJ24" s="162">
        <f>AVERAGE(AJ16:AJ22)</f>
        <v>29994.571428571428</v>
      </c>
    </row>
    <row r="25" spans="1:36" ht="15.75" thickBot="1" x14ac:dyDescent="0.3">
      <c r="A25" s="26" t="s">
        <v>20</v>
      </c>
      <c r="B25" s="590"/>
      <c r="C25" s="323">
        <f t="shared" ref="C25:AF25" si="30">SUM(C16:C20)</f>
        <v>8513</v>
      </c>
      <c r="D25" s="241">
        <f t="shared" si="30"/>
        <v>8651</v>
      </c>
      <c r="E25" s="241">
        <f t="shared" si="30"/>
        <v>9797</v>
      </c>
      <c r="F25" s="241">
        <f t="shared" si="30"/>
        <v>3460</v>
      </c>
      <c r="G25" s="241">
        <f t="shared" si="30"/>
        <v>9058</v>
      </c>
      <c r="H25" s="241">
        <f t="shared" si="30"/>
        <v>4469</v>
      </c>
      <c r="I25" s="241">
        <f t="shared" si="30"/>
        <v>3503</v>
      </c>
      <c r="J25" s="262">
        <f t="shared" si="30"/>
        <v>7750</v>
      </c>
      <c r="K25" s="241">
        <f t="shared" si="30"/>
        <v>1375</v>
      </c>
      <c r="L25" s="263">
        <f t="shared" si="30"/>
        <v>7511</v>
      </c>
      <c r="M25" s="262">
        <f t="shared" si="30"/>
        <v>2049</v>
      </c>
      <c r="N25" s="241">
        <f t="shared" si="30"/>
        <v>734</v>
      </c>
      <c r="O25" s="241">
        <f t="shared" si="30"/>
        <v>1220</v>
      </c>
      <c r="P25" s="241">
        <f t="shared" si="30"/>
        <v>1733</v>
      </c>
      <c r="Q25" s="241">
        <f t="shared" si="30"/>
        <v>2345</v>
      </c>
      <c r="R25" s="263">
        <f t="shared" si="30"/>
        <v>4129</v>
      </c>
      <c r="S25" s="262">
        <f t="shared" si="30"/>
        <v>4254</v>
      </c>
      <c r="T25" s="241">
        <f t="shared" si="30"/>
        <v>2613</v>
      </c>
      <c r="U25" s="241">
        <f t="shared" si="30"/>
        <v>2818</v>
      </c>
      <c r="V25" s="241">
        <f t="shared" si="30"/>
        <v>4199</v>
      </c>
      <c r="W25" s="241">
        <f t="shared" ref="W25" si="31">SUM(W16:W20)</f>
        <v>1894</v>
      </c>
      <c r="X25" s="263">
        <f t="shared" si="30"/>
        <v>4612</v>
      </c>
      <c r="Y25" s="262">
        <f t="shared" si="30"/>
        <v>2134</v>
      </c>
      <c r="Z25" s="241">
        <f t="shared" si="30"/>
        <v>1336</v>
      </c>
      <c r="AA25" s="241">
        <f t="shared" si="30"/>
        <v>1409</v>
      </c>
      <c r="AB25" s="241">
        <f t="shared" si="30"/>
        <v>613</v>
      </c>
      <c r="AC25" s="263">
        <f t="shared" si="30"/>
        <v>1636</v>
      </c>
      <c r="AD25" s="262">
        <f t="shared" si="30"/>
        <v>4698</v>
      </c>
      <c r="AE25" s="241">
        <f t="shared" si="30"/>
        <v>2584</v>
      </c>
      <c r="AF25" s="241">
        <f t="shared" si="30"/>
        <v>2924</v>
      </c>
      <c r="AG25" s="263">
        <f t="shared" ref="AG25:AI25" si="32">SUM(AG16:AG20)</f>
        <v>4397</v>
      </c>
      <c r="AH25" s="263">
        <f t="shared" si="32"/>
        <v>0</v>
      </c>
      <c r="AI25" s="263">
        <f t="shared" si="32"/>
        <v>0</v>
      </c>
      <c r="AJ25" s="163">
        <f>SUM(AJ16:AJ20)</f>
        <v>118418</v>
      </c>
    </row>
    <row r="26" spans="1:36" ht="15.75" thickBot="1" x14ac:dyDescent="0.3">
      <c r="A26" s="26" t="s">
        <v>22</v>
      </c>
      <c r="B26" s="590"/>
      <c r="C26" s="323">
        <f>AVERAGE(C16:C20)</f>
        <v>1702.6</v>
      </c>
      <c r="D26" s="241">
        <f>AVERAGE(D16:D20)</f>
        <v>1730.2</v>
      </c>
      <c r="E26" s="241">
        <f t="shared" ref="E26:L26" si="33">AVERAGE(E16:E20)</f>
        <v>1959.4</v>
      </c>
      <c r="F26" s="241">
        <f t="shared" si="33"/>
        <v>692</v>
      </c>
      <c r="G26" s="241">
        <f t="shared" si="33"/>
        <v>1811.6</v>
      </c>
      <c r="H26" s="241">
        <f t="shared" si="33"/>
        <v>893.8</v>
      </c>
      <c r="I26" s="241">
        <f t="shared" si="33"/>
        <v>700.6</v>
      </c>
      <c r="J26" s="262">
        <f t="shared" si="33"/>
        <v>1550</v>
      </c>
      <c r="K26" s="241">
        <f t="shared" si="33"/>
        <v>275</v>
      </c>
      <c r="L26" s="263">
        <f t="shared" si="33"/>
        <v>1502.2</v>
      </c>
      <c r="M26" s="262">
        <f t="shared" ref="M26:R26" si="34">AVERAGE(M16:M20)</f>
        <v>409.8</v>
      </c>
      <c r="N26" s="241">
        <f t="shared" si="34"/>
        <v>146.80000000000001</v>
      </c>
      <c r="O26" s="241">
        <f t="shared" si="34"/>
        <v>244</v>
      </c>
      <c r="P26" s="241">
        <f t="shared" si="34"/>
        <v>346.6</v>
      </c>
      <c r="Q26" s="241">
        <f t="shared" si="34"/>
        <v>469</v>
      </c>
      <c r="R26" s="263">
        <f t="shared" si="34"/>
        <v>825.8</v>
      </c>
      <c r="S26" s="262">
        <f t="shared" ref="S26:AF26" si="35">AVERAGE(S16:S20)</f>
        <v>850.8</v>
      </c>
      <c r="T26" s="241">
        <f t="shared" si="35"/>
        <v>522.6</v>
      </c>
      <c r="U26" s="241">
        <f t="shared" si="35"/>
        <v>563.6</v>
      </c>
      <c r="V26" s="241">
        <f t="shared" si="35"/>
        <v>839.8</v>
      </c>
      <c r="W26" s="241">
        <f t="shared" ref="W26" si="36">AVERAGE(W16:W20)</f>
        <v>378.8</v>
      </c>
      <c r="X26" s="263">
        <f t="shared" si="35"/>
        <v>922.4</v>
      </c>
      <c r="Y26" s="262">
        <f t="shared" si="35"/>
        <v>426.8</v>
      </c>
      <c r="Z26" s="241">
        <f t="shared" si="35"/>
        <v>267.2</v>
      </c>
      <c r="AA26" s="241">
        <f t="shared" si="35"/>
        <v>281.8</v>
      </c>
      <c r="AB26" s="241">
        <f t="shared" si="35"/>
        <v>122.6</v>
      </c>
      <c r="AC26" s="263">
        <f t="shared" si="35"/>
        <v>327.2</v>
      </c>
      <c r="AD26" s="262">
        <f t="shared" si="35"/>
        <v>939.6</v>
      </c>
      <c r="AE26" s="241">
        <f t="shared" si="35"/>
        <v>516.79999999999995</v>
      </c>
      <c r="AF26" s="241">
        <f t="shared" si="35"/>
        <v>584.79999999999995</v>
      </c>
      <c r="AG26" s="263">
        <f t="shared" ref="AG26:AI26" si="37">AVERAGE(AG16:AG20)</f>
        <v>879.4</v>
      </c>
      <c r="AH26" s="263" t="e">
        <f t="shared" si="37"/>
        <v>#DIV/0!</v>
      </c>
      <c r="AI26" s="263" t="e">
        <f t="shared" si="37"/>
        <v>#DIV/0!</v>
      </c>
      <c r="AJ26" s="164">
        <f>AVERAGE(AJ16:AJ20)</f>
        <v>23683.599999999999</v>
      </c>
    </row>
    <row r="27" spans="1:36" ht="15.75" thickBot="1" x14ac:dyDescent="0.3">
      <c r="A27" s="151" t="s">
        <v>3</v>
      </c>
      <c r="B27" s="177">
        <f>B22+1</f>
        <v>43689</v>
      </c>
      <c r="C27" s="453">
        <v>2049</v>
      </c>
      <c r="D27" s="327">
        <v>1904</v>
      </c>
      <c r="E27" s="327">
        <v>2296</v>
      </c>
      <c r="F27" s="190">
        <v>804</v>
      </c>
      <c r="G27" s="190">
        <v>1800</v>
      </c>
      <c r="H27" s="190">
        <v>907</v>
      </c>
      <c r="I27" s="190">
        <v>866</v>
      </c>
      <c r="J27" s="264">
        <v>2545</v>
      </c>
      <c r="K27" s="190">
        <v>416</v>
      </c>
      <c r="L27" s="254">
        <v>2460</v>
      </c>
      <c r="M27" s="264">
        <v>750</v>
      </c>
      <c r="N27" s="190">
        <v>279</v>
      </c>
      <c r="O27" s="190">
        <v>259</v>
      </c>
      <c r="P27" s="190">
        <v>510</v>
      </c>
      <c r="Q27" s="190">
        <v>706</v>
      </c>
      <c r="R27" s="254">
        <v>1114</v>
      </c>
      <c r="S27" s="264">
        <v>901</v>
      </c>
      <c r="T27" s="190">
        <v>616</v>
      </c>
      <c r="U27" s="190">
        <v>560</v>
      </c>
      <c r="V27" s="190">
        <v>802</v>
      </c>
      <c r="W27" s="193">
        <v>403</v>
      </c>
      <c r="X27" s="254">
        <v>1251</v>
      </c>
      <c r="Y27" s="264">
        <v>445</v>
      </c>
      <c r="Z27" s="190">
        <v>219</v>
      </c>
      <c r="AA27" s="190">
        <v>296</v>
      </c>
      <c r="AB27" s="190">
        <v>114</v>
      </c>
      <c r="AC27" s="254">
        <v>370</v>
      </c>
      <c r="AD27" s="264">
        <v>1198</v>
      </c>
      <c r="AE27" s="190">
        <v>590</v>
      </c>
      <c r="AF27" s="190">
        <v>638</v>
      </c>
      <c r="AG27" s="254">
        <v>1170</v>
      </c>
      <c r="AH27" s="275"/>
      <c r="AI27" s="250"/>
      <c r="AJ27" s="197">
        <f>SUM(C27:AI27)</f>
        <v>29238</v>
      </c>
    </row>
    <row r="28" spans="1:36" ht="15.75" thickBot="1" x14ac:dyDescent="0.3">
      <c r="A28" s="151" t="s">
        <v>4</v>
      </c>
      <c r="B28" s="177">
        <f t="shared" ref="B28:B33" si="38">B27+1</f>
        <v>43690</v>
      </c>
      <c r="C28" s="453">
        <v>1352</v>
      </c>
      <c r="D28" s="327">
        <v>1463</v>
      </c>
      <c r="E28" s="327">
        <v>1240</v>
      </c>
      <c r="F28" s="190">
        <v>661</v>
      </c>
      <c r="G28" s="190">
        <v>1408</v>
      </c>
      <c r="H28" s="190">
        <v>835</v>
      </c>
      <c r="I28" s="190">
        <v>488</v>
      </c>
      <c r="J28" s="264">
        <v>874</v>
      </c>
      <c r="K28" s="190">
        <v>212</v>
      </c>
      <c r="L28" s="254">
        <v>989</v>
      </c>
      <c r="M28" s="264">
        <v>292</v>
      </c>
      <c r="N28" s="190">
        <v>77</v>
      </c>
      <c r="O28" s="190">
        <v>201</v>
      </c>
      <c r="P28" s="190">
        <v>232</v>
      </c>
      <c r="Q28" s="190">
        <v>275</v>
      </c>
      <c r="R28" s="254">
        <v>673</v>
      </c>
      <c r="S28" s="264">
        <v>705</v>
      </c>
      <c r="T28" s="190">
        <v>432</v>
      </c>
      <c r="U28" s="190">
        <v>450</v>
      </c>
      <c r="V28" s="190">
        <v>732</v>
      </c>
      <c r="W28" s="193">
        <v>354</v>
      </c>
      <c r="X28" s="254">
        <v>805</v>
      </c>
      <c r="Y28" s="264">
        <v>326</v>
      </c>
      <c r="Z28" s="190">
        <v>241</v>
      </c>
      <c r="AA28" s="190">
        <v>221</v>
      </c>
      <c r="AB28" s="190">
        <v>58</v>
      </c>
      <c r="AC28" s="254">
        <v>290</v>
      </c>
      <c r="AD28" s="264">
        <v>801</v>
      </c>
      <c r="AE28" s="190">
        <v>344</v>
      </c>
      <c r="AF28" s="190">
        <v>526</v>
      </c>
      <c r="AG28" s="254">
        <v>684</v>
      </c>
      <c r="AH28" s="275"/>
      <c r="AI28" s="250"/>
      <c r="AJ28" s="197">
        <f t="shared" ref="AJ28" si="39">SUM(C28:AI28)</f>
        <v>18241</v>
      </c>
    </row>
    <row r="29" spans="1:36" ht="15.75" thickBot="1" x14ac:dyDescent="0.3">
      <c r="A29" s="151" t="s">
        <v>5</v>
      </c>
      <c r="B29" s="177">
        <f t="shared" si="38"/>
        <v>43691</v>
      </c>
      <c r="C29" s="453">
        <v>1453</v>
      </c>
      <c r="D29" s="327">
        <v>1598</v>
      </c>
      <c r="E29" s="327">
        <v>1554</v>
      </c>
      <c r="F29" s="190">
        <v>658</v>
      </c>
      <c r="G29" s="190">
        <v>1470</v>
      </c>
      <c r="H29" s="190">
        <v>874</v>
      </c>
      <c r="I29" s="190">
        <v>569</v>
      </c>
      <c r="J29" s="264">
        <v>1257</v>
      </c>
      <c r="K29" s="190">
        <v>322</v>
      </c>
      <c r="L29" s="254">
        <v>1206</v>
      </c>
      <c r="M29" s="264">
        <v>268</v>
      </c>
      <c r="N29" s="190">
        <v>147</v>
      </c>
      <c r="O29" s="190">
        <v>227</v>
      </c>
      <c r="P29" s="190">
        <v>234</v>
      </c>
      <c r="Q29" s="190">
        <v>332</v>
      </c>
      <c r="R29" s="254">
        <v>738</v>
      </c>
      <c r="S29" s="264">
        <v>690</v>
      </c>
      <c r="T29" s="190">
        <v>571</v>
      </c>
      <c r="U29" s="190">
        <v>538</v>
      </c>
      <c r="V29" s="190">
        <v>746</v>
      </c>
      <c r="W29" s="193">
        <v>406</v>
      </c>
      <c r="X29" s="254">
        <v>811</v>
      </c>
      <c r="Y29" s="264">
        <v>393</v>
      </c>
      <c r="Z29" s="190">
        <v>175</v>
      </c>
      <c r="AA29" s="190">
        <v>242</v>
      </c>
      <c r="AB29" s="190">
        <v>75</v>
      </c>
      <c r="AC29" s="254">
        <v>263</v>
      </c>
      <c r="AD29" s="264">
        <v>910</v>
      </c>
      <c r="AE29" s="190">
        <v>456</v>
      </c>
      <c r="AF29" s="190">
        <v>527</v>
      </c>
      <c r="AG29" s="254">
        <v>755</v>
      </c>
      <c r="AH29" s="275"/>
      <c r="AI29" s="250"/>
      <c r="AJ29" s="197">
        <f>SUM(C29:AI29)</f>
        <v>20465</v>
      </c>
    </row>
    <row r="30" spans="1:36" ht="15.75" thickBot="1" x14ac:dyDescent="0.3">
      <c r="A30" s="151" t="s">
        <v>6</v>
      </c>
      <c r="B30" s="177">
        <f t="shared" si="38"/>
        <v>43692</v>
      </c>
      <c r="C30" s="453">
        <v>2022</v>
      </c>
      <c r="D30" s="327">
        <v>2024</v>
      </c>
      <c r="E30" s="327">
        <v>2540</v>
      </c>
      <c r="F30" s="190">
        <v>837</v>
      </c>
      <c r="G30" s="190">
        <v>2181</v>
      </c>
      <c r="H30" s="190">
        <v>1066</v>
      </c>
      <c r="I30" s="190">
        <v>818</v>
      </c>
      <c r="J30" s="264">
        <v>1984</v>
      </c>
      <c r="K30" s="190">
        <v>463</v>
      </c>
      <c r="L30" s="254">
        <v>1923</v>
      </c>
      <c r="M30" s="264">
        <v>674</v>
      </c>
      <c r="N30" s="190">
        <v>288</v>
      </c>
      <c r="O30" s="190">
        <v>322</v>
      </c>
      <c r="P30" s="190">
        <v>470</v>
      </c>
      <c r="Q30" s="190">
        <v>719</v>
      </c>
      <c r="R30" s="254">
        <v>1194</v>
      </c>
      <c r="S30" s="264">
        <v>955</v>
      </c>
      <c r="T30" s="190">
        <v>677</v>
      </c>
      <c r="U30" s="190">
        <v>574</v>
      </c>
      <c r="V30" s="190">
        <v>854</v>
      </c>
      <c r="W30" s="193">
        <v>419</v>
      </c>
      <c r="X30" s="254">
        <v>1041</v>
      </c>
      <c r="Y30" s="264">
        <v>551</v>
      </c>
      <c r="Z30" s="190">
        <v>232</v>
      </c>
      <c r="AA30" s="190">
        <v>332</v>
      </c>
      <c r="AB30" s="190">
        <v>102</v>
      </c>
      <c r="AC30" s="254">
        <v>324</v>
      </c>
      <c r="AD30" s="264">
        <v>1086</v>
      </c>
      <c r="AE30" s="190">
        <v>575</v>
      </c>
      <c r="AF30" s="190">
        <v>729</v>
      </c>
      <c r="AG30" s="254">
        <v>916</v>
      </c>
      <c r="AH30" s="275"/>
      <c r="AI30" s="250"/>
      <c r="AJ30" s="197">
        <f>SUM(C30:AI30)</f>
        <v>28892</v>
      </c>
    </row>
    <row r="31" spans="1:36" ht="15.75" thickBot="1" x14ac:dyDescent="0.3">
      <c r="A31" s="151" t="s">
        <v>0</v>
      </c>
      <c r="B31" s="177">
        <f t="shared" si="38"/>
        <v>43693</v>
      </c>
      <c r="C31" s="453">
        <v>2241</v>
      </c>
      <c r="D31" s="327">
        <v>2051</v>
      </c>
      <c r="E31" s="327">
        <v>2655</v>
      </c>
      <c r="F31" s="190">
        <v>1049</v>
      </c>
      <c r="G31" s="190">
        <v>1935</v>
      </c>
      <c r="H31" s="190">
        <v>1021</v>
      </c>
      <c r="I31" s="190">
        <v>1070</v>
      </c>
      <c r="J31" s="264">
        <v>1923</v>
      </c>
      <c r="K31" s="190">
        <v>353</v>
      </c>
      <c r="L31" s="254">
        <v>1991</v>
      </c>
      <c r="M31" s="264">
        <v>681</v>
      </c>
      <c r="N31" s="190">
        <v>230</v>
      </c>
      <c r="O31" s="190">
        <v>357</v>
      </c>
      <c r="P31" s="190">
        <v>463</v>
      </c>
      <c r="Q31" s="190">
        <v>614</v>
      </c>
      <c r="R31" s="254">
        <v>1106</v>
      </c>
      <c r="S31" s="259">
        <v>921</v>
      </c>
      <c r="T31" s="226">
        <v>717</v>
      </c>
      <c r="U31" s="226">
        <v>662</v>
      </c>
      <c r="V31" s="226">
        <v>901</v>
      </c>
      <c r="W31" s="248">
        <v>406</v>
      </c>
      <c r="X31" s="250">
        <v>1078</v>
      </c>
      <c r="Y31" s="259">
        <v>476</v>
      </c>
      <c r="Z31" s="226">
        <v>245</v>
      </c>
      <c r="AA31" s="226">
        <v>296</v>
      </c>
      <c r="AB31" s="226">
        <v>139</v>
      </c>
      <c r="AC31" s="250">
        <v>373</v>
      </c>
      <c r="AD31" s="264">
        <v>1017</v>
      </c>
      <c r="AE31" s="190">
        <v>554</v>
      </c>
      <c r="AF31" s="190">
        <v>658</v>
      </c>
      <c r="AG31" s="254">
        <v>958</v>
      </c>
      <c r="AH31" s="275"/>
      <c r="AI31" s="250"/>
      <c r="AJ31" s="197">
        <f>SUM(C31:AI31)</f>
        <v>29141</v>
      </c>
    </row>
    <row r="32" spans="1:36" ht="15.75" thickBot="1" x14ac:dyDescent="0.3">
      <c r="A32" s="151" t="s">
        <v>1</v>
      </c>
      <c r="B32" s="177">
        <f t="shared" si="38"/>
        <v>43694</v>
      </c>
      <c r="C32" s="453">
        <v>2695</v>
      </c>
      <c r="D32" s="327">
        <v>3080</v>
      </c>
      <c r="E32" s="327">
        <v>3645</v>
      </c>
      <c r="F32" s="190">
        <v>708</v>
      </c>
      <c r="G32" s="190">
        <v>3336</v>
      </c>
      <c r="H32" s="190">
        <v>1281</v>
      </c>
      <c r="I32" s="190">
        <v>1679</v>
      </c>
      <c r="J32" s="264">
        <v>3332</v>
      </c>
      <c r="K32" s="190">
        <v>612</v>
      </c>
      <c r="L32" s="254">
        <v>3238</v>
      </c>
      <c r="M32" s="264">
        <v>970</v>
      </c>
      <c r="N32" s="190">
        <v>224</v>
      </c>
      <c r="O32" s="190">
        <v>433</v>
      </c>
      <c r="P32" s="190">
        <v>552</v>
      </c>
      <c r="Q32" s="190">
        <v>959</v>
      </c>
      <c r="R32" s="254">
        <v>1367</v>
      </c>
      <c r="S32" s="259">
        <v>1235</v>
      </c>
      <c r="T32" s="226">
        <v>1015</v>
      </c>
      <c r="U32" s="226">
        <v>833</v>
      </c>
      <c r="V32" s="226">
        <v>892</v>
      </c>
      <c r="W32" s="248">
        <v>306</v>
      </c>
      <c r="X32" s="250">
        <v>1234</v>
      </c>
      <c r="Y32" s="259">
        <v>674</v>
      </c>
      <c r="Z32" s="226">
        <v>458</v>
      </c>
      <c r="AA32" s="226">
        <v>418</v>
      </c>
      <c r="AB32" s="226">
        <v>273</v>
      </c>
      <c r="AC32" s="250">
        <v>483</v>
      </c>
      <c r="AD32" s="264">
        <v>1303</v>
      </c>
      <c r="AE32" s="226">
        <v>1085</v>
      </c>
      <c r="AF32" s="226">
        <v>617</v>
      </c>
      <c r="AG32" s="250">
        <v>1262</v>
      </c>
      <c r="AH32" s="275">
        <v>949</v>
      </c>
      <c r="AI32" s="250">
        <v>652</v>
      </c>
      <c r="AJ32" s="197">
        <f>SUM(C32:AI32)</f>
        <v>41800</v>
      </c>
    </row>
    <row r="33" spans="1:36" ht="15.75" thickBot="1" x14ac:dyDescent="0.3">
      <c r="A33" s="151" t="s">
        <v>2</v>
      </c>
      <c r="B33" s="177">
        <f t="shared" si="38"/>
        <v>43695</v>
      </c>
      <c r="C33" s="453">
        <v>2005</v>
      </c>
      <c r="D33" s="327">
        <v>2019</v>
      </c>
      <c r="E33" s="327">
        <v>2861</v>
      </c>
      <c r="F33" s="190">
        <v>1077</v>
      </c>
      <c r="G33" s="190">
        <v>1811</v>
      </c>
      <c r="H33" s="190">
        <v>638</v>
      </c>
      <c r="I33" s="190">
        <v>1218</v>
      </c>
      <c r="J33" s="264">
        <v>3888</v>
      </c>
      <c r="K33" s="190">
        <v>707</v>
      </c>
      <c r="L33" s="254">
        <v>3303</v>
      </c>
      <c r="M33" s="264">
        <v>691</v>
      </c>
      <c r="N33" s="190">
        <v>270</v>
      </c>
      <c r="O33" s="190">
        <v>446</v>
      </c>
      <c r="P33" s="190">
        <v>498</v>
      </c>
      <c r="Q33" s="190">
        <v>646</v>
      </c>
      <c r="R33" s="254">
        <v>1084</v>
      </c>
      <c r="S33" s="264">
        <v>1017</v>
      </c>
      <c r="T33" s="190">
        <v>763</v>
      </c>
      <c r="U33" s="190">
        <v>737</v>
      </c>
      <c r="V33" s="190">
        <v>685</v>
      </c>
      <c r="W33" s="193">
        <v>269</v>
      </c>
      <c r="X33" s="254">
        <v>1142</v>
      </c>
      <c r="Y33" s="264">
        <v>496</v>
      </c>
      <c r="Z33" s="190">
        <v>277</v>
      </c>
      <c r="AA33" s="190">
        <v>300</v>
      </c>
      <c r="AB33" s="190">
        <v>98</v>
      </c>
      <c r="AC33" s="254">
        <v>366</v>
      </c>
      <c r="AD33" s="264">
        <v>965</v>
      </c>
      <c r="AE33" s="190">
        <v>724</v>
      </c>
      <c r="AF33" s="190">
        <v>474</v>
      </c>
      <c r="AG33" s="254">
        <v>1046</v>
      </c>
      <c r="AH33" s="324">
        <v>1046</v>
      </c>
      <c r="AI33" s="254">
        <v>752</v>
      </c>
      <c r="AJ33" s="197">
        <f>SUM(C33:AI33)</f>
        <v>34319</v>
      </c>
    </row>
    <row r="34" spans="1:36" ht="15.75" thickBot="1" x14ac:dyDescent="0.3">
      <c r="A34" s="160" t="s">
        <v>21</v>
      </c>
      <c r="B34" s="590" t="s">
        <v>26</v>
      </c>
      <c r="C34" s="322">
        <f t="shared" ref="C34:I34" si="40">SUM(C27:C33)</f>
        <v>13817</v>
      </c>
      <c r="D34" s="240">
        <f t="shared" si="40"/>
        <v>14139</v>
      </c>
      <c r="E34" s="240">
        <f t="shared" si="40"/>
        <v>16791</v>
      </c>
      <c r="F34" s="240">
        <f t="shared" si="40"/>
        <v>5794</v>
      </c>
      <c r="G34" s="240">
        <f t="shared" si="40"/>
        <v>13941</v>
      </c>
      <c r="H34" s="240">
        <f t="shared" si="40"/>
        <v>6622</v>
      </c>
      <c r="I34" s="240">
        <f t="shared" si="40"/>
        <v>6708</v>
      </c>
      <c r="J34" s="260">
        <f t="shared" ref="J34:O34" si="41">SUM(J27:J33)</f>
        <v>15803</v>
      </c>
      <c r="K34" s="240">
        <f t="shared" si="41"/>
        <v>3085</v>
      </c>
      <c r="L34" s="261">
        <f t="shared" si="41"/>
        <v>15110</v>
      </c>
      <c r="M34" s="260">
        <f t="shared" si="41"/>
        <v>4326</v>
      </c>
      <c r="N34" s="240">
        <f t="shared" si="41"/>
        <v>1515</v>
      </c>
      <c r="O34" s="240">
        <f t="shared" si="41"/>
        <v>2245</v>
      </c>
      <c r="P34" s="240">
        <f t="shared" ref="P34:V34" si="42">SUM(P27:P33)</f>
        <v>2959</v>
      </c>
      <c r="Q34" s="240">
        <f t="shared" si="42"/>
        <v>4251</v>
      </c>
      <c r="R34" s="261">
        <f t="shared" si="42"/>
        <v>7276</v>
      </c>
      <c r="S34" s="260">
        <f t="shared" si="42"/>
        <v>6424</v>
      </c>
      <c r="T34" s="240">
        <f t="shared" si="42"/>
        <v>4791</v>
      </c>
      <c r="U34" s="240">
        <f t="shared" si="42"/>
        <v>4354</v>
      </c>
      <c r="V34" s="240">
        <f t="shared" si="42"/>
        <v>5612</v>
      </c>
      <c r="W34" s="240">
        <f t="shared" ref="W34" si="43">SUM(W27:W33)</f>
        <v>2563</v>
      </c>
      <c r="X34" s="261">
        <f t="shared" ref="X34:AF34" si="44">SUM(X27:X33)</f>
        <v>7362</v>
      </c>
      <c r="Y34" s="260">
        <f t="shared" si="44"/>
        <v>3361</v>
      </c>
      <c r="Z34" s="240">
        <f t="shared" si="44"/>
        <v>1847</v>
      </c>
      <c r="AA34" s="240">
        <f t="shared" si="44"/>
        <v>2105</v>
      </c>
      <c r="AB34" s="240">
        <f t="shared" si="44"/>
        <v>859</v>
      </c>
      <c r="AC34" s="261">
        <f t="shared" si="44"/>
        <v>2469</v>
      </c>
      <c r="AD34" s="260">
        <f t="shared" si="44"/>
        <v>7280</v>
      </c>
      <c r="AE34" s="240">
        <f t="shared" si="44"/>
        <v>4328</v>
      </c>
      <c r="AF34" s="240">
        <f t="shared" si="44"/>
        <v>4169</v>
      </c>
      <c r="AG34" s="261">
        <f t="shared" ref="AG34:AI34" si="45">SUM(AG27:AG33)</f>
        <v>6791</v>
      </c>
      <c r="AH34" s="261">
        <f t="shared" si="45"/>
        <v>1995</v>
      </c>
      <c r="AI34" s="261">
        <f t="shared" si="45"/>
        <v>1404</v>
      </c>
      <c r="AJ34" s="242">
        <f>SUM(AJ27:AJ33)</f>
        <v>202096</v>
      </c>
    </row>
    <row r="35" spans="1:36" ht="15.75" thickBot="1" x14ac:dyDescent="0.3">
      <c r="A35" s="110" t="s">
        <v>23</v>
      </c>
      <c r="B35" s="590"/>
      <c r="C35" s="322">
        <f>AVERAGE(C27:C33)</f>
        <v>1973.8571428571429</v>
      </c>
      <c r="D35" s="240">
        <f>AVERAGE(D27:D33)</f>
        <v>2019.8571428571429</v>
      </c>
      <c r="E35" s="240">
        <f t="shared" ref="E35:L35" si="46">AVERAGE(E27:E33)</f>
        <v>2398.7142857142858</v>
      </c>
      <c r="F35" s="240">
        <f t="shared" si="46"/>
        <v>827.71428571428567</v>
      </c>
      <c r="G35" s="240">
        <f t="shared" si="46"/>
        <v>1991.5714285714287</v>
      </c>
      <c r="H35" s="240">
        <f t="shared" si="46"/>
        <v>946</v>
      </c>
      <c r="I35" s="240">
        <f t="shared" si="46"/>
        <v>958.28571428571433</v>
      </c>
      <c r="J35" s="260">
        <f t="shared" si="46"/>
        <v>2257.5714285714284</v>
      </c>
      <c r="K35" s="240">
        <f t="shared" si="46"/>
        <v>440.71428571428572</v>
      </c>
      <c r="L35" s="261">
        <f t="shared" si="46"/>
        <v>2158.5714285714284</v>
      </c>
      <c r="M35" s="260">
        <f t="shared" ref="M35:R35" si="47">AVERAGE(M27:M33)</f>
        <v>618</v>
      </c>
      <c r="N35" s="240">
        <f t="shared" si="47"/>
        <v>216.42857142857142</v>
      </c>
      <c r="O35" s="240">
        <f t="shared" si="47"/>
        <v>320.71428571428572</v>
      </c>
      <c r="P35" s="240">
        <f t="shared" si="47"/>
        <v>422.71428571428572</v>
      </c>
      <c r="Q35" s="240">
        <f t="shared" si="47"/>
        <v>607.28571428571433</v>
      </c>
      <c r="R35" s="261">
        <f t="shared" si="47"/>
        <v>1039.4285714285713</v>
      </c>
      <c r="S35" s="260">
        <f t="shared" ref="S35:AJ35" si="48">AVERAGE(S27:S33)</f>
        <v>917.71428571428567</v>
      </c>
      <c r="T35" s="240">
        <f t="shared" si="48"/>
        <v>684.42857142857144</v>
      </c>
      <c r="U35" s="240">
        <f t="shared" si="48"/>
        <v>622</v>
      </c>
      <c r="V35" s="240">
        <f t="shared" si="48"/>
        <v>801.71428571428567</v>
      </c>
      <c r="W35" s="240">
        <f t="shared" ref="W35" si="49">AVERAGE(W27:W33)</f>
        <v>366.14285714285717</v>
      </c>
      <c r="X35" s="261">
        <f t="shared" si="48"/>
        <v>1051.7142857142858</v>
      </c>
      <c r="Y35" s="260">
        <f t="shared" si="48"/>
        <v>480.14285714285717</v>
      </c>
      <c r="Z35" s="240">
        <f t="shared" si="48"/>
        <v>263.85714285714283</v>
      </c>
      <c r="AA35" s="240">
        <f t="shared" si="48"/>
        <v>300.71428571428572</v>
      </c>
      <c r="AB35" s="240">
        <f t="shared" si="48"/>
        <v>122.71428571428571</v>
      </c>
      <c r="AC35" s="261">
        <f t="shared" si="48"/>
        <v>352.71428571428572</v>
      </c>
      <c r="AD35" s="260">
        <f t="shared" si="48"/>
        <v>1040</v>
      </c>
      <c r="AE35" s="240">
        <f t="shared" si="48"/>
        <v>618.28571428571433</v>
      </c>
      <c r="AF35" s="240">
        <f t="shared" si="48"/>
        <v>595.57142857142856</v>
      </c>
      <c r="AG35" s="261">
        <f t="shared" ref="AG35:AI35" si="50">AVERAGE(AG27:AG33)</f>
        <v>970.14285714285711</v>
      </c>
      <c r="AH35" s="261">
        <f t="shared" si="50"/>
        <v>997.5</v>
      </c>
      <c r="AI35" s="261">
        <f t="shared" si="50"/>
        <v>702</v>
      </c>
      <c r="AJ35" s="243">
        <f t="shared" si="48"/>
        <v>28870.857142857141</v>
      </c>
    </row>
    <row r="36" spans="1:36" ht="15.75" thickBot="1" x14ac:dyDescent="0.3">
      <c r="A36" s="26" t="s">
        <v>20</v>
      </c>
      <c r="B36" s="590"/>
      <c r="C36" s="323">
        <f t="shared" ref="C36:I36" si="51">SUM(C27:C31)</f>
        <v>9117</v>
      </c>
      <c r="D36" s="241">
        <f t="shared" si="51"/>
        <v>9040</v>
      </c>
      <c r="E36" s="241">
        <f t="shared" si="51"/>
        <v>10285</v>
      </c>
      <c r="F36" s="241">
        <f t="shared" si="51"/>
        <v>4009</v>
      </c>
      <c r="G36" s="241">
        <f t="shared" si="51"/>
        <v>8794</v>
      </c>
      <c r="H36" s="241">
        <f t="shared" si="51"/>
        <v>4703</v>
      </c>
      <c r="I36" s="241">
        <f t="shared" si="51"/>
        <v>3811</v>
      </c>
      <c r="J36" s="262">
        <f t="shared" ref="J36:O36" si="52">SUM(J27:J31)</f>
        <v>8583</v>
      </c>
      <c r="K36" s="241">
        <f t="shared" si="52"/>
        <v>1766</v>
      </c>
      <c r="L36" s="263">
        <f t="shared" si="52"/>
        <v>8569</v>
      </c>
      <c r="M36" s="262">
        <f t="shared" si="52"/>
        <v>2665</v>
      </c>
      <c r="N36" s="241">
        <f t="shared" si="52"/>
        <v>1021</v>
      </c>
      <c r="O36" s="241">
        <f t="shared" si="52"/>
        <v>1366</v>
      </c>
      <c r="P36" s="241">
        <f t="shared" ref="P36:T36" si="53">SUM(P27:P31)</f>
        <v>1909</v>
      </c>
      <c r="Q36" s="241">
        <f t="shared" si="53"/>
        <v>2646</v>
      </c>
      <c r="R36" s="263">
        <f t="shared" si="53"/>
        <v>4825</v>
      </c>
      <c r="S36" s="262">
        <f t="shared" si="53"/>
        <v>4172</v>
      </c>
      <c r="T36" s="241">
        <f t="shared" si="53"/>
        <v>3013</v>
      </c>
      <c r="U36" s="241">
        <f>SUM(U27:U31)</f>
        <v>2784</v>
      </c>
      <c r="V36" s="241">
        <f t="shared" ref="V36:AJ36" si="54">SUM(V27:V31)</f>
        <v>4035</v>
      </c>
      <c r="W36" s="241">
        <f t="shared" ref="W36" si="55">SUM(W27:W31)</f>
        <v>1988</v>
      </c>
      <c r="X36" s="263">
        <f t="shared" si="54"/>
        <v>4986</v>
      </c>
      <c r="Y36" s="262">
        <f t="shared" si="54"/>
        <v>2191</v>
      </c>
      <c r="Z36" s="241">
        <f t="shared" si="54"/>
        <v>1112</v>
      </c>
      <c r="AA36" s="241">
        <f t="shared" si="54"/>
        <v>1387</v>
      </c>
      <c r="AB36" s="241">
        <f t="shared" si="54"/>
        <v>488</v>
      </c>
      <c r="AC36" s="263">
        <f t="shared" si="54"/>
        <v>1620</v>
      </c>
      <c r="AD36" s="262">
        <f t="shared" si="54"/>
        <v>5012</v>
      </c>
      <c r="AE36" s="241">
        <f t="shared" si="54"/>
        <v>2519</v>
      </c>
      <c r="AF36" s="241">
        <f t="shared" si="54"/>
        <v>3078</v>
      </c>
      <c r="AG36" s="263">
        <f t="shared" ref="AG36:AI36" si="56">SUM(AG27:AG31)</f>
        <v>4483</v>
      </c>
      <c r="AH36" s="263">
        <f t="shared" si="56"/>
        <v>0</v>
      </c>
      <c r="AI36" s="263">
        <f t="shared" si="56"/>
        <v>0</v>
      </c>
      <c r="AJ36" s="244">
        <f t="shared" si="54"/>
        <v>125977</v>
      </c>
    </row>
    <row r="37" spans="1:36" ht="15.75" thickBot="1" x14ac:dyDescent="0.3">
      <c r="A37" s="26" t="s">
        <v>22</v>
      </c>
      <c r="B37" s="590"/>
      <c r="C37" s="323">
        <f>AVERAGE(C27:C31)</f>
        <v>1823.4</v>
      </c>
      <c r="D37" s="241">
        <f>AVERAGE(D27:D31)</f>
        <v>1808</v>
      </c>
      <c r="E37" s="241">
        <f t="shared" ref="E37:L37" si="57">AVERAGE(E27:E31)</f>
        <v>2057</v>
      </c>
      <c r="F37" s="241">
        <f t="shared" si="57"/>
        <v>801.8</v>
      </c>
      <c r="G37" s="241">
        <f t="shared" si="57"/>
        <v>1758.8</v>
      </c>
      <c r="H37" s="241">
        <f t="shared" si="57"/>
        <v>940.6</v>
      </c>
      <c r="I37" s="241">
        <f t="shared" si="57"/>
        <v>762.2</v>
      </c>
      <c r="J37" s="262">
        <f t="shared" si="57"/>
        <v>1716.6</v>
      </c>
      <c r="K37" s="241">
        <f t="shared" si="57"/>
        <v>353.2</v>
      </c>
      <c r="L37" s="263">
        <f t="shared" si="57"/>
        <v>1713.8</v>
      </c>
      <c r="M37" s="262">
        <f t="shared" ref="M37:R37" si="58">AVERAGE(M27:M31)</f>
        <v>533</v>
      </c>
      <c r="N37" s="241">
        <f t="shared" si="58"/>
        <v>204.2</v>
      </c>
      <c r="O37" s="241">
        <f t="shared" si="58"/>
        <v>273.2</v>
      </c>
      <c r="P37" s="241">
        <f t="shared" si="58"/>
        <v>381.8</v>
      </c>
      <c r="Q37" s="241">
        <f t="shared" si="58"/>
        <v>529.20000000000005</v>
      </c>
      <c r="R37" s="263">
        <f t="shared" si="58"/>
        <v>965</v>
      </c>
      <c r="S37" s="262">
        <f t="shared" ref="S37:AJ37" si="59">AVERAGE(S27:S31)</f>
        <v>834.4</v>
      </c>
      <c r="T37" s="241">
        <f t="shared" si="59"/>
        <v>602.6</v>
      </c>
      <c r="U37" s="241">
        <f t="shared" si="59"/>
        <v>556.79999999999995</v>
      </c>
      <c r="V37" s="241">
        <f t="shared" si="59"/>
        <v>807</v>
      </c>
      <c r="W37" s="241">
        <f t="shared" ref="W37" si="60">AVERAGE(W27:W31)</f>
        <v>397.6</v>
      </c>
      <c r="X37" s="263">
        <f t="shared" si="59"/>
        <v>997.2</v>
      </c>
      <c r="Y37" s="262">
        <f t="shared" si="59"/>
        <v>438.2</v>
      </c>
      <c r="Z37" s="241">
        <f t="shared" si="59"/>
        <v>222.4</v>
      </c>
      <c r="AA37" s="241">
        <f t="shared" si="59"/>
        <v>277.39999999999998</v>
      </c>
      <c r="AB37" s="241">
        <f t="shared" si="59"/>
        <v>97.6</v>
      </c>
      <c r="AC37" s="263">
        <f t="shared" si="59"/>
        <v>324</v>
      </c>
      <c r="AD37" s="262">
        <f t="shared" si="59"/>
        <v>1002.4</v>
      </c>
      <c r="AE37" s="241">
        <f t="shared" si="59"/>
        <v>503.8</v>
      </c>
      <c r="AF37" s="241">
        <f t="shared" si="59"/>
        <v>615.6</v>
      </c>
      <c r="AG37" s="263">
        <f t="shared" ref="AG37:AI37" si="61">AVERAGE(AG27:AG31)</f>
        <v>896.6</v>
      </c>
      <c r="AH37" s="263" t="e">
        <f t="shared" si="61"/>
        <v>#DIV/0!</v>
      </c>
      <c r="AI37" s="263" t="e">
        <f t="shared" si="61"/>
        <v>#DIV/0!</v>
      </c>
      <c r="AJ37" s="245">
        <f t="shared" si="59"/>
        <v>25195.4</v>
      </c>
    </row>
    <row r="38" spans="1:36" ht="15.75" thickBot="1" x14ac:dyDescent="0.3">
      <c r="A38" s="151" t="s">
        <v>3</v>
      </c>
      <c r="B38" s="177">
        <f>B33+1</f>
        <v>43696</v>
      </c>
      <c r="C38" s="453">
        <v>1820</v>
      </c>
      <c r="D38" s="327">
        <v>1652</v>
      </c>
      <c r="E38" s="226">
        <v>1983</v>
      </c>
      <c r="F38" s="226">
        <v>696</v>
      </c>
      <c r="G38" s="226">
        <v>1623</v>
      </c>
      <c r="H38" s="327">
        <v>852</v>
      </c>
      <c r="I38" s="226">
        <v>607</v>
      </c>
      <c r="J38" s="259">
        <v>1953</v>
      </c>
      <c r="K38" s="226">
        <v>392</v>
      </c>
      <c r="L38" s="250">
        <v>1968</v>
      </c>
      <c r="M38" s="259">
        <v>467</v>
      </c>
      <c r="N38" s="226">
        <v>200</v>
      </c>
      <c r="O38" s="226">
        <v>559</v>
      </c>
      <c r="P38" s="226">
        <v>317</v>
      </c>
      <c r="Q38" s="226">
        <v>435</v>
      </c>
      <c r="R38" s="250">
        <v>914</v>
      </c>
      <c r="S38" s="259">
        <v>942</v>
      </c>
      <c r="T38" s="226">
        <v>597</v>
      </c>
      <c r="U38" s="226">
        <v>486</v>
      </c>
      <c r="V38" s="226">
        <v>852</v>
      </c>
      <c r="W38" s="248">
        <v>400</v>
      </c>
      <c r="X38" s="250">
        <v>1102</v>
      </c>
      <c r="Y38" s="259">
        <v>493</v>
      </c>
      <c r="Z38" s="226">
        <v>255</v>
      </c>
      <c r="AA38" s="226">
        <v>318</v>
      </c>
      <c r="AB38" s="226">
        <v>115</v>
      </c>
      <c r="AC38" s="250">
        <v>311</v>
      </c>
      <c r="AD38" s="264">
        <v>921</v>
      </c>
      <c r="AE38" s="226">
        <v>522</v>
      </c>
      <c r="AF38" s="226">
        <v>592</v>
      </c>
      <c r="AG38" s="250">
        <v>1077</v>
      </c>
      <c r="AH38" s="275"/>
      <c r="AI38" s="250"/>
      <c r="AJ38" s="197">
        <f t="shared" ref="AJ38:AJ44" si="62">SUM(C38:AI38)</f>
        <v>25421</v>
      </c>
    </row>
    <row r="39" spans="1:36" ht="15.75" thickBot="1" x14ac:dyDescent="0.3">
      <c r="A39" s="151" t="s">
        <v>4</v>
      </c>
      <c r="B39" s="177">
        <f t="shared" ref="B39:B44" si="63">B38+1</f>
        <v>43697</v>
      </c>
      <c r="C39" s="453">
        <v>1887</v>
      </c>
      <c r="D39" s="327">
        <v>1996</v>
      </c>
      <c r="E39" s="226">
        <v>1969</v>
      </c>
      <c r="F39" s="226">
        <v>821</v>
      </c>
      <c r="G39" s="226">
        <v>1852</v>
      </c>
      <c r="H39" s="327">
        <v>979</v>
      </c>
      <c r="I39" s="226">
        <v>746</v>
      </c>
      <c r="J39" s="259">
        <v>2156</v>
      </c>
      <c r="K39" s="226">
        <v>422</v>
      </c>
      <c r="L39" s="250">
        <v>2106</v>
      </c>
      <c r="M39" s="259">
        <v>521</v>
      </c>
      <c r="N39" s="226">
        <v>225</v>
      </c>
      <c r="O39" s="226">
        <v>227</v>
      </c>
      <c r="P39" s="226">
        <v>511</v>
      </c>
      <c r="Q39" s="226">
        <v>458</v>
      </c>
      <c r="R39" s="250">
        <v>975</v>
      </c>
      <c r="S39" s="259">
        <v>916</v>
      </c>
      <c r="T39" s="226">
        <v>694</v>
      </c>
      <c r="U39" s="226">
        <v>619</v>
      </c>
      <c r="V39" s="226">
        <v>899</v>
      </c>
      <c r="W39" s="248">
        <v>400</v>
      </c>
      <c r="X39" s="250">
        <v>1026</v>
      </c>
      <c r="Y39" s="259">
        <v>419</v>
      </c>
      <c r="Z39" s="226">
        <v>205</v>
      </c>
      <c r="AA39" s="226">
        <v>306</v>
      </c>
      <c r="AB39" s="226">
        <v>103</v>
      </c>
      <c r="AC39" s="250">
        <v>355</v>
      </c>
      <c r="AD39" s="264">
        <v>1141</v>
      </c>
      <c r="AE39" s="226">
        <v>569</v>
      </c>
      <c r="AF39" s="226">
        <v>701</v>
      </c>
      <c r="AG39" s="250">
        <v>1113</v>
      </c>
      <c r="AH39" s="275"/>
      <c r="AI39" s="250"/>
      <c r="AJ39" s="197">
        <f t="shared" si="62"/>
        <v>27317</v>
      </c>
    </row>
    <row r="40" spans="1:36" ht="15.75" thickBot="1" x14ac:dyDescent="0.3">
      <c r="A40" s="151" t="s">
        <v>5</v>
      </c>
      <c r="B40" s="177">
        <f t="shared" si="63"/>
        <v>43698</v>
      </c>
      <c r="C40" s="453">
        <v>1664</v>
      </c>
      <c r="D40" s="327">
        <v>1634</v>
      </c>
      <c r="E40" s="226">
        <v>1625</v>
      </c>
      <c r="F40" s="226">
        <v>636</v>
      </c>
      <c r="G40" s="226">
        <v>1741</v>
      </c>
      <c r="H40" s="327">
        <v>844</v>
      </c>
      <c r="I40" s="226">
        <v>595</v>
      </c>
      <c r="J40" s="259">
        <v>1298</v>
      </c>
      <c r="K40" s="226">
        <v>264</v>
      </c>
      <c r="L40" s="250">
        <v>1152</v>
      </c>
      <c r="M40" s="259">
        <v>392</v>
      </c>
      <c r="N40" s="226">
        <v>136</v>
      </c>
      <c r="O40" s="226">
        <v>231</v>
      </c>
      <c r="P40" s="226">
        <v>297</v>
      </c>
      <c r="Q40" s="226">
        <v>366</v>
      </c>
      <c r="R40" s="250">
        <v>862</v>
      </c>
      <c r="S40" s="259">
        <v>775</v>
      </c>
      <c r="T40" s="226">
        <v>481</v>
      </c>
      <c r="U40" s="226">
        <v>537</v>
      </c>
      <c r="V40" s="226">
        <v>759</v>
      </c>
      <c r="W40" s="248">
        <v>444</v>
      </c>
      <c r="X40" s="250">
        <v>905</v>
      </c>
      <c r="Y40" s="259">
        <v>419</v>
      </c>
      <c r="Z40" s="226">
        <v>194</v>
      </c>
      <c r="AA40" s="226">
        <v>245</v>
      </c>
      <c r="AB40" s="226">
        <v>116</v>
      </c>
      <c r="AC40" s="250">
        <v>294</v>
      </c>
      <c r="AD40" s="264">
        <v>861</v>
      </c>
      <c r="AE40" s="226">
        <v>427</v>
      </c>
      <c r="AF40" s="226">
        <v>581</v>
      </c>
      <c r="AG40" s="250">
        <v>815</v>
      </c>
      <c r="AH40" s="275"/>
      <c r="AI40" s="250"/>
      <c r="AJ40" s="197">
        <f t="shared" si="62"/>
        <v>21590</v>
      </c>
    </row>
    <row r="41" spans="1:36" ht="15.75" thickBot="1" x14ac:dyDescent="0.3">
      <c r="A41" s="151" t="s">
        <v>6</v>
      </c>
      <c r="B41" s="177">
        <f t="shared" si="63"/>
        <v>43699</v>
      </c>
      <c r="C41" s="453">
        <v>1857</v>
      </c>
      <c r="D41" s="327">
        <v>1712</v>
      </c>
      <c r="E41" s="226">
        <v>2124</v>
      </c>
      <c r="F41" s="226">
        <v>775</v>
      </c>
      <c r="G41" s="226">
        <v>1769</v>
      </c>
      <c r="H41" s="327">
        <v>915</v>
      </c>
      <c r="I41" s="226">
        <v>662</v>
      </c>
      <c r="J41" s="259">
        <v>2129</v>
      </c>
      <c r="K41" s="226">
        <v>424</v>
      </c>
      <c r="L41" s="250">
        <v>2001</v>
      </c>
      <c r="M41" s="259">
        <v>421</v>
      </c>
      <c r="N41" s="226">
        <v>231</v>
      </c>
      <c r="O41" s="226">
        <v>225</v>
      </c>
      <c r="P41" s="226">
        <v>413</v>
      </c>
      <c r="Q41" s="226">
        <v>366</v>
      </c>
      <c r="R41" s="250">
        <v>971</v>
      </c>
      <c r="S41" s="259">
        <v>794</v>
      </c>
      <c r="T41" s="226">
        <v>513</v>
      </c>
      <c r="U41" s="226">
        <v>537</v>
      </c>
      <c r="V41" s="226">
        <v>768</v>
      </c>
      <c r="W41" s="248">
        <v>374</v>
      </c>
      <c r="X41" s="250">
        <v>997</v>
      </c>
      <c r="Y41" s="259">
        <v>468</v>
      </c>
      <c r="Z41" s="226">
        <v>202</v>
      </c>
      <c r="AA41" s="226">
        <v>288</v>
      </c>
      <c r="AB41" s="226">
        <v>98</v>
      </c>
      <c r="AC41" s="250">
        <v>284</v>
      </c>
      <c r="AD41" s="264">
        <v>1133</v>
      </c>
      <c r="AE41" s="226">
        <v>562</v>
      </c>
      <c r="AF41" s="226">
        <v>623</v>
      </c>
      <c r="AG41" s="250">
        <v>995</v>
      </c>
      <c r="AH41" s="275"/>
      <c r="AI41" s="250"/>
      <c r="AJ41" s="197">
        <f t="shared" si="62"/>
        <v>25631</v>
      </c>
    </row>
    <row r="42" spans="1:36" ht="15.75" thickBot="1" x14ac:dyDescent="0.3">
      <c r="A42" s="151" t="s">
        <v>0</v>
      </c>
      <c r="B42" s="177">
        <f t="shared" si="63"/>
        <v>43700</v>
      </c>
      <c r="C42" s="453">
        <v>1697</v>
      </c>
      <c r="D42" s="327">
        <v>1618</v>
      </c>
      <c r="E42" s="226">
        <v>1969</v>
      </c>
      <c r="F42" s="226">
        <v>715</v>
      </c>
      <c r="G42" s="226">
        <v>1474</v>
      </c>
      <c r="H42" s="327">
        <v>660</v>
      </c>
      <c r="I42" s="226">
        <v>772</v>
      </c>
      <c r="J42" s="259">
        <v>1114</v>
      </c>
      <c r="K42" s="226">
        <v>263</v>
      </c>
      <c r="L42" s="250">
        <v>1373</v>
      </c>
      <c r="M42" s="259">
        <v>385</v>
      </c>
      <c r="N42" s="226">
        <v>207</v>
      </c>
      <c r="O42" s="226">
        <v>212</v>
      </c>
      <c r="P42" s="226">
        <v>271</v>
      </c>
      <c r="Q42" s="226">
        <v>366</v>
      </c>
      <c r="R42" s="250">
        <v>828</v>
      </c>
      <c r="S42" s="259">
        <v>723</v>
      </c>
      <c r="T42" s="226">
        <v>524</v>
      </c>
      <c r="U42" s="226">
        <v>509</v>
      </c>
      <c r="V42" s="226">
        <v>734</v>
      </c>
      <c r="W42" s="248">
        <v>383</v>
      </c>
      <c r="X42" s="250">
        <v>960</v>
      </c>
      <c r="Y42" s="259">
        <v>434</v>
      </c>
      <c r="Z42" s="226">
        <v>207</v>
      </c>
      <c r="AA42" s="226">
        <v>213</v>
      </c>
      <c r="AB42" s="226">
        <v>91</v>
      </c>
      <c r="AC42" s="250">
        <v>233</v>
      </c>
      <c r="AD42" s="264">
        <v>859</v>
      </c>
      <c r="AE42" s="226">
        <v>502</v>
      </c>
      <c r="AF42" s="226">
        <v>523</v>
      </c>
      <c r="AG42" s="250">
        <v>700</v>
      </c>
      <c r="AH42" s="275"/>
      <c r="AI42" s="250"/>
      <c r="AJ42" s="197">
        <f t="shared" si="62"/>
        <v>21519</v>
      </c>
    </row>
    <row r="43" spans="1:36" ht="15.75" thickBot="1" x14ac:dyDescent="0.3">
      <c r="A43" s="151" t="s">
        <v>1</v>
      </c>
      <c r="B43" s="177">
        <f t="shared" si="63"/>
        <v>43701</v>
      </c>
      <c r="C43" s="453">
        <v>2661</v>
      </c>
      <c r="D43" s="327">
        <v>3075</v>
      </c>
      <c r="E43" s="226">
        <v>3760</v>
      </c>
      <c r="F43" s="226">
        <v>869</v>
      </c>
      <c r="G43" s="226">
        <v>3988</v>
      </c>
      <c r="H43" s="327">
        <v>1006</v>
      </c>
      <c r="I43" s="226">
        <v>1565</v>
      </c>
      <c r="J43" s="259">
        <v>4059</v>
      </c>
      <c r="K43" s="226">
        <v>851</v>
      </c>
      <c r="L43" s="250">
        <v>4702</v>
      </c>
      <c r="M43" s="259">
        <v>1160</v>
      </c>
      <c r="N43" s="226">
        <v>284</v>
      </c>
      <c r="O43" s="226">
        <v>501</v>
      </c>
      <c r="P43" s="226">
        <v>666</v>
      </c>
      <c r="Q43" s="226">
        <v>1100</v>
      </c>
      <c r="R43" s="250">
        <v>1704</v>
      </c>
      <c r="S43" s="259">
        <v>1527</v>
      </c>
      <c r="T43" s="226">
        <v>1203</v>
      </c>
      <c r="U43" s="226">
        <v>1007</v>
      </c>
      <c r="V43" s="226">
        <v>969</v>
      </c>
      <c r="W43" s="248">
        <v>450</v>
      </c>
      <c r="X43" s="250">
        <v>1570</v>
      </c>
      <c r="Y43" s="259">
        <v>563</v>
      </c>
      <c r="Z43" s="226">
        <v>308</v>
      </c>
      <c r="AA43" s="226">
        <v>401</v>
      </c>
      <c r="AB43" s="226">
        <v>163</v>
      </c>
      <c r="AC43" s="250">
        <v>498</v>
      </c>
      <c r="AD43" s="264">
        <v>1216</v>
      </c>
      <c r="AE43" s="226">
        <v>1155</v>
      </c>
      <c r="AF43" s="226">
        <v>629</v>
      </c>
      <c r="AG43" s="250">
        <v>1370</v>
      </c>
      <c r="AH43" s="275">
        <v>1715</v>
      </c>
      <c r="AI43" s="250">
        <v>1062</v>
      </c>
      <c r="AJ43" s="197">
        <f t="shared" si="62"/>
        <v>47757</v>
      </c>
    </row>
    <row r="44" spans="1:36" ht="15.75" thickBot="1" x14ac:dyDescent="0.3">
      <c r="A44" s="151" t="s">
        <v>2</v>
      </c>
      <c r="B44" s="177">
        <f t="shared" si="63"/>
        <v>43702</v>
      </c>
      <c r="C44" s="453">
        <v>2215</v>
      </c>
      <c r="D44" s="327">
        <v>2391</v>
      </c>
      <c r="E44" s="226">
        <v>3318</v>
      </c>
      <c r="F44" s="226">
        <v>1111</v>
      </c>
      <c r="G44" s="226">
        <v>2301</v>
      </c>
      <c r="H44" s="327">
        <v>751</v>
      </c>
      <c r="I44" s="226">
        <v>1601</v>
      </c>
      <c r="J44" s="259">
        <v>3041</v>
      </c>
      <c r="K44" s="226">
        <v>600</v>
      </c>
      <c r="L44" s="250">
        <v>2532</v>
      </c>
      <c r="M44" s="259">
        <v>1113</v>
      </c>
      <c r="N44" s="226">
        <v>378</v>
      </c>
      <c r="O44" s="226">
        <v>300</v>
      </c>
      <c r="P44" s="226">
        <v>621</v>
      </c>
      <c r="Q44" s="226">
        <v>1192</v>
      </c>
      <c r="R44" s="250">
        <v>1189</v>
      </c>
      <c r="S44" s="259">
        <v>1278</v>
      </c>
      <c r="T44" s="226">
        <v>915</v>
      </c>
      <c r="U44" s="226">
        <v>918</v>
      </c>
      <c r="V44" s="226">
        <v>718</v>
      </c>
      <c r="W44" s="248">
        <v>282</v>
      </c>
      <c r="X44" s="250">
        <v>1368</v>
      </c>
      <c r="Y44" s="259">
        <v>482</v>
      </c>
      <c r="Z44" s="226">
        <v>198</v>
      </c>
      <c r="AA44" s="226">
        <v>295</v>
      </c>
      <c r="AB44" s="226">
        <v>102</v>
      </c>
      <c r="AC44" s="250">
        <v>431</v>
      </c>
      <c r="AD44" s="264">
        <v>1041</v>
      </c>
      <c r="AE44" s="226">
        <v>953</v>
      </c>
      <c r="AF44" s="226">
        <v>605</v>
      </c>
      <c r="AG44" s="250">
        <v>1292</v>
      </c>
      <c r="AH44" s="275">
        <v>1459</v>
      </c>
      <c r="AI44" s="250">
        <v>1074</v>
      </c>
      <c r="AJ44" s="197">
        <f t="shared" si="62"/>
        <v>38065</v>
      </c>
    </row>
    <row r="45" spans="1:36" ht="15.75" thickBot="1" x14ac:dyDescent="0.3">
      <c r="A45" s="160" t="s">
        <v>21</v>
      </c>
      <c r="B45" s="590" t="s">
        <v>27</v>
      </c>
      <c r="C45" s="322">
        <f t="shared" ref="C45:AF45" si="64">SUM(C38:C44)</f>
        <v>13801</v>
      </c>
      <c r="D45" s="240">
        <f t="shared" si="64"/>
        <v>14078</v>
      </c>
      <c r="E45" s="240">
        <f t="shared" si="64"/>
        <v>16748</v>
      </c>
      <c r="F45" s="240">
        <f t="shared" si="64"/>
        <v>5623</v>
      </c>
      <c r="G45" s="240">
        <f t="shared" si="64"/>
        <v>14748</v>
      </c>
      <c r="H45" s="240">
        <f t="shared" si="64"/>
        <v>6007</v>
      </c>
      <c r="I45" s="240">
        <f t="shared" si="64"/>
        <v>6548</v>
      </c>
      <c r="J45" s="260">
        <f t="shared" si="64"/>
        <v>15750</v>
      </c>
      <c r="K45" s="240">
        <f t="shared" si="64"/>
        <v>3216</v>
      </c>
      <c r="L45" s="261">
        <f t="shared" si="64"/>
        <v>15834</v>
      </c>
      <c r="M45" s="260">
        <f t="shared" si="64"/>
        <v>4459</v>
      </c>
      <c r="N45" s="240">
        <f t="shared" si="64"/>
        <v>1661</v>
      </c>
      <c r="O45" s="240">
        <f t="shared" si="64"/>
        <v>2255</v>
      </c>
      <c r="P45" s="240">
        <f t="shared" si="64"/>
        <v>3096</v>
      </c>
      <c r="Q45" s="240">
        <f t="shared" si="64"/>
        <v>4283</v>
      </c>
      <c r="R45" s="261">
        <f t="shared" si="64"/>
        <v>7443</v>
      </c>
      <c r="S45" s="260">
        <f t="shared" si="64"/>
        <v>6955</v>
      </c>
      <c r="T45" s="240">
        <f t="shared" si="64"/>
        <v>4927</v>
      </c>
      <c r="U45" s="240">
        <f t="shared" si="64"/>
        <v>4613</v>
      </c>
      <c r="V45" s="240">
        <f t="shared" si="64"/>
        <v>5699</v>
      </c>
      <c r="W45" s="240">
        <f t="shared" ref="W45" si="65">SUM(W38:W44)</f>
        <v>2733</v>
      </c>
      <c r="X45" s="261">
        <f t="shared" si="64"/>
        <v>7928</v>
      </c>
      <c r="Y45" s="260">
        <f t="shared" si="64"/>
        <v>3278</v>
      </c>
      <c r="Z45" s="240">
        <f t="shared" si="64"/>
        <v>1569</v>
      </c>
      <c r="AA45" s="240">
        <f t="shared" si="64"/>
        <v>2066</v>
      </c>
      <c r="AB45" s="240">
        <f t="shared" si="64"/>
        <v>788</v>
      </c>
      <c r="AC45" s="261">
        <f t="shared" si="64"/>
        <v>2406</v>
      </c>
      <c r="AD45" s="260">
        <f t="shared" si="64"/>
        <v>7172</v>
      </c>
      <c r="AE45" s="240">
        <f t="shared" si="64"/>
        <v>4690</v>
      </c>
      <c r="AF45" s="240">
        <f t="shared" si="64"/>
        <v>4254</v>
      </c>
      <c r="AG45" s="261">
        <f t="shared" ref="AG45:AI45" si="66">SUM(AG38:AG44)</f>
        <v>7362</v>
      </c>
      <c r="AH45" s="261">
        <f t="shared" si="66"/>
        <v>3174</v>
      </c>
      <c r="AI45" s="261">
        <f t="shared" si="66"/>
        <v>2136</v>
      </c>
      <c r="AJ45" s="242">
        <f>SUM(AJ38:AJ44)</f>
        <v>207300</v>
      </c>
    </row>
    <row r="46" spans="1:36" ht="15.75" thickBot="1" x14ac:dyDescent="0.3">
      <c r="A46" s="110" t="s">
        <v>23</v>
      </c>
      <c r="B46" s="590"/>
      <c r="C46" s="322">
        <f>AVERAGE(C38:C44)</f>
        <v>1971.5714285714287</v>
      </c>
      <c r="D46" s="240">
        <f>AVERAGE(D38:D44)</f>
        <v>2011.1428571428571</v>
      </c>
      <c r="E46" s="240">
        <f t="shared" ref="E46:AC46" si="67">AVERAGE(E38:E44)</f>
        <v>2392.5714285714284</v>
      </c>
      <c r="F46" s="240">
        <f t="shared" si="67"/>
        <v>803.28571428571433</v>
      </c>
      <c r="G46" s="240">
        <f t="shared" si="67"/>
        <v>2106.8571428571427</v>
      </c>
      <c r="H46" s="240">
        <f t="shared" si="67"/>
        <v>858.14285714285711</v>
      </c>
      <c r="I46" s="240">
        <f t="shared" si="67"/>
        <v>935.42857142857144</v>
      </c>
      <c r="J46" s="260">
        <f t="shared" si="67"/>
        <v>2250</v>
      </c>
      <c r="K46" s="240">
        <f>AVERAGE(K38:K44)</f>
        <v>459.42857142857144</v>
      </c>
      <c r="L46" s="261">
        <f>AVERAGE(L38:L44)</f>
        <v>2262</v>
      </c>
      <c r="M46" s="260">
        <f t="shared" ref="M46:R46" si="68">AVERAGE(M38:M44)</f>
        <v>637</v>
      </c>
      <c r="N46" s="240">
        <f t="shared" si="68"/>
        <v>237.28571428571428</v>
      </c>
      <c r="O46" s="240">
        <f t="shared" si="68"/>
        <v>322.14285714285717</v>
      </c>
      <c r="P46" s="240">
        <f t="shared" si="68"/>
        <v>442.28571428571428</v>
      </c>
      <c r="Q46" s="240">
        <f t="shared" si="68"/>
        <v>611.85714285714289</v>
      </c>
      <c r="R46" s="261">
        <f t="shared" si="68"/>
        <v>1063.2857142857142</v>
      </c>
      <c r="S46" s="260">
        <f t="shared" ref="S46:X46" si="69">AVERAGE(S38:S44)</f>
        <v>993.57142857142856</v>
      </c>
      <c r="T46" s="240">
        <f t="shared" si="69"/>
        <v>703.85714285714289</v>
      </c>
      <c r="U46" s="240">
        <f t="shared" si="69"/>
        <v>659</v>
      </c>
      <c r="V46" s="240">
        <f t="shared" si="69"/>
        <v>814.14285714285711</v>
      </c>
      <c r="W46" s="240">
        <f t="shared" si="69"/>
        <v>390.42857142857144</v>
      </c>
      <c r="X46" s="261">
        <f t="shared" si="69"/>
        <v>1132.5714285714287</v>
      </c>
      <c r="Y46" s="260">
        <f t="shared" si="67"/>
        <v>468.28571428571428</v>
      </c>
      <c r="Z46" s="240">
        <f t="shared" si="67"/>
        <v>224.14285714285714</v>
      </c>
      <c r="AA46" s="240">
        <f t="shared" si="67"/>
        <v>295.14285714285717</v>
      </c>
      <c r="AB46" s="240">
        <f t="shared" si="67"/>
        <v>112.57142857142857</v>
      </c>
      <c r="AC46" s="261">
        <f t="shared" si="67"/>
        <v>343.71428571428572</v>
      </c>
      <c r="AD46" s="260">
        <f>AVERAGE(AD38:AD44)</f>
        <v>1024.5714285714287</v>
      </c>
      <c r="AE46" s="240">
        <f>AVERAGE(AE38:AE44)</f>
        <v>670</v>
      </c>
      <c r="AF46" s="240">
        <f>AVERAGE(AF38:AF44)</f>
        <v>607.71428571428567</v>
      </c>
      <c r="AG46" s="261">
        <f t="shared" ref="AG46:AI46" si="70">AVERAGE(AG38:AG44)</f>
        <v>1051.7142857142858</v>
      </c>
      <c r="AH46" s="261">
        <f t="shared" si="70"/>
        <v>1587</v>
      </c>
      <c r="AI46" s="261">
        <f t="shared" si="70"/>
        <v>1068</v>
      </c>
      <c r="AJ46" s="243">
        <f>AVERAGE(AJ38:AJ44)</f>
        <v>29614.285714285714</v>
      </c>
    </row>
    <row r="47" spans="1:36" ht="15.75" thickBot="1" x14ac:dyDescent="0.3">
      <c r="A47" s="26" t="s">
        <v>20</v>
      </c>
      <c r="B47" s="590"/>
      <c r="C47" s="323">
        <f t="shared" ref="C47:I47" si="71">SUM(C38:C42)</f>
        <v>8925</v>
      </c>
      <c r="D47" s="241">
        <f t="shared" si="71"/>
        <v>8612</v>
      </c>
      <c r="E47" s="241">
        <f t="shared" si="71"/>
        <v>9670</v>
      </c>
      <c r="F47" s="241">
        <f t="shared" si="71"/>
        <v>3643</v>
      </c>
      <c r="G47" s="241">
        <f t="shared" si="71"/>
        <v>8459</v>
      </c>
      <c r="H47" s="241">
        <f t="shared" si="71"/>
        <v>4250</v>
      </c>
      <c r="I47" s="241">
        <f t="shared" si="71"/>
        <v>3382</v>
      </c>
      <c r="J47" s="262">
        <f t="shared" ref="J47:O47" si="72">SUM(J38:J42)</f>
        <v>8650</v>
      </c>
      <c r="K47" s="241">
        <f t="shared" si="72"/>
        <v>1765</v>
      </c>
      <c r="L47" s="263">
        <f t="shared" si="72"/>
        <v>8600</v>
      </c>
      <c r="M47" s="262">
        <f t="shared" si="72"/>
        <v>2186</v>
      </c>
      <c r="N47" s="241">
        <f t="shared" si="72"/>
        <v>999</v>
      </c>
      <c r="O47" s="241">
        <f t="shared" si="72"/>
        <v>1454</v>
      </c>
      <c r="P47" s="241">
        <f t="shared" ref="P47:AJ47" si="73">SUM(P38:P42)</f>
        <v>1809</v>
      </c>
      <c r="Q47" s="241">
        <f t="shared" si="73"/>
        <v>1991</v>
      </c>
      <c r="R47" s="263">
        <f t="shared" si="73"/>
        <v>4550</v>
      </c>
      <c r="S47" s="262">
        <f t="shared" si="73"/>
        <v>4150</v>
      </c>
      <c r="T47" s="241">
        <f t="shared" si="73"/>
        <v>2809</v>
      </c>
      <c r="U47" s="241">
        <f t="shared" si="73"/>
        <v>2688</v>
      </c>
      <c r="V47" s="241">
        <f t="shared" si="73"/>
        <v>4012</v>
      </c>
      <c r="W47" s="241">
        <f t="shared" ref="W47" si="74">SUM(W38:W42)</f>
        <v>2001</v>
      </c>
      <c r="X47" s="263">
        <f t="shared" si="73"/>
        <v>4990</v>
      </c>
      <c r="Y47" s="262">
        <f t="shared" si="73"/>
        <v>2233</v>
      </c>
      <c r="Z47" s="241">
        <f t="shared" si="73"/>
        <v>1063</v>
      </c>
      <c r="AA47" s="241">
        <f t="shared" si="73"/>
        <v>1370</v>
      </c>
      <c r="AB47" s="241">
        <f t="shared" si="73"/>
        <v>523</v>
      </c>
      <c r="AC47" s="263">
        <f t="shared" si="73"/>
        <v>1477</v>
      </c>
      <c r="AD47" s="262">
        <f t="shared" si="73"/>
        <v>4915</v>
      </c>
      <c r="AE47" s="241">
        <f t="shared" si="73"/>
        <v>2582</v>
      </c>
      <c r="AF47" s="241">
        <f t="shared" si="73"/>
        <v>3020</v>
      </c>
      <c r="AG47" s="263">
        <f t="shared" si="73"/>
        <v>4700</v>
      </c>
      <c r="AH47" s="263">
        <f t="shared" si="73"/>
        <v>0</v>
      </c>
      <c r="AI47" s="263">
        <f t="shared" si="73"/>
        <v>0</v>
      </c>
      <c r="AJ47" s="244">
        <f t="shared" si="73"/>
        <v>121478</v>
      </c>
    </row>
    <row r="48" spans="1:36" ht="15.75" thickBot="1" x14ac:dyDescent="0.3">
      <c r="A48" s="26" t="s">
        <v>22</v>
      </c>
      <c r="B48" s="590"/>
      <c r="C48" s="323">
        <f>AVERAGE(C38:C42)</f>
        <v>1785</v>
      </c>
      <c r="D48" s="241">
        <f>AVERAGE(D38:D42)</f>
        <v>1722.4</v>
      </c>
      <c r="E48" s="241">
        <f t="shared" ref="E48:L48" si="75">AVERAGE(E38:E42)</f>
        <v>1934</v>
      </c>
      <c r="F48" s="241">
        <f t="shared" si="75"/>
        <v>728.6</v>
      </c>
      <c r="G48" s="241">
        <f t="shared" si="75"/>
        <v>1691.8</v>
      </c>
      <c r="H48" s="241">
        <f t="shared" si="75"/>
        <v>850</v>
      </c>
      <c r="I48" s="241">
        <f t="shared" si="75"/>
        <v>676.4</v>
      </c>
      <c r="J48" s="262">
        <f t="shared" si="75"/>
        <v>1730</v>
      </c>
      <c r="K48" s="241">
        <f t="shared" si="75"/>
        <v>353</v>
      </c>
      <c r="L48" s="263">
        <f t="shared" si="75"/>
        <v>1720</v>
      </c>
      <c r="M48" s="262">
        <f t="shared" ref="M48:R48" si="76">AVERAGE(M38:M42)</f>
        <v>437.2</v>
      </c>
      <c r="N48" s="241">
        <f t="shared" si="76"/>
        <v>199.8</v>
      </c>
      <c r="O48" s="241">
        <f t="shared" si="76"/>
        <v>290.8</v>
      </c>
      <c r="P48" s="241">
        <f t="shared" si="76"/>
        <v>361.8</v>
      </c>
      <c r="Q48" s="241">
        <f t="shared" si="76"/>
        <v>398.2</v>
      </c>
      <c r="R48" s="263">
        <f t="shared" si="76"/>
        <v>910</v>
      </c>
      <c r="S48" s="262">
        <f t="shared" ref="S48:AJ48" si="77">AVERAGE(S38:S42)</f>
        <v>830</v>
      </c>
      <c r="T48" s="241">
        <f t="shared" si="77"/>
        <v>561.79999999999995</v>
      </c>
      <c r="U48" s="241">
        <f t="shared" si="77"/>
        <v>537.6</v>
      </c>
      <c r="V48" s="241">
        <f t="shared" si="77"/>
        <v>802.4</v>
      </c>
      <c r="W48" s="241">
        <f t="shared" ref="W48" si="78">AVERAGE(W38:W42)</f>
        <v>400.2</v>
      </c>
      <c r="X48" s="263">
        <f t="shared" si="77"/>
        <v>998</v>
      </c>
      <c r="Y48" s="262">
        <f t="shared" si="77"/>
        <v>446.6</v>
      </c>
      <c r="Z48" s="241">
        <f t="shared" si="77"/>
        <v>212.6</v>
      </c>
      <c r="AA48" s="241">
        <f t="shared" si="77"/>
        <v>274</v>
      </c>
      <c r="AB48" s="241">
        <f t="shared" si="77"/>
        <v>104.6</v>
      </c>
      <c r="AC48" s="263">
        <f t="shared" si="77"/>
        <v>295.39999999999998</v>
      </c>
      <c r="AD48" s="262">
        <f t="shared" si="77"/>
        <v>983</v>
      </c>
      <c r="AE48" s="241">
        <f t="shared" si="77"/>
        <v>516.4</v>
      </c>
      <c r="AF48" s="241">
        <f t="shared" si="77"/>
        <v>604</v>
      </c>
      <c r="AG48" s="263">
        <f t="shared" ref="AG48:AI48" si="79">AVERAGE(AG38:AG42)</f>
        <v>940</v>
      </c>
      <c r="AH48" s="263" t="e">
        <f t="shared" si="79"/>
        <v>#DIV/0!</v>
      </c>
      <c r="AI48" s="263" t="e">
        <f t="shared" si="79"/>
        <v>#DIV/0!</v>
      </c>
      <c r="AJ48" s="245">
        <f t="shared" si="77"/>
        <v>24295.599999999999</v>
      </c>
    </row>
    <row r="49" spans="1:36" ht="15.75" thickBot="1" x14ac:dyDescent="0.3">
      <c r="A49" s="151" t="s">
        <v>3</v>
      </c>
      <c r="B49" s="177">
        <f>B44+1</f>
        <v>43703</v>
      </c>
      <c r="C49" s="453">
        <v>1707</v>
      </c>
      <c r="D49" s="327">
        <v>1760</v>
      </c>
      <c r="E49" s="226">
        <v>2080</v>
      </c>
      <c r="F49" s="226">
        <v>828</v>
      </c>
      <c r="G49" s="226">
        <v>1622</v>
      </c>
      <c r="H49" s="327">
        <v>891</v>
      </c>
      <c r="I49" s="226">
        <v>956</v>
      </c>
      <c r="J49" s="259">
        <v>1562</v>
      </c>
      <c r="K49" s="226">
        <v>308</v>
      </c>
      <c r="L49" s="250">
        <v>1402</v>
      </c>
      <c r="M49" s="259">
        <v>584</v>
      </c>
      <c r="N49" s="226">
        <v>209</v>
      </c>
      <c r="O49" s="226">
        <v>222</v>
      </c>
      <c r="P49" s="226">
        <v>334</v>
      </c>
      <c r="Q49" s="226">
        <v>471</v>
      </c>
      <c r="R49" s="250">
        <v>864</v>
      </c>
      <c r="S49" s="259">
        <v>794</v>
      </c>
      <c r="T49" s="226">
        <v>655</v>
      </c>
      <c r="U49" s="226">
        <v>605</v>
      </c>
      <c r="V49" s="226">
        <v>900</v>
      </c>
      <c r="W49" s="248">
        <v>395</v>
      </c>
      <c r="X49" s="250">
        <v>956</v>
      </c>
      <c r="Y49" s="259">
        <v>505</v>
      </c>
      <c r="Z49" s="226">
        <v>212</v>
      </c>
      <c r="AA49" s="226">
        <v>330</v>
      </c>
      <c r="AB49" s="226">
        <v>83</v>
      </c>
      <c r="AC49" s="250">
        <v>344</v>
      </c>
      <c r="AD49" s="264">
        <v>846</v>
      </c>
      <c r="AE49" s="226">
        <v>578</v>
      </c>
      <c r="AF49" s="226">
        <v>550</v>
      </c>
      <c r="AG49" s="250">
        <v>908</v>
      </c>
      <c r="AH49" s="275"/>
      <c r="AI49" s="250"/>
      <c r="AJ49" s="197">
        <f>SUM(C49:AI49)</f>
        <v>24461</v>
      </c>
    </row>
    <row r="50" spans="1:36" ht="15.75" thickBot="1" x14ac:dyDescent="0.3">
      <c r="A50" s="151" t="s">
        <v>4</v>
      </c>
      <c r="B50" s="177">
        <f t="shared" ref="B50:B55" si="80">B49+1</f>
        <v>43704</v>
      </c>
      <c r="C50" s="453">
        <v>1646</v>
      </c>
      <c r="D50" s="327">
        <v>2052</v>
      </c>
      <c r="E50" s="226">
        <v>1706</v>
      </c>
      <c r="F50" s="226">
        <v>692</v>
      </c>
      <c r="G50" s="226">
        <v>1724</v>
      </c>
      <c r="H50" s="327">
        <v>885</v>
      </c>
      <c r="I50" s="226">
        <v>689</v>
      </c>
      <c r="J50" s="259">
        <v>1373</v>
      </c>
      <c r="K50" s="226">
        <v>357</v>
      </c>
      <c r="L50" s="250">
        <v>1373</v>
      </c>
      <c r="M50" s="259">
        <v>503</v>
      </c>
      <c r="N50" s="226">
        <v>224</v>
      </c>
      <c r="O50" s="226">
        <v>226</v>
      </c>
      <c r="P50" s="226">
        <v>414</v>
      </c>
      <c r="Q50" s="226">
        <v>483</v>
      </c>
      <c r="R50" s="250">
        <v>978</v>
      </c>
      <c r="S50" s="259">
        <v>801</v>
      </c>
      <c r="T50" s="226">
        <v>532</v>
      </c>
      <c r="U50" s="226">
        <v>580</v>
      </c>
      <c r="V50" s="226">
        <v>839</v>
      </c>
      <c r="W50" s="248">
        <v>391</v>
      </c>
      <c r="X50" s="250">
        <v>911</v>
      </c>
      <c r="Y50" s="259">
        <v>416</v>
      </c>
      <c r="Z50" s="226">
        <v>191</v>
      </c>
      <c r="AA50" s="226">
        <v>309</v>
      </c>
      <c r="AB50" s="226">
        <v>100</v>
      </c>
      <c r="AC50" s="250">
        <v>335</v>
      </c>
      <c r="AD50" s="264">
        <v>978</v>
      </c>
      <c r="AE50" s="226">
        <v>748</v>
      </c>
      <c r="AF50" s="226">
        <v>629</v>
      </c>
      <c r="AG50" s="250">
        <v>947</v>
      </c>
      <c r="AH50" s="275"/>
      <c r="AI50" s="250"/>
      <c r="AJ50" s="197">
        <f>SUM(C50:AI50)</f>
        <v>24032</v>
      </c>
    </row>
    <row r="51" spans="1:36" ht="15.75" thickBot="1" x14ac:dyDescent="0.3">
      <c r="A51" s="151" t="s">
        <v>5</v>
      </c>
      <c r="B51" s="177">
        <f t="shared" si="80"/>
        <v>43705</v>
      </c>
      <c r="C51" s="453">
        <v>1118</v>
      </c>
      <c r="D51" s="327">
        <v>1197</v>
      </c>
      <c r="E51" s="226">
        <v>1158</v>
      </c>
      <c r="F51" s="226">
        <v>540</v>
      </c>
      <c r="G51" s="226">
        <v>1340</v>
      </c>
      <c r="H51" s="327">
        <v>815</v>
      </c>
      <c r="I51" s="226">
        <v>384</v>
      </c>
      <c r="J51" s="259">
        <v>825</v>
      </c>
      <c r="K51" s="226">
        <v>220</v>
      </c>
      <c r="L51" s="250">
        <v>849</v>
      </c>
      <c r="M51" s="259">
        <v>205</v>
      </c>
      <c r="N51" s="226">
        <v>128</v>
      </c>
      <c r="O51" s="226">
        <v>207</v>
      </c>
      <c r="P51" s="226">
        <v>188</v>
      </c>
      <c r="Q51" s="226">
        <v>250</v>
      </c>
      <c r="R51" s="250">
        <v>536</v>
      </c>
      <c r="S51" s="259">
        <v>560</v>
      </c>
      <c r="T51" s="226">
        <v>441</v>
      </c>
      <c r="U51" s="226">
        <v>527</v>
      </c>
      <c r="V51" s="226">
        <v>703</v>
      </c>
      <c r="W51" s="248">
        <v>320</v>
      </c>
      <c r="X51" s="250">
        <v>641</v>
      </c>
      <c r="Y51" s="259">
        <v>296</v>
      </c>
      <c r="Z51" s="226">
        <v>141</v>
      </c>
      <c r="AA51" s="226">
        <v>237</v>
      </c>
      <c r="AB51" s="226">
        <v>65</v>
      </c>
      <c r="AC51" s="250">
        <v>210</v>
      </c>
      <c r="AD51" s="264">
        <v>663</v>
      </c>
      <c r="AE51" s="226">
        <v>370</v>
      </c>
      <c r="AF51" s="226">
        <v>468</v>
      </c>
      <c r="AG51" s="250">
        <v>514</v>
      </c>
      <c r="AH51" s="275"/>
      <c r="AI51" s="250"/>
      <c r="AJ51" s="197">
        <f>SUM(C51:AI51)</f>
        <v>16116</v>
      </c>
    </row>
    <row r="52" spans="1:36" ht="15.75" thickBot="1" x14ac:dyDescent="0.3">
      <c r="A52" s="151" t="s">
        <v>6</v>
      </c>
      <c r="B52" s="177">
        <f t="shared" si="80"/>
        <v>43706</v>
      </c>
      <c r="C52" s="453">
        <v>2027</v>
      </c>
      <c r="D52" s="327">
        <v>2057</v>
      </c>
      <c r="E52" s="226">
        <v>2738</v>
      </c>
      <c r="F52" s="226">
        <v>1063</v>
      </c>
      <c r="G52" s="226">
        <v>2095</v>
      </c>
      <c r="H52" s="327">
        <v>945</v>
      </c>
      <c r="I52" s="226">
        <v>903</v>
      </c>
      <c r="J52" s="259">
        <v>2371</v>
      </c>
      <c r="K52" s="226">
        <v>406</v>
      </c>
      <c r="L52" s="250">
        <v>2307</v>
      </c>
      <c r="M52" s="259">
        <v>645</v>
      </c>
      <c r="N52" s="226">
        <v>275</v>
      </c>
      <c r="O52" s="226">
        <v>334</v>
      </c>
      <c r="P52" s="226">
        <v>629</v>
      </c>
      <c r="Q52" s="226">
        <v>715</v>
      </c>
      <c r="R52" s="250">
        <v>1133</v>
      </c>
      <c r="S52" s="259">
        <v>1020</v>
      </c>
      <c r="T52" s="226">
        <v>659</v>
      </c>
      <c r="U52" s="226">
        <v>734</v>
      </c>
      <c r="V52" s="226">
        <v>883</v>
      </c>
      <c r="W52" s="248">
        <v>398</v>
      </c>
      <c r="X52" s="250">
        <v>1193</v>
      </c>
      <c r="Y52" s="259">
        <v>414</v>
      </c>
      <c r="Z52" s="226">
        <v>256</v>
      </c>
      <c r="AA52" s="226">
        <v>314</v>
      </c>
      <c r="AB52" s="226">
        <v>148</v>
      </c>
      <c r="AC52" s="250">
        <v>293</v>
      </c>
      <c r="AD52" s="264">
        <v>1095</v>
      </c>
      <c r="AE52" s="226">
        <v>575</v>
      </c>
      <c r="AF52" s="226">
        <v>610</v>
      </c>
      <c r="AG52" s="250">
        <v>1080</v>
      </c>
      <c r="AH52" s="275"/>
      <c r="AI52" s="250"/>
      <c r="AJ52" s="197">
        <f>SUM(C52:AI52)</f>
        <v>30315</v>
      </c>
    </row>
    <row r="53" spans="1:36" ht="15.75" thickBot="1" x14ac:dyDescent="0.3">
      <c r="A53" s="151" t="s">
        <v>0</v>
      </c>
      <c r="B53" s="177">
        <f t="shared" si="80"/>
        <v>43707</v>
      </c>
      <c r="C53" s="454">
        <v>2148</v>
      </c>
      <c r="D53" s="226">
        <v>2003</v>
      </c>
      <c r="E53" s="226">
        <v>2557</v>
      </c>
      <c r="F53" s="226">
        <v>965</v>
      </c>
      <c r="G53" s="226">
        <v>2024</v>
      </c>
      <c r="H53" s="226">
        <v>986</v>
      </c>
      <c r="I53" s="226">
        <v>1059</v>
      </c>
      <c r="J53" s="259">
        <v>2715</v>
      </c>
      <c r="K53" s="226">
        <v>437</v>
      </c>
      <c r="L53" s="250">
        <v>2840</v>
      </c>
      <c r="M53" s="259">
        <v>624</v>
      </c>
      <c r="N53" s="226">
        <v>330</v>
      </c>
      <c r="O53" s="226">
        <v>401</v>
      </c>
      <c r="P53" s="226">
        <v>538</v>
      </c>
      <c r="Q53" s="226">
        <v>674</v>
      </c>
      <c r="R53" s="250">
        <v>1140</v>
      </c>
      <c r="S53" s="259">
        <v>1112</v>
      </c>
      <c r="T53" s="226">
        <v>785</v>
      </c>
      <c r="U53" s="226">
        <v>735</v>
      </c>
      <c r="V53" s="226">
        <v>997</v>
      </c>
      <c r="W53" s="248">
        <v>410</v>
      </c>
      <c r="X53" s="250">
        <v>1193</v>
      </c>
      <c r="Y53" s="259">
        <v>568</v>
      </c>
      <c r="Z53" s="226">
        <v>280</v>
      </c>
      <c r="AA53" s="226">
        <v>384</v>
      </c>
      <c r="AB53" s="226">
        <v>118</v>
      </c>
      <c r="AC53" s="250">
        <v>380</v>
      </c>
      <c r="AD53" s="264">
        <v>1067</v>
      </c>
      <c r="AE53" s="226">
        <v>719</v>
      </c>
      <c r="AF53" s="226">
        <v>658</v>
      </c>
      <c r="AG53" s="250">
        <v>1047</v>
      </c>
      <c r="AH53" s="275"/>
      <c r="AI53" s="250"/>
      <c r="AJ53" s="197">
        <f>SUM(C53:AI53)</f>
        <v>31894</v>
      </c>
    </row>
    <row r="54" spans="1:36" ht="15.75" thickBot="1" x14ac:dyDescent="0.3">
      <c r="A54" s="151" t="s">
        <v>1</v>
      </c>
      <c r="B54" s="177">
        <f t="shared" si="80"/>
        <v>43708</v>
      </c>
      <c r="C54" s="275">
        <v>2583</v>
      </c>
      <c r="D54" s="226">
        <v>2736</v>
      </c>
      <c r="E54" s="226">
        <v>3540</v>
      </c>
      <c r="F54" s="226">
        <v>832</v>
      </c>
      <c r="G54" s="226">
        <v>3699</v>
      </c>
      <c r="H54" s="226">
        <v>1077</v>
      </c>
      <c r="I54" s="226">
        <v>1767</v>
      </c>
      <c r="J54" s="259">
        <v>4400</v>
      </c>
      <c r="K54" s="226">
        <v>928</v>
      </c>
      <c r="L54" s="250">
        <v>4209</v>
      </c>
      <c r="M54" s="259">
        <v>1091</v>
      </c>
      <c r="N54" s="226">
        <v>275</v>
      </c>
      <c r="O54" s="226">
        <v>450</v>
      </c>
      <c r="P54" s="226">
        <v>636</v>
      </c>
      <c r="Q54" s="226">
        <v>1038</v>
      </c>
      <c r="R54" s="250">
        <v>1536</v>
      </c>
      <c r="S54" s="259">
        <v>1461</v>
      </c>
      <c r="T54" s="226">
        <v>1028</v>
      </c>
      <c r="U54" s="226">
        <v>783</v>
      </c>
      <c r="V54" s="226">
        <v>794</v>
      </c>
      <c r="W54" s="248">
        <v>243</v>
      </c>
      <c r="X54" s="250">
        <v>1727</v>
      </c>
      <c r="Y54" s="259">
        <v>666</v>
      </c>
      <c r="Z54" s="226">
        <v>278</v>
      </c>
      <c r="AA54" s="226">
        <v>532</v>
      </c>
      <c r="AB54" s="226">
        <v>178</v>
      </c>
      <c r="AC54" s="250">
        <v>400</v>
      </c>
      <c r="AD54" s="264">
        <v>1262</v>
      </c>
      <c r="AE54" s="226">
        <v>1253</v>
      </c>
      <c r="AF54" s="226">
        <v>665</v>
      </c>
      <c r="AG54" s="250">
        <v>1439</v>
      </c>
      <c r="AH54" s="275">
        <v>2278</v>
      </c>
      <c r="AI54" s="250">
        <v>1071</v>
      </c>
      <c r="AJ54" s="197">
        <f t="shared" ref="AJ54" si="81">SUM(C54:AI54)</f>
        <v>46855</v>
      </c>
    </row>
    <row r="55" spans="1:36" ht="15.75" hidden="1" thickBot="1" x14ac:dyDescent="0.3">
      <c r="A55" s="151" t="s">
        <v>2</v>
      </c>
      <c r="B55" s="177">
        <f t="shared" si="80"/>
        <v>43709</v>
      </c>
      <c r="C55" s="275"/>
      <c r="D55" s="226"/>
      <c r="E55" s="226"/>
      <c r="F55" s="226"/>
      <c r="G55" s="226"/>
      <c r="H55" s="226"/>
      <c r="I55" s="226"/>
      <c r="J55" s="259"/>
      <c r="K55" s="226"/>
      <c r="L55" s="250"/>
      <c r="M55" s="259"/>
      <c r="N55" s="226"/>
      <c r="O55" s="226"/>
      <c r="P55" s="226"/>
      <c r="Q55" s="226"/>
      <c r="R55" s="250"/>
      <c r="S55" s="259"/>
      <c r="T55" s="226"/>
      <c r="U55" s="226"/>
      <c r="V55" s="226"/>
      <c r="W55" s="248"/>
      <c r="X55" s="250"/>
      <c r="Y55" s="259"/>
      <c r="Z55" s="226"/>
      <c r="AA55" s="226"/>
      <c r="AB55" s="226"/>
      <c r="AC55" s="250"/>
      <c r="AD55" s="264"/>
      <c r="AE55" s="226"/>
      <c r="AF55" s="226"/>
      <c r="AG55" s="250"/>
      <c r="AH55" s="275"/>
      <c r="AI55" s="250"/>
      <c r="AJ55" s="197"/>
    </row>
    <row r="56" spans="1:36" ht="15.75" thickBot="1" x14ac:dyDescent="0.3">
      <c r="A56" s="160" t="s">
        <v>21</v>
      </c>
      <c r="B56" s="590" t="s">
        <v>28</v>
      </c>
      <c r="C56" s="322">
        <f t="shared" ref="C56" si="82">SUM(C49:C55)</f>
        <v>11229</v>
      </c>
      <c r="D56" s="240">
        <f t="shared" ref="D56:I56" si="83">SUM(D49:D55)</f>
        <v>11805</v>
      </c>
      <c r="E56" s="240">
        <f>SUM(E49:E55)</f>
        <v>13779</v>
      </c>
      <c r="F56" s="240">
        <f t="shared" si="83"/>
        <v>4920</v>
      </c>
      <c r="G56" s="240">
        <f t="shared" si="83"/>
        <v>12504</v>
      </c>
      <c r="H56" s="240">
        <f t="shared" si="83"/>
        <v>5599</v>
      </c>
      <c r="I56" s="240">
        <f t="shared" si="83"/>
        <v>5758</v>
      </c>
      <c r="J56" s="260">
        <f t="shared" ref="J56:O56" si="84">SUM(J49:J55)</f>
        <v>13246</v>
      </c>
      <c r="K56" s="240">
        <f t="shared" si="84"/>
        <v>2656</v>
      </c>
      <c r="L56" s="261">
        <f t="shared" si="84"/>
        <v>12980</v>
      </c>
      <c r="M56" s="260">
        <f t="shared" si="84"/>
        <v>3652</v>
      </c>
      <c r="N56" s="240">
        <f t="shared" si="84"/>
        <v>1441</v>
      </c>
      <c r="O56" s="240">
        <f t="shared" si="84"/>
        <v>1840</v>
      </c>
      <c r="P56" s="240">
        <f t="shared" ref="P56:AI56" si="85">SUM(P49:P55)</f>
        <v>2739</v>
      </c>
      <c r="Q56" s="240">
        <f t="shared" si="85"/>
        <v>3631</v>
      </c>
      <c r="R56" s="261">
        <f t="shared" si="85"/>
        <v>6187</v>
      </c>
      <c r="S56" s="260">
        <f t="shared" si="85"/>
        <v>5748</v>
      </c>
      <c r="T56" s="240">
        <f t="shared" si="85"/>
        <v>4100</v>
      </c>
      <c r="U56" s="240">
        <f t="shared" si="85"/>
        <v>3964</v>
      </c>
      <c r="V56" s="240">
        <f t="shared" si="85"/>
        <v>5116</v>
      </c>
      <c r="W56" s="240">
        <f t="shared" si="85"/>
        <v>2157</v>
      </c>
      <c r="X56" s="261">
        <f t="shared" si="85"/>
        <v>6621</v>
      </c>
      <c r="Y56" s="260">
        <f t="shared" si="85"/>
        <v>2865</v>
      </c>
      <c r="Z56" s="240">
        <f t="shared" si="85"/>
        <v>1358</v>
      </c>
      <c r="AA56" s="240">
        <f t="shared" si="85"/>
        <v>2106</v>
      </c>
      <c r="AB56" s="240">
        <f t="shared" si="85"/>
        <v>692</v>
      </c>
      <c r="AC56" s="261">
        <f t="shared" si="85"/>
        <v>1962</v>
      </c>
      <c r="AD56" s="260">
        <f t="shared" si="85"/>
        <v>5911</v>
      </c>
      <c r="AE56" s="240">
        <f t="shared" si="85"/>
        <v>4243</v>
      </c>
      <c r="AF56" s="240">
        <f t="shared" si="85"/>
        <v>3580</v>
      </c>
      <c r="AG56" s="261">
        <f t="shared" si="85"/>
        <v>5935</v>
      </c>
      <c r="AH56" s="261">
        <f t="shared" si="85"/>
        <v>2278</v>
      </c>
      <c r="AI56" s="261">
        <f t="shared" si="85"/>
        <v>1071</v>
      </c>
      <c r="AJ56" s="242">
        <f>SUM(AJ49:AJ55)</f>
        <v>173673</v>
      </c>
    </row>
    <row r="57" spans="1:36" ht="15.75" thickBot="1" x14ac:dyDescent="0.3">
      <c r="A57" s="110" t="s">
        <v>23</v>
      </c>
      <c r="B57" s="590"/>
      <c r="C57" s="322">
        <f>AVERAGE(C49:C55)</f>
        <v>1871.5</v>
      </c>
      <c r="D57" s="240">
        <f t="shared" ref="D57:L57" si="86">AVERAGE(D49:D55)</f>
        <v>1967.5</v>
      </c>
      <c r="E57" s="240">
        <f t="shared" si="86"/>
        <v>2296.5</v>
      </c>
      <c r="F57" s="240">
        <f t="shared" si="86"/>
        <v>820</v>
      </c>
      <c r="G57" s="240">
        <f t="shared" si="86"/>
        <v>2084</v>
      </c>
      <c r="H57" s="240">
        <f t="shared" si="86"/>
        <v>933.16666666666663</v>
      </c>
      <c r="I57" s="240">
        <f t="shared" si="86"/>
        <v>959.66666666666663</v>
      </c>
      <c r="J57" s="260">
        <f t="shared" si="86"/>
        <v>2207.6666666666665</v>
      </c>
      <c r="K57" s="240">
        <f t="shared" si="86"/>
        <v>442.66666666666669</v>
      </c>
      <c r="L57" s="261">
        <f t="shared" si="86"/>
        <v>2163.3333333333335</v>
      </c>
      <c r="M57" s="260">
        <f t="shared" ref="M57:R57" si="87">AVERAGE(M49:M55)</f>
        <v>608.66666666666663</v>
      </c>
      <c r="N57" s="240">
        <f t="shared" si="87"/>
        <v>240.16666666666666</v>
      </c>
      <c r="O57" s="240">
        <f>AVERAGE(O49:O55)</f>
        <v>306.66666666666669</v>
      </c>
      <c r="P57" s="240">
        <f t="shared" si="87"/>
        <v>456.5</v>
      </c>
      <c r="Q57" s="240">
        <f t="shared" si="87"/>
        <v>605.16666666666663</v>
      </c>
      <c r="R57" s="261">
        <f t="shared" si="87"/>
        <v>1031.1666666666667</v>
      </c>
      <c r="S57" s="260">
        <f t="shared" ref="S57:AF57" si="88">AVERAGE(S49:S55)</f>
        <v>958</v>
      </c>
      <c r="T57" s="240">
        <f t="shared" si="88"/>
        <v>683.33333333333337</v>
      </c>
      <c r="U57" s="240">
        <f t="shared" si="88"/>
        <v>660.66666666666663</v>
      </c>
      <c r="V57" s="240">
        <f t="shared" si="88"/>
        <v>852.66666666666663</v>
      </c>
      <c r="W57" s="240">
        <f t="shared" si="88"/>
        <v>359.5</v>
      </c>
      <c r="X57" s="261">
        <f t="shared" si="88"/>
        <v>1103.5</v>
      </c>
      <c r="Y57" s="260">
        <f t="shared" si="88"/>
        <v>477.5</v>
      </c>
      <c r="Z57" s="240">
        <f t="shared" si="88"/>
        <v>226.33333333333334</v>
      </c>
      <c r="AA57" s="240">
        <f t="shared" si="88"/>
        <v>351</v>
      </c>
      <c r="AB57" s="240">
        <f t="shared" si="88"/>
        <v>115.33333333333333</v>
      </c>
      <c r="AC57" s="261">
        <f t="shared" si="88"/>
        <v>327</v>
      </c>
      <c r="AD57" s="260">
        <f t="shared" si="88"/>
        <v>985.16666666666663</v>
      </c>
      <c r="AE57" s="240">
        <f t="shared" si="88"/>
        <v>707.16666666666663</v>
      </c>
      <c r="AF57" s="240">
        <f t="shared" si="88"/>
        <v>596.66666666666663</v>
      </c>
      <c r="AG57" s="261">
        <f t="shared" ref="AG57:AI57" si="89">AVERAGE(AG49:AG55)</f>
        <v>989.16666666666663</v>
      </c>
      <c r="AH57" s="261">
        <f t="shared" si="89"/>
        <v>2278</v>
      </c>
      <c r="AI57" s="261">
        <f t="shared" si="89"/>
        <v>1071</v>
      </c>
      <c r="AJ57" s="243">
        <f>AVERAGE(AJ49:AJ55)</f>
        <v>28945.5</v>
      </c>
    </row>
    <row r="58" spans="1:36" ht="15.75" thickBot="1" x14ac:dyDescent="0.3">
      <c r="A58" s="26" t="s">
        <v>20</v>
      </c>
      <c r="B58" s="590"/>
      <c r="C58" s="323">
        <f t="shared" ref="C58:I58" si="90">SUM(C49:C53)</f>
        <v>8646</v>
      </c>
      <c r="D58" s="241">
        <f t="shared" si="90"/>
        <v>9069</v>
      </c>
      <c r="E58" s="241">
        <f t="shared" si="90"/>
        <v>10239</v>
      </c>
      <c r="F58" s="241">
        <f t="shared" si="90"/>
        <v>4088</v>
      </c>
      <c r="G58" s="241">
        <f t="shared" si="90"/>
        <v>8805</v>
      </c>
      <c r="H58" s="241">
        <f t="shared" si="90"/>
        <v>4522</v>
      </c>
      <c r="I58" s="241">
        <f t="shared" si="90"/>
        <v>3991</v>
      </c>
      <c r="J58" s="262">
        <f t="shared" ref="J58:O58" si="91">SUM(J49:J53)</f>
        <v>8846</v>
      </c>
      <c r="K58" s="241">
        <f t="shared" si="91"/>
        <v>1728</v>
      </c>
      <c r="L58" s="263">
        <f t="shared" si="91"/>
        <v>8771</v>
      </c>
      <c r="M58" s="262">
        <f t="shared" si="91"/>
        <v>2561</v>
      </c>
      <c r="N58" s="241">
        <f t="shared" si="91"/>
        <v>1166</v>
      </c>
      <c r="O58" s="241">
        <f t="shared" si="91"/>
        <v>1390</v>
      </c>
      <c r="P58" s="241">
        <f t="shared" ref="P58:AI58" si="92">SUM(P49:P53)</f>
        <v>2103</v>
      </c>
      <c r="Q58" s="241">
        <f t="shared" si="92"/>
        <v>2593</v>
      </c>
      <c r="R58" s="263">
        <f t="shared" si="92"/>
        <v>4651</v>
      </c>
      <c r="S58" s="262">
        <f t="shared" si="92"/>
        <v>4287</v>
      </c>
      <c r="T58" s="241">
        <f t="shared" si="92"/>
        <v>3072</v>
      </c>
      <c r="U58" s="241">
        <f t="shared" si="92"/>
        <v>3181</v>
      </c>
      <c r="V58" s="241">
        <f t="shared" si="92"/>
        <v>4322</v>
      </c>
      <c r="W58" s="241">
        <f t="shared" si="92"/>
        <v>1914</v>
      </c>
      <c r="X58" s="263">
        <f t="shared" si="92"/>
        <v>4894</v>
      </c>
      <c r="Y58" s="262">
        <f t="shared" si="92"/>
        <v>2199</v>
      </c>
      <c r="Z58" s="241">
        <f t="shared" si="92"/>
        <v>1080</v>
      </c>
      <c r="AA58" s="241">
        <f t="shared" si="92"/>
        <v>1574</v>
      </c>
      <c r="AB58" s="241">
        <f t="shared" si="92"/>
        <v>514</v>
      </c>
      <c r="AC58" s="263">
        <f t="shared" si="92"/>
        <v>1562</v>
      </c>
      <c r="AD58" s="262">
        <f t="shared" si="92"/>
        <v>4649</v>
      </c>
      <c r="AE58" s="241">
        <f t="shared" si="92"/>
        <v>2990</v>
      </c>
      <c r="AF58" s="241">
        <f t="shared" si="92"/>
        <v>2915</v>
      </c>
      <c r="AG58" s="263">
        <f t="shared" si="92"/>
        <v>4496</v>
      </c>
      <c r="AH58" s="263">
        <f t="shared" si="92"/>
        <v>0</v>
      </c>
      <c r="AI58" s="263">
        <f t="shared" si="92"/>
        <v>0</v>
      </c>
      <c r="AJ58" s="244">
        <f>SUM(AJ49:AJ53)</f>
        <v>126818</v>
      </c>
    </row>
    <row r="59" spans="1:36" ht="15.75" thickBot="1" x14ac:dyDescent="0.3">
      <c r="A59" s="26" t="s">
        <v>22</v>
      </c>
      <c r="B59" s="597"/>
      <c r="C59" s="164">
        <f>AVERAGE(C49:C53)</f>
        <v>1729.2</v>
      </c>
      <c r="D59" s="228">
        <f t="shared" ref="D59:L59" si="93">AVERAGE(D49:D53)</f>
        <v>1813.8</v>
      </c>
      <c r="E59" s="228">
        <f t="shared" si="93"/>
        <v>2047.8</v>
      </c>
      <c r="F59" s="228">
        <f t="shared" si="93"/>
        <v>817.6</v>
      </c>
      <c r="G59" s="228">
        <f t="shared" si="93"/>
        <v>1761</v>
      </c>
      <c r="H59" s="228">
        <f t="shared" si="93"/>
        <v>904.4</v>
      </c>
      <c r="I59" s="228">
        <f t="shared" si="93"/>
        <v>798.2</v>
      </c>
      <c r="J59" s="40">
        <f t="shared" si="93"/>
        <v>1769.2</v>
      </c>
      <c r="K59" s="228">
        <f t="shared" si="93"/>
        <v>345.6</v>
      </c>
      <c r="L59" s="252">
        <f t="shared" si="93"/>
        <v>1754.2</v>
      </c>
      <c r="M59" s="40">
        <f t="shared" ref="M59:R59" si="94">AVERAGE(M49:M53)</f>
        <v>512.20000000000005</v>
      </c>
      <c r="N59" s="228">
        <f t="shared" si="94"/>
        <v>233.2</v>
      </c>
      <c r="O59" s="228">
        <f t="shared" si="94"/>
        <v>278</v>
      </c>
      <c r="P59" s="228">
        <f t="shared" si="94"/>
        <v>420.6</v>
      </c>
      <c r="Q59" s="228">
        <f t="shared" si="94"/>
        <v>518.6</v>
      </c>
      <c r="R59" s="252">
        <f t="shared" si="94"/>
        <v>930.2</v>
      </c>
      <c r="S59" s="40">
        <f t="shared" ref="S59:AF59" si="95">AVERAGE(S49:S53)</f>
        <v>857.4</v>
      </c>
      <c r="T59" s="228">
        <f t="shared" si="95"/>
        <v>614.4</v>
      </c>
      <c r="U59" s="228">
        <f t="shared" si="95"/>
        <v>636.20000000000005</v>
      </c>
      <c r="V59" s="228">
        <f t="shared" si="95"/>
        <v>864.4</v>
      </c>
      <c r="W59" s="228">
        <f t="shared" si="95"/>
        <v>382.8</v>
      </c>
      <c r="X59" s="252">
        <f t="shared" si="95"/>
        <v>978.8</v>
      </c>
      <c r="Y59" s="40">
        <f t="shared" si="95"/>
        <v>439.8</v>
      </c>
      <c r="Z59" s="228">
        <f t="shared" si="95"/>
        <v>216</v>
      </c>
      <c r="AA59" s="228">
        <f t="shared" si="95"/>
        <v>314.8</v>
      </c>
      <c r="AB59" s="228">
        <f t="shared" si="95"/>
        <v>102.8</v>
      </c>
      <c r="AC59" s="252">
        <f t="shared" si="95"/>
        <v>312.39999999999998</v>
      </c>
      <c r="AD59" s="40">
        <f t="shared" si="95"/>
        <v>929.8</v>
      </c>
      <c r="AE59" s="228">
        <f t="shared" si="95"/>
        <v>598</v>
      </c>
      <c r="AF59" s="228">
        <f t="shared" si="95"/>
        <v>583</v>
      </c>
      <c r="AG59" s="252">
        <f t="shared" ref="AG59:AI59" si="96">AVERAGE(AG49:AG53)</f>
        <v>899.2</v>
      </c>
      <c r="AH59" s="252" t="e">
        <f t="shared" si="96"/>
        <v>#DIV/0!</v>
      </c>
      <c r="AI59" s="252" t="e">
        <f t="shared" si="96"/>
        <v>#DIV/0!</v>
      </c>
      <c r="AJ59" s="245">
        <f>AVERAGE(AJ49:AJ53)</f>
        <v>25363.599999999999</v>
      </c>
    </row>
    <row r="60" spans="1:36" hidden="1" x14ac:dyDescent="0.25">
      <c r="A60" s="151" t="s">
        <v>3</v>
      </c>
      <c r="B60" s="455">
        <f>B55+1</f>
        <v>43710</v>
      </c>
      <c r="C60" s="188"/>
      <c r="D60" s="225"/>
      <c r="E60" s="225"/>
      <c r="F60" s="225"/>
      <c r="G60" s="225"/>
      <c r="H60" s="225"/>
      <c r="I60" s="225"/>
      <c r="J60" s="188"/>
      <c r="K60" s="225"/>
      <c r="L60" s="253"/>
      <c r="M60" s="265"/>
      <c r="N60" s="225"/>
      <c r="O60" s="225"/>
      <c r="P60" s="225"/>
      <c r="Q60" s="225"/>
      <c r="R60" s="320"/>
      <c r="S60" s="265"/>
      <c r="T60" s="225"/>
      <c r="U60" s="225"/>
      <c r="V60" s="225"/>
      <c r="W60" s="320"/>
      <c r="X60" s="253"/>
      <c r="Y60" s="265"/>
      <c r="Z60" s="265"/>
      <c r="AA60" s="225"/>
      <c r="AB60" s="225"/>
      <c r="AC60" s="225"/>
      <c r="AD60" s="253"/>
      <c r="AE60" s="265"/>
      <c r="AF60" s="265"/>
      <c r="AG60" s="225"/>
      <c r="AH60" s="321"/>
      <c r="AI60" s="321"/>
      <c r="AJ60" s="197">
        <f t="shared" ref="AJ60:AJ66" si="97">SUM(N60:AG60)</f>
        <v>0</v>
      </c>
    </row>
    <row r="61" spans="1:36" hidden="1" x14ac:dyDescent="0.25">
      <c r="A61" s="151" t="s">
        <v>4</v>
      </c>
      <c r="B61" s="177">
        <f t="shared" ref="B61:B66" si="98">B60+1</f>
        <v>43711</v>
      </c>
      <c r="C61" s="196"/>
      <c r="D61" s="226"/>
      <c r="E61" s="226"/>
      <c r="F61" s="226"/>
      <c r="G61" s="226"/>
      <c r="H61" s="226"/>
      <c r="I61" s="226"/>
      <c r="J61" s="196"/>
      <c r="K61" s="226"/>
      <c r="L61" s="250"/>
      <c r="M61" s="259"/>
      <c r="N61" s="226"/>
      <c r="O61" s="226"/>
      <c r="P61" s="226"/>
      <c r="Q61" s="226"/>
      <c r="R61" s="248"/>
      <c r="S61" s="259"/>
      <c r="T61" s="226"/>
      <c r="U61" s="226"/>
      <c r="V61" s="226"/>
      <c r="W61" s="248"/>
      <c r="X61" s="250"/>
      <c r="Y61" s="259"/>
      <c r="Z61" s="259"/>
      <c r="AA61" s="226"/>
      <c r="AB61" s="226"/>
      <c r="AC61" s="226"/>
      <c r="AD61" s="250"/>
      <c r="AE61" s="259"/>
      <c r="AF61" s="259"/>
      <c r="AG61" s="226"/>
      <c r="AH61" s="321"/>
      <c r="AI61" s="321"/>
      <c r="AJ61" s="197">
        <f t="shared" si="97"/>
        <v>0</v>
      </c>
    </row>
    <row r="62" spans="1:36" hidden="1" x14ac:dyDescent="0.25">
      <c r="A62" s="151" t="s">
        <v>5</v>
      </c>
      <c r="B62" s="177">
        <f t="shared" si="98"/>
        <v>43712</v>
      </c>
      <c r="C62" s="224"/>
      <c r="D62" s="226"/>
      <c r="E62" s="226"/>
      <c r="F62" s="226"/>
      <c r="G62" s="226"/>
      <c r="H62" s="226"/>
      <c r="I62" s="226"/>
      <c r="J62" s="196"/>
      <c r="K62" s="226"/>
      <c r="L62" s="250"/>
      <c r="M62" s="259"/>
      <c r="N62" s="226"/>
      <c r="O62" s="226"/>
      <c r="P62" s="226"/>
      <c r="Q62" s="226"/>
      <c r="R62" s="248"/>
      <c r="S62" s="259"/>
      <c r="T62" s="226"/>
      <c r="U62" s="226"/>
      <c r="V62" s="226"/>
      <c r="W62" s="248"/>
      <c r="X62" s="250"/>
      <c r="Y62" s="259"/>
      <c r="Z62" s="259"/>
      <c r="AA62" s="226"/>
      <c r="AB62" s="226"/>
      <c r="AC62" s="226"/>
      <c r="AD62" s="250"/>
      <c r="AE62" s="259"/>
      <c r="AF62" s="259"/>
      <c r="AG62" s="226"/>
      <c r="AH62" s="321"/>
      <c r="AI62" s="321"/>
      <c r="AJ62" s="197">
        <f t="shared" si="97"/>
        <v>0</v>
      </c>
    </row>
    <row r="63" spans="1:36" hidden="1" x14ac:dyDescent="0.25">
      <c r="A63" s="151" t="s">
        <v>6</v>
      </c>
      <c r="B63" s="177">
        <f t="shared" si="98"/>
        <v>43713</v>
      </c>
      <c r="C63" s="196"/>
      <c r="D63" s="226"/>
      <c r="E63" s="226"/>
      <c r="F63" s="226"/>
      <c r="G63" s="226"/>
      <c r="H63" s="226"/>
      <c r="I63" s="226"/>
      <c r="J63" s="196"/>
      <c r="K63" s="226"/>
      <c r="L63" s="250"/>
      <c r="M63" s="259"/>
      <c r="N63" s="226"/>
      <c r="O63" s="226"/>
      <c r="P63" s="226"/>
      <c r="Q63" s="226"/>
      <c r="R63" s="250"/>
      <c r="S63" s="259"/>
      <c r="T63" s="226"/>
      <c r="U63" s="226"/>
      <c r="V63" s="226"/>
      <c r="W63" s="248"/>
      <c r="X63" s="250"/>
      <c r="Y63" s="259"/>
      <c r="Z63" s="259"/>
      <c r="AA63" s="226"/>
      <c r="AB63" s="226"/>
      <c r="AC63" s="226"/>
      <c r="AD63" s="250"/>
      <c r="AE63" s="259"/>
      <c r="AF63" s="259"/>
      <c r="AG63" s="226"/>
      <c r="AH63" s="321"/>
      <c r="AI63" s="321"/>
      <c r="AJ63" s="197">
        <f t="shared" si="97"/>
        <v>0</v>
      </c>
    </row>
    <row r="64" spans="1:36" hidden="1" x14ac:dyDescent="0.25">
      <c r="A64" s="151" t="s">
        <v>0</v>
      </c>
      <c r="B64" s="177">
        <f t="shared" si="98"/>
        <v>43714</v>
      </c>
      <c r="C64" s="196"/>
      <c r="D64" s="226"/>
      <c r="E64" s="226"/>
      <c r="F64" s="226"/>
      <c r="G64" s="226"/>
      <c r="H64" s="226"/>
      <c r="I64" s="226"/>
      <c r="J64" s="196"/>
      <c r="K64" s="226"/>
      <c r="L64" s="250"/>
      <c r="M64" s="259"/>
      <c r="N64" s="226"/>
      <c r="O64" s="226"/>
      <c r="P64" s="226"/>
      <c r="Q64" s="226"/>
      <c r="R64" s="248"/>
      <c r="S64" s="259"/>
      <c r="T64" s="226"/>
      <c r="U64" s="226"/>
      <c r="V64" s="226"/>
      <c r="W64" s="248"/>
      <c r="X64" s="250"/>
      <c r="Y64" s="259"/>
      <c r="Z64" s="259"/>
      <c r="AA64" s="226"/>
      <c r="AB64" s="226"/>
      <c r="AC64" s="226"/>
      <c r="AD64" s="250"/>
      <c r="AE64" s="259"/>
      <c r="AF64" s="259"/>
      <c r="AG64" s="226"/>
      <c r="AH64" s="321"/>
      <c r="AI64" s="321"/>
      <c r="AJ64" s="197">
        <f t="shared" si="97"/>
        <v>0</v>
      </c>
    </row>
    <row r="65" spans="1:36" hidden="1" x14ac:dyDescent="0.25">
      <c r="A65" s="151" t="s">
        <v>1</v>
      </c>
      <c r="B65" s="177">
        <f t="shared" si="98"/>
        <v>43715</v>
      </c>
      <c r="C65" s="196"/>
      <c r="D65" s="226"/>
      <c r="E65" s="226"/>
      <c r="F65" s="226"/>
      <c r="G65" s="226"/>
      <c r="H65" s="226"/>
      <c r="I65" s="226"/>
      <c r="J65" s="196"/>
      <c r="K65" s="226"/>
      <c r="L65" s="250"/>
      <c r="M65" s="259"/>
      <c r="N65" s="226"/>
      <c r="O65" s="226"/>
      <c r="P65" s="226"/>
      <c r="Q65" s="226"/>
      <c r="R65" s="248"/>
      <c r="S65" s="259"/>
      <c r="T65" s="226"/>
      <c r="U65" s="226"/>
      <c r="V65" s="226"/>
      <c r="W65" s="248"/>
      <c r="X65" s="250"/>
      <c r="Y65" s="259"/>
      <c r="Z65" s="259"/>
      <c r="AA65" s="226"/>
      <c r="AB65" s="226"/>
      <c r="AC65" s="226"/>
      <c r="AD65" s="250"/>
      <c r="AE65" s="259"/>
      <c r="AF65" s="259"/>
      <c r="AG65" s="226"/>
      <c r="AH65" s="321"/>
      <c r="AI65" s="321"/>
      <c r="AJ65" s="197">
        <f t="shared" si="97"/>
        <v>0</v>
      </c>
    </row>
    <row r="66" spans="1:36" ht="15.75" hidden="1" thickBot="1" x14ac:dyDescent="0.3">
      <c r="A66" s="151" t="s">
        <v>2</v>
      </c>
      <c r="B66" s="177">
        <f t="shared" si="98"/>
        <v>43716</v>
      </c>
      <c r="C66" s="198"/>
      <c r="D66" s="230"/>
      <c r="E66" s="230"/>
      <c r="F66" s="230"/>
      <c r="G66" s="230"/>
      <c r="H66" s="230"/>
      <c r="I66" s="230"/>
      <c r="J66" s="198"/>
      <c r="K66" s="230"/>
      <c r="L66" s="251"/>
      <c r="M66" s="269"/>
      <c r="N66" s="227"/>
      <c r="O66" s="227"/>
      <c r="P66" s="227"/>
      <c r="Q66" s="227"/>
      <c r="R66" s="249"/>
      <c r="S66" s="269"/>
      <c r="T66" s="227"/>
      <c r="U66" s="227"/>
      <c r="V66" s="227"/>
      <c r="W66" s="227"/>
      <c r="X66" s="227"/>
      <c r="Y66" s="269"/>
      <c r="Z66" s="269"/>
      <c r="AA66" s="227"/>
      <c r="AB66" s="227"/>
      <c r="AC66" s="227"/>
      <c r="AD66" s="250"/>
      <c r="AE66" s="259"/>
      <c r="AF66" s="259"/>
      <c r="AG66" s="226"/>
      <c r="AH66" s="321"/>
      <c r="AI66" s="321"/>
      <c r="AJ66" s="197">
        <f t="shared" si="97"/>
        <v>0</v>
      </c>
    </row>
    <row r="67" spans="1:36" ht="15.75" hidden="1" thickBot="1" x14ac:dyDescent="0.3">
      <c r="A67" s="160" t="s">
        <v>21</v>
      </c>
      <c r="B67" s="598" t="s">
        <v>32</v>
      </c>
      <c r="C67" s="199">
        <f t="shared" ref="C67:I67" si="99">SUM(C60:C66)</f>
        <v>0</v>
      </c>
      <c r="D67" s="231">
        <f t="shared" si="99"/>
        <v>0</v>
      </c>
      <c r="E67" s="231">
        <f t="shared" si="99"/>
        <v>0</v>
      </c>
      <c r="F67" s="231">
        <f t="shared" si="99"/>
        <v>0</v>
      </c>
      <c r="G67" s="231">
        <f t="shared" si="99"/>
        <v>0</v>
      </c>
      <c r="H67" s="231">
        <f t="shared" si="99"/>
        <v>0</v>
      </c>
      <c r="I67" s="231">
        <f t="shared" si="99"/>
        <v>0</v>
      </c>
      <c r="J67" s="199">
        <f>SUM(J60:J66)</f>
        <v>0</v>
      </c>
      <c r="K67" s="231">
        <f>SUM(K60:K66)</f>
        <v>0</v>
      </c>
      <c r="L67" s="255">
        <f>SUM(L60:L66)</f>
        <v>0</v>
      </c>
      <c r="M67" s="266">
        <f t="shared" ref="M67:R67" si="100">SUM(M60:M66)</f>
        <v>0</v>
      </c>
      <c r="N67" s="246">
        <f t="shared" si="100"/>
        <v>0</v>
      </c>
      <c r="O67" s="246">
        <f t="shared" si="100"/>
        <v>0</v>
      </c>
      <c r="P67" s="246">
        <f t="shared" si="100"/>
        <v>0</v>
      </c>
      <c r="Q67" s="246">
        <f t="shared" si="100"/>
        <v>0</v>
      </c>
      <c r="R67" s="246">
        <f t="shared" si="100"/>
        <v>0</v>
      </c>
      <c r="S67" s="266">
        <f>SUM(S60:S66)</f>
        <v>0</v>
      </c>
      <c r="T67" s="246">
        <f>SUM(T60:T66)</f>
        <v>0</v>
      </c>
      <c r="U67" s="246">
        <f>SUM(U60:U66)</f>
        <v>0</v>
      </c>
      <c r="V67" s="246">
        <f>SUM(V60:V66)</f>
        <v>0</v>
      </c>
      <c r="W67" s="246"/>
      <c r="X67" s="246">
        <f>SUM(X60:X66)</f>
        <v>0</v>
      </c>
      <c r="Y67" s="266">
        <f t="shared" ref="Y67:AD67" si="101">SUM(Y60:Y66)</f>
        <v>0</v>
      </c>
      <c r="Z67" s="266">
        <f t="shared" si="101"/>
        <v>0</v>
      </c>
      <c r="AA67" s="246">
        <f t="shared" si="101"/>
        <v>0</v>
      </c>
      <c r="AB67" s="246">
        <f t="shared" si="101"/>
        <v>0</v>
      </c>
      <c r="AC67" s="246">
        <f t="shared" si="101"/>
        <v>0</v>
      </c>
      <c r="AD67" s="246">
        <f t="shared" si="101"/>
        <v>0</v>
      </c>
      <c r="AE67" s="266">
        <f>SUM(AE60:AE66)</f>
        <v>0</v>
      </c>
      <c r="AF67" s="266">
        <f>SUM(AF60:AF66)</f>
        <v>0</v>
      </c>
      <c r="AG67" s="246">
        <f>SUM(AG60:AG66)</f>
        <v>0</v>
      </c>
      <c r="AH67" s="427"/>
      <c r="AI67" s="427"/>
      <c r="AJ67" s="242">
        <f>SUM(AJ60:AJ66)</f>
        <v>0</v>
      </c>
    </row>
    <row r="68" spans="1:36" ht="15.75" hidden="1" thickBot="1" x14ac:dyDescent="0.3">
      <c r="A68" s="110" t="s">
        <v>23</v>
      </c>
      <c r="B68" s="599"/>
      <c r="C68" s="200" t="e">
        <f t="shared" ref="C68:I68" si="102">AVERAGE(C60:C66)</f>
        <v>#DIV/0!</v>
      </c>
      <c r="D68" s="232" t="e">
        <f t="shared" si="102"/>
        <v>#DIV/0!</v>
      </c>
      <c r="E68" s="233" t="e">
        <f t="shared" si="102"/>
        <v>#DIV/0!</v>
      </c>
      <c r="F68" s="232" t="e">
        <f t="shared" si="102"/>
        <v>#DIV/0!</v>
      </c>
      <c r="G68" s="232" t="e">
        <f t="shared" si="102"/>
        <v>#DIV/0!</v>
      </c>
      <c r="H68" s="232" t="e">
        <f t="shared" si="102"/>
        <v>#DIV/0!</v>
      </c>
      <c r="I68" s="232" t="e">
        <f t="shared" si="102"/>
        <v>#DIV/0!</v>
      </c>
      <c r="J68" s="200" t="e">
        <f>AVERAGE(J60:J66)</f>
        <v>#DIV/0!</v>
      </c>
      <c r="K68" s="232" t="e">
        <f>AVERAGE(K60:K66)</f>
        <v>#DIV/0!</v>
      </c>
      <c r="L68" s="256" t="e">
        <f>AVERAGE(L60:L66)</f>
        <v>#DIV/0!</v>
      </c>
      <c r="M68" s="266" t="e">
        <f t="shared" ref="M68:R68" si="103">AVERAGE(M60:M66)</f>
        <v>#DIV/0!</v>
      </c>
      <c r="N68" s="246" t="e">
        <f t="shared" si="103"/>
        <v>#DIV/0!</v>
      </c>
      <c r="O68" s="246" t="e">
        <f t="shared" si="103"/>
        <v>#DIV/0!</v>
      </c>
      <c r="P68" s="246" t="e">
        <f t="shared" si="103"/>
        <v>#DIV/0!</v>
      </c>
      <c r="Q68" s="246" t="e">
        <f t="shared" si="103"/>
        <v>#DIV/0!</v>
      </c>
      <c r="R68" s="246" t="e">
        <f t="shared" si="103"/>
        <v>#DIV/0!</v>
      </c>
      <c r="S68" s="266" t="e">
        <f>AVERAGE(S60:S66)</f>
        <v>#DIV/0!</v>
      </c>
      <c r="T68" s="246" t="e">
        <f>AVERAGE(T60:T66)</f>
        <v>#DIV/0!</v>
      </c>
      <c r="U68" s="246" t="e">
        <f>AVERAGE(U60:U66)</f>
        <v>#DIV/0!</v>
      </c>
      <c r="V68" s="246" t="e">
        <f>AVERAGE(V60:V66)</f>
        <v>#DIV/0!</v>
      </c>
      <c r="W68" s="246"/>
      <c r="X68" s="246" t="e">
        <f>AVERAGE(X60:X66)</f>
        <v>#DIV/0!</v>
      </c>
      <c r="Y68" s="266" t="e">
        <f t="shared" ref="Y68:AD68" si="104">AVERAGE(Y60:Y66)</f>
        <v>#DIV/0!</v>
      </c>
      <c r="Z68" s="266" t="e">
        <f t="shared" si="104"/>
        <v>#DIV/0!</v>
      </c>
      <c r="AA68" s="246" t="e">
        <f t="shared" si="104"/>
        <v>#DIV/0!</v>
      </c>
      <c r="AB68" s="246" t="e">
        <f t="shared" si="104"/>
        <v>#DIV/0!</v>
      </c>
      <c r="AC68" s="246" t="e">
        <f t="shared" si="104"/>
        <v>#DIV/0!</v>
      </c>
      <c r="AD68" s="246" t="e">
        <f t="shared" si="104"/>
        <v>#DIV/0!</v>
      </c>
      <c r="AE68" s="266" t="e">
        <f>AVERAGE(AE60:AE66)</f>
        <v>#DIV/0!</v>
      </c>
      <c r="AF68" s="266" t="e">
        <f>AVERAGE(AF60:AF66)</f>
        <v>#DIV/0!</v>
      </c>
      <c r="AG68" s="246" t="e">
        <f>AVERAGE(AG60:AG66)</f>
        <v>#DIV/0!</v>
      </c>
      <c r="AH68" s="428"/>
      <c r="AI68" s="428"/>
      <c r="AJ68" s="243">
        <f>AVERAGE(AJ60:AJ66)</f>
        <v>0</v>
      </c>
    </row>
    <row r="69" spans="1:36" ht="15.75" hidden="1" thickBot="1" x14ac:dyDescent="0.3">
      <c r="A69" s="26" t="s">
        <v>20</v>
      </c>
      <c r="B69" s="599"/>
      <c r="C69" s="201">
        <f t="shared" ref="C69:I69" si="105">SUM(C60:C64)</f>
        <v>0</v>
      </c>
      <c r="D69" s="234">
        <f t="shared" si="105"/>
        <v>0</v>
      </c>
      <c r="E69" s="234">
        <f t="shared" si="105"/>
        <v>0</v>
      </c>
      <c r="F69" s="234">
        <f t="shared" si="105"/>
        <v>0</v>
      </c>
      <c r="G69" s="234">
        <f t="shared" si="105"/>
        <v>0</v>
      </c>
      <c r="H69" s="234">
        <f t="shared" si="105"/>
        <v>0</v>
      </c>
      <c r="I69" s="234">
        <f t="shared" si="105"/>
        <v>0</v>
      </c>
      <c r="J69" s="201">
        <f>SUM(J60:J64)</f>
        <v>0</v>
      </c>
      <c r="K69" s="234">
        <f>SUM(K60:K64)</f>
        <v>0</v>
      </c>
      <c r="L69" s="257">
        <f>SUM(L60:L64)</f>
        <v>0</v>
      </c>
      <c r="M69" s="267">
        <f t="shared" ref="M69:R69" si="106">SUM(M60:M64)</f>
        <v>0</v>
      </c>
      <c r="N69" s="247">
        <f t="shared" si="106"/>
        <v>0</v>
      </c>
      <c r="O69" s="247">
        <f t="shared" si="106"/>
        <v>0</v>
      </c>
      <c r="P69" s="247">
        <f t="shared" si="106"/>
        <v>0</v>
      </c>
      <c r="Q69" s="247">
        <f t="shared" si="106"/>
        <v>0</v>
      </c>
      <c r="R69" s="247">
        <f t="shared" si="106"/>
        <v>0</v>
      </c>
      <c r="S69" s="267">
        <f>SUM(S60:S64)</f>
        <v>0</v>
      </c>
      <c r="T69" s="247">
        <f>SUM(T60:T64)</f>
        <v>0</v>
      </c>
      <c r="U69" s="247">
        <f>SUM(U60:U64)</f>
        <v>0</v>
      </c>
      <c r="V69" s="247">
        <f>SUM(V60:V64)</f>
        <v>0</v>
      </c>
      <c r="W69" s="247"/>
      <c r="X69" s="247">
        <f>SUM(X60:X64)</f>
        <v>0</v>
      </c>
      <c r="Y69" s="267">
        <f t="shared" ref="Y69:AD69" si="107">SUM(Y60:Y64)</f>
        <v>0</v>
      </c>
      <c r="Z69" s="267">
        <f t="shared" si="107"/>
        <v>0</v>
      </c>
      <c r="AA69" s="247">
        <f t="shared" si="107"/>
        <v>0</v>
      </c>
      <c r="AB69" s="247">
        <f t="shared" si="107"/>
        <v>0</v>
      </c>
      <c r="AC69" s="247">
        <f t="shared" si="107"/>
        <v>0</v>
      </c>
      <c r="AD69" s="247">
        <f t="shared" si="107"/>
        <v>0</v>
      </c>
      <c r="AE69" s="267">
        <f>SUM(AE60:AE64)</f>
        <v>0</v>
      </c>
      <c r="AF69" s="267">
        <f>SUM(AF60:AF64)</f>
        <v>0</v>
      </c>
      <c r="AG69" s="247">
        <f>SUM(AG60:AG64)</f>
        <v>0</v>
      </c>
      <c r="AH69" s="429"/>
      <c r="AI69" s="429"/>
      <c r="AJ69" s="244">
        <f>SUM(AJ60:AJ64)</f>
        <v>0</v>
      </c>
    </row>
    <row r="70" spans="1:36" ht="15.75" hidden="1" thickBot="1" x14ac:dyDescent="0.3">
      <c r="A70" s="26" t="s">
        <v>22</v>
      </c>
      <c r="B70" s="600"/>
      <c r="C70" s="202" t="e">
        <f t="shared" ref="C70:I70" si="108">AVERAGE(C60:C64)</f>
        <v>#DIV/0!</v>
      </c>
      <c r="D70" s="235" t="e">
        <f t="shared" si="108"/>
        <v>#DIV/0!</v>
      </c>
      <c r="E70" s="235" t="e">
        <f t="shared" si="108"/>
        <v>#DIV/0!</v>
      </c>
      <c r="F70" s="235" t="e">
        <f t="shared" si="108"/>
        <v>#DIV/0!</v>
      </c>
      <c r="G70" s="235" t="e">
        <f t="shared" si="108"/>
        <v>#DIV/0!</v>
      </c>
      <c r="H70" s="235" t="e">
        <f t="shared" si="108"/>
        <v>#DIV/0!</v>
      </c>
      <c r="I70" s="235" t="e">
        <f t="shared" si="108"/>
        <v>#DIV/0!</v>
      </c>
      <c r="J70" s="202" t="e">
        <f>AVERAGE(J60:J64)</f>
        <v>#DIV/0!</v>
      </c>
      <c r="K70" s="235" t="e">
        <f>AVERAGE(K60:K64)</f>
        <v>#DIV/0!</v>
      </c>
      <c r="L70" s="258" t="e">
        <f>AVERAGE(L60:L64)</f>
        <v>#DIV/0!</v>
      </c>
      <c r="M70" s="267" t="e">
        <f t="shared" ref="M70:R70" si="109">AVERAGE(M60:M64)</f>
        <v>#DIV/0!</v>
      </c>
      <c r="N70" s="247" t="e">
        <f t="shared" si="109"/>
        <v>#DIV/0!</v>
      </c>
      <c r="O70" s="247" t="e">
        <f t="shared" si="109"/>
        <v>#DIV/0!</v>
      </c>
      <c r="P70" s="247" t="e">
        <f t="shared" si="109"/>
        <v>#DIV/0!</v>
      </c>
      <c r="Q70" s="247" t="e">
        <f t="shared" si="109"/>
        <v>#DIV/0!</v>
      </c>
      <c r="R70" s="247" t="e">
        <f t="shared" si="109"/>
        <v>#DIV/0!</v>
      </c>
      <c r="S70" s="267" t="e">
        <f>AVERAGE(S60:S64)</f>
        <v>#DIV/0!</v>
      </c>
      <c r="T70" s="247" t="e">
        <f>AVERAGE(T60:T64)</f>
        <v>#DIV/0!</v>
      </c>
      <c r="U70" s="247" t="e">
        <f>AVERAGE(U60:U64)</f>
        <v>#DIV/0!</v>
      </c>
      <c r="V70" s="247" t="e">
        <f>AVERAGE(V60:V64)</f>
        <v>#DIV/0!</v>
      </c>
      <c r="W70" s="247"/>
      <c r="X70" s="247" t="e">
        <f>AVERAGE(X60:X64)</f>
        <v>#DIV/0!</v>
      </c>
      <c r="Y70" s="267" t="e">
        <f t="shared" ref="Y70:AD70" si="110">AVERAGE(Y60:Y64)</f>
        <v>#DIV/0!</v>
      </c>
      <c r="Z70" s="267" t="e">
        <f t="shared" si="110"/>
        <v>#DIV/0!</v>
      </c>
      <c r="AA70" s="247" t="e">
        <f t="shared" si="110"/>
        <v>#DIV/0!</v>
      </c>
      <c r="AB70" s="247" t="e">
        <f t="shared" si="110"/>
        <v>#DIV/0!</v>
      </c>
      <c r="AC70" s="247" t="e">
        <f t="shared" si="110"/>
        <v>#DIV/0!</v>
      </c>
      <c r="AD70" s="247" t="e">
        <f t="shared" si="110"/>
        <v>#DIV/0!</v>
      </c>
      <c r="AE70" s="267" t="e">
        <f>AVERAGE(AE60:AE64)</f>
        <v>#DIV/0!</v>
      </c>
      <c r="AF70" s="267" t="e">
        <f>AVERAGE(AF60:AF64)</f>
        <v>#DIV/0!</v>
      </c>
      <c r="AG70" s="247" t="e">
        <f>AVERAGE(AG60:AG64)</f>
        <v>#DIV/0!</v>
      </c>
      <c r="AH70" s="430"/>
      <c r="AI70" s="430"/>
      <c r="AJ70" s="245">
        <f>AVERAGE(AJ60:AJ64)</f>
        <v>0</v>
      </c>
    </row>
    <row r="71" spans="1:36" x14ac:dyDescent="0.25">
      <c r="A71" s="4"/>
      <c r="B71" s="133"/>
      <c r="C71" s="133"/>
      <c r="D71" s="5"/>
      <c r="E71" s="5"/>
      <c r="F71" s="5"/>
      <c r="G71" s="5"/>
      <c r="H71" s="5"/>
      <c r="I71" s="5"/>
      <c r="J71" s="5"/>
      <c r="K71" s="5"/>
      <c r="L71" s="5"/>
      <c r="M71" s="239"/>
      <c r="N71" s="5"/>
      <c r="O71" s="5"/>
      <c r="P71" s="5"/>
      <c r="Q71" s="5"/>
      <c r="R71" s="5"/>
      <c r="S71" s="239"/>
      <c r="T71" s="5"/>
      <c r="U71" s="5"/>
      <c r="V71" s="5"/>
      <c r="W71" s="5"/>
      <c r="X71" s="5"/>
    </row>
    <row r="72" spans="1:36" ht="25.5" x14ac:dyDescent="0.25">
      <c r="A72" s="4"/>
      <c r="B72" s="190"/>
      <c r="C72" s="39" t="s">
        <v>10</v>
      </c>
      <c r="D72" s="39" t="s">
        <v>14</v>
      </c>
      <c r="E72" s="39" t="s">
        <v>63</v>
      </c>
      <c r="F72" s="39" t="s">
        <v>64</v>
      </c>
      <c r="G72" s="39" t="s">
        <v>11</v>
      </c>
      <c r="H72" s="39" t="s">
        <v>12</v>
      </c>
      <c r="I72" s="39" t="s">
        <v>65</v>
      </c>
      <c r="J72" s="39" t="s">
        <v>31</v>
      </c>
      <c r="K72" s="39" t="s">
        <v>71</v>
      </c>
      <c r="L72" s="39" t="s">
        <v>72</v>
      </c>
      <c r="M72" s="237" t="s">
        <v>77</v>
      </c>
      <c r="N72" s="39" t="s">
        <v>78</v>
      </c>
      <c r="O72" s="39" t="s">
        <v>79</v>
      </c>
      <c r="P72" s="39" t="s">
        <v>81</v>
      </c>
      <c r="Q72" s="39" t="s">
        <v>86</v>
      </c>
      <c r="R72" s="39" t="s">
        <v>87</v>
      </c>
      <c r="S72" s="39" t="s">
        <v>89</v>
      </c>
      <c r="T72" s="39" t="s">
        <v>88</v>
      </c>
      <c r="U72" s="39" t="s">
        <v>102</v>
      </c>
      <c r="V72" s="39" t="s">
        <v>80</v>
      </c>
      <c r="W72" s="39" t="s">
        <v>113</v>
      </c>
      <c r="X72" s="157"/>
      <c r="Y72" s="157"/>
      <c r="Z72" s="1"/>
      <c r="AA72" s="1"/>
    </row>
    <row r="73" spans="1:36" ht="25.5" x14ac:dyDescent="0.25">
      <c r="B73" s="42" t="s">
        <v>29</v>
      </c>
      <c r="C73" s="192">
        <f>SUM(C12,C23,C34,C45,C56,C67,L12,L23,L34,L45,L56,L67,R12,R23,R34,R45,R56,R67,X12,X23,X34,X45,X56,X67, AC12, AC23, AC34, AC45, AC56, AC67, AG12, AG23, AG34, AG45, AG56, AG67,AH12,AH23,AH34,AH45,AH56,)</f>
        <v>255796</v>
      </c>
      <c r="D73" s="192">
        <f>SUM(D12,D23,D34,D45,D56,D67,V12,V23,V34,V45,V56,V67, Z12,Z23,Z34,Z45,Z56,Z67, AF12,AF23,AF34,AF45,AF56,AF67)</f>
        <v>115614</v>
      </c>
      <c r="E73" s="192">
        <f>SUM(E12,E23,E34,E45,E56,E67,Q12,Q23,Q34,Q45,Q56,Q67)</f>
        <v>97049</v>
      </c>
      <c r="F73" s="192">
        <f>SUM(F12,F23,F34,F45,F56, F67)</f>
        <v>24557</v>
      </c>
      <c r="G73" s="192">
        <f>SUM(G12,G23,G34,G45,G56, G67)</f>
        <v>66331</v>
      </c>
      <c r="H73" s="192">
        <f>SUM(H12,H23,H34,H45,H56,H67)</f>
        <v>28541</v>
      </c>
      <c r="I73" s="192">
        <f>SUM(U12,U23,U34,U45,U56,U67, Y12,Y23,Y34,Y45,Y56,Y67)</f>
        <v>35120</v>
      </c>
      <c r="J73" s="192">
        <f>SUM(AI12,AI23,AI34,AI45,AI56)</f>
        <v>7665</v>
      </c>
      <c r="K73" s="192">
        <f>SUM(J12,J23,J34,J45,J56,J67)</f>
        <v>74149</v>
      </c>
      <c r="L73" s="192">
        <f>SUM(K12,K23,K34,K45,K56,K67,N12,N23,N34,N45,N56,N67)</f>
        <v>21043</v>
      </c>
      <c r="M73" s="238">
        <f>SUM(M12,M23,M34,M45,M56,M67)</f>
        <v>19885</v>
      </c>
      <c r="N73" s="192">
        <f>SUM(O12,O23,O34,O45,O56,O67)</f>
        <v>9712</v>
      </c>
      <c r="O73" s="192">
        <f>SUM(P12,P23,P34,P45,P56,P67)</f>
        <v>13998</v>
      </c>
      <c r="P73" s="192">
        <f>SUM(T12,T23,T34,T45,T56,T67)</f>
        <v>21533</v>
      </c>
      <c r="Q73" s="192">
        <f>SUM(AA12,AA23,AA34,AA45,AA56,AA67)</f>
        <v>9799</v>
      </c>
      <c r="R73" s="192">
        <f>SUM(AB12,AB23,AB34,AB45,AB56,AB67)</f>
        <v>4017</v>
      </c>
      <c r="S73" s="192">
        <f>SUM(AD12,AD23,AD34,AD45,AD56,AD67)</f>
        <v>32634</v>
      </c>
      <c r="T73" s="192">
        <f>SUM(AE12,AE23,AE34,AE45,AE56,AE67)</f>
        <v>21360</v>
      </c>
      <c r="U73" s="192">
        <f>SUM(I12,I23,I34,I45,I56)</f>
        <v>30543</v>
      </c>
      <c r="V73" s="192">
        <f>SUM(S12,S23,S34,S45,S56,)</f>
        <v>30584</v>
      </c>
      <c r="W73" s="192">
        <f>SUM(W12,W23,W34,W45,W56)</f>
        <v>11503</v>
      </c>
      <c r="X73" s="203"/>
      <c r="Y73" s="203"/>
      <c r="Z73" s="1"/>
      <c r="AA73" s="1"/>
    </row>
    <row r="74" spans="1:36" ht="25.5" x14ac:dyDescent="0.25">
      <c r="B74" s="42" t="s">
        <v>30</v>
      </c>
      <c r="C74" s="192">
        <f>SUM(C14,C25,C36,C47,C58,C69,L14,L25,L36,L47,L58,L69,R14,R25,R36,R47,R58,R69,X14,X25,X36,X47,X58,X69, AC14, AC25, AC36, AC47, AC58, AC69, AG14, AG25, AG36, AG47, AG58, AG69,AH58,AH47,AH36,AH25,AH14,)</f>
        <v>145876</v>
      </c>
      <c r="D74" s="192">
        <f>SUM(D14,D25,D36,D47,D58,D69,V14,V25,V36,V47,V58,V69,Z14,Z25,Z36,Z47,Z58,Z69, AF14,AF25,AF36,AF47,AF58,AF69)</f>
        <v>76172</v>
      </c>
      <c r="E74" s="192">
        <f>SUM(E14,E25,E36,E47,E58,Q14,Q25,Q36,Q47,Q58,Q69)</f>
        <v>55603</v>
      </c>
      <c r="F74" s="192">
        <f>SUM(F14,F25,F36,F47,F58, F69)</f>
        <v>16853</v>
      </c>
      <c r="G74" s="192">
        <f>SUM(G14,G25,G36,G47,G58, G69)</f>
        <v>39304</v>
      </c>
      <c r="H74" s="192">
        <f>SUM(H14,H25,H36,H47,H58,H69)</f>
        <v>19856</v>
      </c>
      <c r="I74" s="192">
        <f>SUM(U14,U25,U36,U47,U58,U69, Y14,Y25,Y36,Y47,Y58,Y69)</f>
        <v>22399</v>
      </c>
      <c r="J74" s="192">
        <f>SUM(AI14,AI25,AI36,AI47,AI58)</f>
        <v>0</v>
      </c>
      <c r="K74" s="192">
        <f>SUM(J14,J25,J36,J47,J58,J69)</f>
        <v>37803</v>
      </c>
      <c r="L74" s="192">
        <f>SUM(K14,K25,K36,K47,K58,K69,N14,N25,N36,N47,N58,N69)</f>
        <v>11697</v>
      </c>
      <c r="M74" s="192">
        <f>SUM(M14,M25,M36,M47,M58,M69)</f>
        <v>10604</v>
      </c>
      <c r="N74" s="192">
        <f>SUM(O14,O25,O36,O47,O58,O69)</f>
        <v>5948</v>
      </c>
      <c r="O74" s="192">
        <f>SUM(P14,P25,P36,P47,P58,P69)</f>
        <v>8462</v>
      </c>
      <c r="P74" s="192">
        <f>SUM(T14,T25,T36,T47,T58,T69)</f>
        <v>12720</v>
      </c>
      <c r="Q74" s="192">
        <f>SUM(AA14,AA25,AA36,AA47,AA58,AA69)</f>
        <v>6411</v>
      </c>
      <c r="R74" s="192">
        <f>SUM(AB14,AB25,AB36,AB47,AB58,AB69)</f>
        <v>2371</v>
      </c>
      <c r="S74" s="192">
        <f>SUM(AD14,AD25,AD36,AD47,AD58,AD69)</f>
        <v>21526</v>
      </c>
      <c r="T74" s="192">
        <f>SUM(AE14,AE25,AE36,AE47,AE58,AE69)</f>
        <v>11903</v>
      </c>
      <c r="U74" s="192">
        <f>SUM(I14,I25,I36,I47,I58)</f>
        <v>16372</v>
      </c>
      <c r="V74" s="192">
        <f>SUM(S14,S25,S36,S47,S58)</f>
        <v>18671</v>
      </c>
      <c r="W74" s="192">
        <f>SUM(W14,W25,W36,W47,W58)</f>
        <v>8611</v>
      </c>
      <c r="X74" s="236"/>
      <c r="Y74" s="236"/>
      <c r="Z74" s="1"/>
      <c r="AA74" s="1"/>
    </row>
    <row r="75" spans="1:36" x14ac:dyDescent="0.25">
      <c r="B75" s="1"/>
      <c r="C75" s="1"/>
      <c r="F75" s="134"/>
    </row>
    <row r="76" spans="1:36" x14ac:dyDescent="0.25">
      <c r="B76" s="1"/>
      <c r="C76" s="1"/>
      <c r="F76" s="134"/>
      <c r="S76" s="271"/>
    </row>
    <row r="77" spans="1:36" x14ac:dyDescent="0.25">
      <c r="B77" s="1"/>
      <c r="C77" s="1"/>
      <c r="D77" s="594" t="s">
        <v>74</v>
      </c>
      <c r="E77" s="595"/>
      <c r="F77" s="596"/>
      <c r="Y77" s="1"/>
      <c r="Z77" s="1"/>
      <c r="AA77" s="1"/>
    </row>
    <row r="78" spans="1:36" x14ac:dyDescent="0.25">
      <c r="D78" s="591" t="s">
        <v>19</v>
      </c>
      <c r="E78" s="592"/>
      <c r="F78" s="107">
        <f>AJ12+AJ23+AJ34+AJ45+AJ56+AJ67</f>
        <v>931433</v>
      </c>
      <c r="P78"/>
      <c r="Q78" s="272"/>
      <c r="R78" s="272"/>
      <c r="S78" s="272"/>
      <c r="T78" s="272"/>
    </row>
    <row r="79" spans="1:36" x14ac:dyDescent="0.25">
      <c r="D79" s="591" t="s">
        <v>30</v>
      </c>
      <c r="E79" s="592"/>
      <c r="F79" s="106">
        <f>SUM(AJ14, AJ25, AJ36, AJ47, AJ58, AJ69)</f>
        <v>549162</v>
      </c>
      <c r="M79" s="271"/>
    </row>
    <row r="80" spans="1:36" x14ac:dyDescent="0.25">
      <c r="D80" s="591" t="s">
        <v>62</v>
      </c>
      <c r="E80" s="592"/>
      <c r="F80" s="107">
        <f>AVERAGE(AJ56, AJ45, AJ34, AJ23, AJ12, AJ67)</f>
        <v>155238.83333333334</v>
      </c>
    </row>
    <row r="81" spans="1:24" x14ac:dyDescent="0.25">
      <c r="A81"/>
      <c r="B81"/>
      <c r="C81"/>
      <c r="D81" s="591" t="s">
        <v>22</v>
      </c>
      <c r="E81" s="592"/>
      <c r="F81" s="106">
        <f>AVERAGE(AJ14, AJ25, AJ36, AJ47, AJ58, AJ69)</f>
        <v>91527</v>
      </c>
      <c r="G81"/>
      <c r="H81"/>
      <c r="I81"/>
      <c r="J81"/>
      <c r="K81"/>
      <c r="L81" s="272"/>
      <c r="M81" s="272"/>
      <c r="N81"/>
      <c r="O81"/>
      <c r="U81" s="272"/>
      <c r="V81" s="272"/>
      <c r="W81" s="272"/>
      <c r="X81" s="272"/>
    </row>
  </sheetData>
  <mergeCells count="54">
    <mergeCell ref="AD1:AG2"/>
    <mergeCell ref="AG3:AG4"/>
    <mergeCell ref="AJ1:AJ4"/>
    <mergeCell ref="AD3:AD4"/>
    <mergeCell ref="AE3:AE4"/>
    <mergeCell ref="AF3:AF4"/>
    <mergeCell ref="AH1:AI2"/>
    <mergeCell ref="AH3:AH4"/>
    <mergeCell ref="AI3:AI4"/>
    <mergeCell ref="Y1:AC2"/>
    <mergeCell ref="Y3:Y4"/>
    <mergeCell ref="Z3:Z4"/>
    <mergeCell ref="AA3:AA4"/>
    <mergeCell ref="AB3:AB4"/>
    <mergeCell ref="AC3:AC4"/>
    <mergeCell ref="A1:A4"/>
    <mergeCell ref="B1:B4"/>
    <mergeCell ref="J3:J4"/>
    <mergeCell ref="K3:K4"/>
    <mergeCell ref="C3:C4"/>
    <mergeCell ref="D3:D4"/>
    <mergeCell ref="E3:E4"/>
    <mergeCell ref="F3:F4"/>
    <mergeCell ref="G3:G4"/>
    <mergeCell ref="H3:H4"/>
    <mergeCell ref="I3:I4"/>
    <mergeCell ref="J1:L2"/>
    <mergeCell ref="C1:I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L3:L4"/>
    <mergeCell ref="M1:R2"/>
    <mergeCell ref="M3:M4"/>
    <mergeCell ref="N3:N4"/>
    <mergeCell ref="O3:O4"/>
    <mergeCell ref="P3:P4"/>
    <mergeCell ref="Q3:Q4"/>
    <mergeCell ref="R3:R4"/>
    <mergeCell ref="S1:X2"/>
    <mergeCell ref="S3:S4"/>
    <mergeCell ref="T3:T4"/>
    <mergeCell ref="U3:U4"/>
    <mergeCell ref="V3:V4"/>
    <mergeCell ref="X3:X4"/>
    <mergeCell ref="W3:W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76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H77" sqref="H77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1" ht="15" customHeight="1" x14ac:dyDescent="0.25">
      <c r="A1" s="23"/>
      <c r="B1" s="171"/>
      <c r="C1" s="628" t="s">
        <v>8</v>
      </c>
      <c r="D1" s="629"/>
      <c r="E1" s="629"/>
      <c r="F1" s="629"/>
      <c r="G1" s="630"/>
      <c r="H1" s="628" t="s">
        <v>83</v>
      </c>
      <c r="I1" s="628" t="s">
        <v>10</v>
      </c>
      <c r="J1" s="630"/>
      <c r="K1" s="627" t="s">
        <v>19</v>
      </c>
    </row>
    <row r="2" spans="1:21" ht="15" customHeight="1" thickBot="1" x14ac:dyDescent="0.3">
      <c r="A2" s="24"/>
      <c r="B2" s="172"/>
      <c r="C2" s="631"/>
      <c r="D2" s="632"/>
      <c r="E2" s="632"/>
      <c r="F2" s="632"/>
      <c r="G2" s="633"/>
      <c r="H2" s="631"/>
      <c r="I2" s="631"/>
      <c r="J2" s="633"/>
      <c r="K2" s="620"/>
    </row>
    <row r="3" spans="1:21" ht="14.25" customHeight="1" x14ac:dyDescent="0.25">
      <c r="A3" s="638" t="s">
        <v>52</v>
      </c>
      <c r="B3" s="604" t="s">
        <v>53</v>
      </c>
      <c r="C3" s="637" t="s">
        <v>34</v>
      </c>
      <c r="D3" s="610" t="s">
        <v>35</v>
      </c>
      <c r="E3" s="644" t="s">
        <v>36</v>
      </c>
      <c r="F3" s="610" t="s">
        <v>37</v>
      </c>
      <c r="G3" s="634" t="s">
        <v>93</v>
      </c>
      <c r="H3" s="635" t="s">
        <v>38</v>
      </c>
      <c r="I3" s="636" t="s">
        <v>39</v>
      </c>
      <c r="J3" s="611" t="s">
        <v>40</v>
      </c>
      <c r="K3" s="620"/>
    </row>
    <row r="4" spans="1:21" ht="15" customHeight="1" thickBot="1" x14ac:dyDescent="0.3">
      <c r="A4" s="639"/>
      <c r="B4" s="605"/>
      <c r="C4" s="637"/>
      <c r="D4" s="643"/>
      <c r="E4" s="644"/>
      <c r="F4" s="643"/>
      <c r="G4" s="634"/>
      <c r="H4" s="602"/>
      <c r="I4" s="637"/>
      <c r="J4" s="626"/>
      <c r="K4" s="620"/>
    </row>
    <row r="5" spans="1:21" s="46" customFormat="1" ht="13.5" hidden="1" x14ac:dyDescent="0.25">
      <c r="A5" s="25" t="s">
        <v>3</v>
      </c>
      <c r="B5" s="319">
        <v>43675</v>
      </c>
      <c r="C5" s="165"/>
      <c r="D5" s="53"/>
      <c r="E5" s="53"/>
      <c r="F5" s="53"/>
      <c r="G5" s="52"/>
      <c r="H5" s="17"/>
      <c r="I5" s="51"/>
      <c r="J5" s="123"/>
      <c r="K5" s="17">
        <f t="shared" ref="K5:K11" si="0">SUM(C5:J5)</f>
        <v>0</v>
      </c>
    </row>
    <row r="6" spans="1:21" s="46" customFormat="1" hidden="1" x14ac:dyDescent="0.25">
      <c r="A6" s="25" t="s">
        <v>4</v>
      </c>
      <c r="B6" s="174">
        <v>43676</v>
      </c>
      <c r="C6" s="143"/>
      <c r="D6" s="288"/>
      <c r="E6" s="20"/>
      <c r="F6" s="20"/>
      <c r="G6" s="19"/>
      <c r="H6" s="343"/>
      <c r="I6" s="18"/>
      <c r="J6" s="64"/>
      <c r="K6" s="343">
        <f t="shared" si="0"/>
        <v>0</v>
      </c>
      <c r="M6" s="363"/>
      <c r="N6" s="363"/>
      <c r="O6" s="363"/>
      <c r="P6" s="363"/>
      <c r="Q6" s="363"/>
      <c r="R6" s="363"/>
      <c r="S6" s="363"/>
      <c r="T6" s="363"/>
      <c r="U6" s="363"/>
    </row>
    <row r="7" spans="1:21" s="46" customFormat="1" hidden="1" x14ac:dyDescent="0.25">
      <c r="A7" s="25" t="s">
        <v>5</v>
      </c>
      <c r="B7" s="174">
        <v>43677</v>
      </c>
      <c r="C7" s="143"/>
      <c r="D7" s="20"/>
      <c r="E7" s="20"/>
      <c r="F7" s="20"/>
      <c r="G7" s="19"/>
      <c r="H7" s="343"/>
      <c r="I7" s="18"/>
      <c r="J7" s="64"/>
      <c r="K7" s="343">
        <f t="shared" si="0"/>
        <v>0</v>
      </c>
      <c r="M7" s="363"/>
      <c r="N7" s="363"/>
      <c r="O7" s="363"/>
      <c r="P7" s="363"/>
      <c r="Q7" s="363"/>
      <c r="R7" s="363"/>
      <c r="S7" s="363"/>
      <c r="T7" s="363"/>
      <c r="U7" s="363"/>
    </row>
    <row r="8" spans="1:21" s="46" customFormat="1" x14ac:dyDescent="0.25">
      <c r="A8" s="25" t="s">
        <v>6</v>
      </c>
      <c r="B8" s="174">
        <v>43678</v>
      </c>
      <c r="C8" s="143">
        <v>8290</v>
      </c>
      <c r="D8" s="20">
        <v>1993</v>
      </c>
      <c r="E8" s="20">
        <v>1128</v>
      </c>
      <c r="F8" s="20">
        <v>2722</v>
      </c>
      <c r="G8" s="19"/>
      <c r="H8" s="343">
        <v>1351</v>
      </c>
      <c r="I8" s="18">
        <v>1163</v>
      </c>
      <c r="J8" s="64">
        <v>2629</v>
      </c>
      <c r="K8" s="343">
        <f t="shared" si="0"/>
        <v>19276</v>
      </c>
      <c r="M8" s="363"/>
      <c r="N8" s="363"/>
      <c r="O8" s="363"/>
      <c r="P8" s="363"/>
      <c r="Q8" s="363"/>
      <c r="R8" s="363"/>
      <c r="S8" s="363"/>
      <c r="T8" s="363"/>
      <c r="U8" s="363"/>
    </row>
    <row r="9" spans="1:21" s="46" customFormat="1" x14ac:dyDescent="0.25">
      <c r="A9" s="25" t="s">
        <v>0</v>
      </c>
      <c r="B9" s="174">
        <v>43679</v>
      </c>
      <c r="C9" s="143">
        <v>7736</v>
      </c>
      <c r="D9" s="20">
        <v>1699</v>
      </c>
      <c r="E9" s="20">
        <v>954</v>
      </c>
      <c r="F9" s="20">
        <v>2499</v>
      </c>
      <c r="G9" s="19"/>
      <c r="H9" s="343">
        <v>1204</v>
      </c>
      <c r="I9" s="18">
        <v>1037</v>
      </c>
      <c r="J9" s="64">
        <v>2057</v>
      </c>
      <c r="K9" s="343">
        <f t="shared" si="0"/>
        <v>17186</v>
      </c>
      <c r="M9" s="363"/>
      <c r="N9" s="363"/>
      <c r="O9" s="363"/>
      <c r="Q9" s="363"/>
      <c r="R9" s="363"/>
      <c r="S9" s="363"/>
      <c r="T9" s="363"/>
      <c r="U9" s="363"/>
    </row>
    <row r="10" spans="1:21" s="46" customFormat="1" outlineLevel="1" x14ac:dyDescent="0.25">
      <c r="A10" s="25" t="s">
        <v>1</v>
      </c>
      <c r="B10" s="174">
        <v>43680</v>
      </c>
      <c r="C10" s="143">
        <v>6149</v>
      </c>
      <c r="D10" s="20"/>
      <c r="E10" s="20"/>
      <c r="F10" s="20"/>
      <c r="G10" s="19">
        <v>2345</v>
      </c>
      <c r="H10" s="343">
        <v>561</v>
      </c>
      <c r="I10" s="18"/>
      <c r="J10" s="64"/>
      <c r="K10" s="343">
        <f t="shared" si="0"/>
        <v>9055</v>
      </c>
      <c r="M10" s="363"/>
      <c r="N10" s="363"/>
      <c r="O10" s="363"/>
      <c r="Q10" s="363"/>
      <c r="R10" s="363"/>
      <c r="S10" s="363"/>
      <c r="T10" s="363"/>
      <c r="U10" s="363"/>
    </row>
    <row r="11" spans="1:21" s="46" customFormat="1" ht="15.75" outlineLevel="1" thickBot="1" x14ac:dyDescent="0.3">
      <c r="A11" s="25" t="s">
        <v>2</v>
      </c>
      <c r="B11" s="174">
        <v>43681</v>
      </c>
      <c r="C11" s="143">
        <v>4672</v>
      </c>
      <c r="D11" s="288"/>
      <c r="E11" s="20"/>
      <c r="F11" s="20"/>
      <c r="G11" s="19">
        <v>1660</v>
      </c>
      <c r="H11" s="343">
        <v>1266</v>
      </c>
      <c r="I11" s="18"/>
      <c r="J11" s="64"/>
      <c r="K11" s="343">
        <f t="shared" si="0"/>
        <v>7598</v>
      </c>
      <c r="M11" s="363"/>
      <c r="N11" s="363"/>
      <c r="O11" s="363"/>
      <c r="P11" s="363"/>
    </row>
    <row r="12" spans="1:21" s="47" customFormat="1" ht="13.5" customHeight="1" outlineLevel="1" thickBot="1" x14ac:dyDescent="0.3">
      <c r="A12" s="160" t="s">
        <v>21</v>
      </c>
      <c r="B12" s="590" t="s">
        <v>24</v>
      </c>
      <c r="C12" s="315">
        <f t="shared" ref="C12:K12" si="1">SUM(C5:C11)</f>
        <v>26847</v>
      </c>
      <c r="D12" s="290">
        <f t="shared" si="1"/>
        <v>3692</v>
      </c>
      <c r="E12" s="290">
        <f t="shared" si="1"/>
        <v>2082</v>
      </c>
      <c r="F12" s="290">
        <f t="shared" si="1"/>
        <v>5221</v>
      </c>
      <c r="G12" s="294">
        <f t="shared" si="1"/>
        <v>4005</v>
      </c>
      <c r="H12" s="375">
        <f t="shared" si="1"/>
        <v>4382</v>
      </c>
      <c r="I12" s="293">
        <f t="shared" si="1"/>
        <v>2200</v>
      </c>
      <c r="J12" s="446">
        <f t="shared" si="1"/>
        <v>4686</v>
      </c>
      <c r="K12" s="375">
        <f t="shared" si="1"/>
        <v>53115</v>
      </c>
      <c r="O12" s="363"/>
      <c r="P12" s="363"/>
    </row>
    <row r="13" spans="1:21" s="47" customFormat="1" ht="15" customHeight="1" outlineLevel="1" thickBot="1" x14ac:dyDescent="0.3">
      <c r="A13" s="110" t="s">
        <v>23</v>
      </c>
      <c r="B13" s="590"/>
      <c r="C13" s="315">
        <f>AVERAGE(C5:C11)</f>
        <v>6711.75</v>
      </c>
      <c r="D13" s="290">
        <f t="shared" ref="D13:K13" si="2">AVERAGE(D5:D11)</f>
        <v>1846</v>
      </c>
      <c r="E13" s="290">
        <f t="shared" si="2"/>
        <v>1041</v>
      </c>
      <c r="F13" s="290">
        <f t="shared" si="2"/>
        <v>2610.5</v>
      </c>
      <c r="G13" s="294">
        <f>AVERAGE(G5:G11)</f>
        <v>2002.5</v>
      </c>
      <c r="H13" s="375">
        <f t="shared" si="2"/>
        <v>1095.5</v>
      </c>
      <c r="I13" s="293">
        <f t="shared" si="2"/>
        <v>1100</v>
      </c>
      <c r="J13" s="446">
        <f t="shared" si="2"/>
        <v>2343</v>
      </c>
      <c r="K13" s="375">
        <f t="shared" si="2"/>
        <v>7587.8571428571431</v>
      </c>
      <c r="Q13" s="363"/>
    </row>
    <row r="14" spans="1:21" s="47" customFormat="1" ht="15" customHeight="1" thickBot="1" x14ac:dyDescent="0.3">
      <c r="A14" s="26" t="s">
        <v>20</v>
      </c>
      <c r="B14" s="590"/>
      <c r="C14" s="316">
        <f t="shared" ref="C14:K14" si="3">SUM(C5:C9)</f>
        <v>16026</v>
      </c>
      <c r="D14" s="291">
        <f t="shared" si="3"/>
        <v>3692</v>
      </c>
      <c r="E14" s="291">
        <f t="shared" si="3"/>
        <v>2082</v>
      </c>
      <c r="F14" s="291">
        <f t="shared" si="3"/>
        <v>5221</v>
      </c>
      <c r="G14" s="296">
        <f t="shared" si="3"/>
        <v>0</v>
      </c>
      <c r="H14" s="376">
        <f t="shared" si="3"/>
        <v>2555</v>
      </c>
      <c r="I14" s="295">
        <f t="shared" si="3"/>
        <v>2200</v>
      </c>
      <c r="J14" s="447">
        <f t="shared" si="3"/>
        <v>4686</v>
      </c>
      <c r="K14" s="376">
        <f t="shared" si="3"/>
        <v>36462</v>
      </c>
      <c r="N14" s="363"/>
      <c r="O14" s="363"/>
      <c r="P14" s="363"/>
      <c r="Q14" s="363"/>
      <c r="R14" s="363"/>
      <c r="S14" s="363"/>
      <c r="T14" s="363"/>
    </row>
    <row r="15" spans="1:21" s="47" customFormat="1" ht="15" customHeight="1" thickBot="1" x14ac:dyDescent="0.3">
      <c r="A15" s="26" t="s">
        <v>22</v>
      </c>
      <c r="B15" s="590"/>
      <c r="C15" s="316">
        <f t="shared" ref="C15:J15" si="4">AVERAGE(C5:C9)</f>
        <v>8013</v>
      </c>
      <c r="D15" s="291">
        <f>AVERAGE(D5:D9)</f>
        <v>1846</v>
      </c>
      <c r="E15" s="291">
        <f t="shared" si="4"/>
        <v>1041</v>
      </c>
      <c r="F15" s="291">
        <f t="shared" si="4"/>
        <v>2610.5</v>
      </c>
      <c r="G15" s="296" t="e">
        <f t="shared" si="4"/>
        <v>#DIV/0!</v>
      </c>
      <c r="H15" s="376">
        <f t="shared" si="4"/>
        <v>1277.5</v>
      </c>
      <c r="I15" s="295">
        <f t="shared" si="4"/>
        <v>1100</v>
      </c>
      <c r="J15" s="447">
        <f t="shared" si="4"/>
        <v>2343</v>
      </c>
      <c r="K15" s="376">
        <f>AVERAGE(K5:K9)</f>
        <v>7292.4</v>
      </c>
      <c r="N15" s="363"/>
      <c r="O15" s="363"/>
      <c r="P15" s="363"/>
      <c r="Q15" s="363"/>
      <c r="R15" s="363"/>
      <c r="S15" s="363"/>
      <c r="T15" s="363"/>
    </row>
    <row r="16" spans="1:21" s="47" customFormat="1" ht="15" customHeight="1" x14ac:dyDescent="0.25">
      <c r="A16" s="25" t="s">
        <v>3</v>
      </c>
      <c r="B16" s="174">
        <f>B11+1</f>
        <v>43682</v>
      </c>
      <c r="C16" s="143">
        <v>6897</v>
      </c>
      <c r="D16" s="20">
        <v>1830</v>
      </c>
      <c r="E16" s="20">
        <v>1117</v>
      </c>
      <c r="F16" s="20">
        <v>2668</v>
      </c>
      <c r="G16" s="19"/>
      <c r="H16" s="343">
        <v>1213</v>
      </c>
      <c r="I16" s="18">
        <v>1356</v>
      </c>
      <c r="J16" s="64">
        <v>2707</v>
      </c>
      <c r="K16" s="343">
        <f t="shared" ref="K16:K21" si="5">SUM(C16:J16)</f>
        <v>17788</v>
      </c>
      <c r="M16" s="363"/>
      <c r="N16" s="363"/>
      <c r="O16" s="363"/>
      <c r="P16" s="363"/>
      <c r="Q16" s="363"/>
      <c r="R16" s="363"/>
      <c r="S16" s="363"/>
      <c r="T16" s="363"/>
    </row>
    <row r="17" spans="1:20" s="47" customFormat="1" ht="15" customHeight="1" x14ac:dyDescent="0.25">
      <c r="A17" s="25" t="s">
        <v>4</v>
      </c>
      <c r="B17" s="174">
        <f t="shared" ref="B17:B22" si="6">B16+1</f>
        <v>43683</v>
      </c>
      <c r="C17" s="143">
        <v>7416</v>
      </c>
      <c r="D17" s="20">
        <v>1748</v>
      </c>
      <c r="E17" s="20">
        <v>1061</v>
      </c>
      <c r="F17" s="20">
        <v>2545</v>
      </c>
      <c r="G17" s="19"/>
      <c r="H17" s="343">
        <v>1383</v>
      </c>
      <c r="I17" s="18">
        <v>1218</v>
      </c>
      <c r="J17" s="64">
        <v>2777</v>
      </c>
      <c r="K17" s="343">
        <f t="shared" si="5"/>
        <v>18148</v>
      </c>
      <c r="M17" s="363"/>
      <c r="N17" s="363"/>
      <c r="O17" s="363"/>
      <c r="P17" s="363"/>
      <c r="Q17" s="363"/>
      <c r="R17" s="363"/>
      <c r="S17" s="363"/>
      <c r="T17" s="363"/>
    </row>
    <row r="18" spans="1:20" s="47" customFormat="1" ht="15" customHeight="1" x14ac:dyDescent="0.25">
      <c r="A18" s="25" t="s">
        <v>5</v>
      </c>
      <c r="B18" s="174">
        <f t="shared" si="6"/>
        <v>43684</v>
      </c>
      <c r="C18" s="219">
        <v>7089</v>
      </c>
      <c r="D18" s="308">
        <v>1683</v>
      </c>
      <c r="E18" s="308">
        <v>1024</v>
      </c>
      <c r="F18" s="308">
        <v>2609</v>
      </c>
      <c r="G18" s="309"/>
      <c r="H18" s="218">
        <v>1220</v>
      </c>
      <c r="I18" s="211">
        <v>1286</v>
      </c>
      <c r="J18" s="448">
        <v>2585</v>
      </c>
      <c r="K18" s="343">
        <f t="shared" si="5"/>
        <v>17496</v>
      </c>
      <c r="M18" s="363"/>
      <c r="N18" s="363"/>
      <c r="O18" s="363"/>
      <c r="P18" s="363"/>
      <c r="Q18" s="363"/>
      <c r="R18" s="363"/>
      <c r="S18" s="363"/>
      <c r="T18" s="363"/>
    </row>
    <row r="19" spans="1:20" s="47" customFormat="1" ht="15" customHeight="1" x14ac:dyDescent="0.25">
      <c r="A19" s="25" t="s">
        <v>6</v>
      </c>
      <c r="B19" s="174">
        <f t="shared" si="6"/>
        <v>43685</v>
      </c>
      <c r="C19" s="143">
        <v>7572</v>
      </c>
      <c r="D19" s="20">
        <v>1918</v>
      </c>
      <c r="E19" s="20">
        <v>1021</v>
      </c>
      <c r="F19" s="20">
        <v>2589</v>
      </c>
      <c r="G19" s="19"/>
      <c r="H19" s="343">
        <v>1316</v>
      </c>
      <c r="I19" s="18">
        <v>1302</v>
      </c>
      <c r="J19" s="64">
        <v>2588</v>
      </c>
      <c r="K19" s="343">
        <f t="shared" si="5"/>
        <v>18306</v>
      </c>
      <c r="M19" s="363"/>
      <c r="N19" s="363"/>
      <c r="O19" s="363"/>
      <c r="P19" s="363"/>
      <c r="Q19" s="363"/>
      <c r="R19" s="363"/>
      <c r="S19" s="363"/>
    </row>
    <row r="20" spans="1:20" s="47" customFormat="1" ht="15" customHeight="1" x14ac:dyDescent="0.25">
      <c r="A20" s="25" t="s">
        <v>0</v>
      </c>
      <c r="B20" s="174">
        <f t="shared" si="6"/>
        <v>43686</v>
      </c>
      <c r="C20" s="143">
        <v>7586</v>
      </c>
      <c r="D20" s="20">
        <v>1579</v>
      </c>
      <c r="E20" s="20">
        <v>916</v>
      </c>
      <c r="F20" s="20">
        <v>2383</v>
      </c>
      <c r="G20" s="19"/>
      <c r="H20" s="343">
        <v>1071</v>
      </c>
      <c r="I20" s="18">
        <v>1042</v>
      </c>
      <c r="J20" s="64">
        <v>2036</v>
      </c>
      <c r="K20" s="343">
        <f t="shared" si="5"/>
        <v>16613</v>
      </c>
      <c r="M20" s="363"/>
      <c r="N20" s="363"/>
      <c r="O20" s="363"/>
      <c r="P20" s="363"/>
      <c r="Q20" s="363"/>
      <c r="R20" s="363"/>
      <c r="S20" s="363"/>
    </row>
    <row r="21" spans="1:20" s="47" customFormat="1" ht="15" customHeight="1" outlineLevel="1" x14ac:dyDescent="0.25">
      <c r="A21" s="25" t="s">
        <v>1</v>
      </c>
      <c r="B21" s="174">
        <f t="shared" si="6"/>
        <v>43687</v>
      </c>
      <c r="C21" s="143">
        <v>6784</v>
      </c>
      <c r="D21" s="278"/>
      <c r="E21" s="20"/>
      <c r="F21" s="20"/>
      <c r="G21" s="19">
        <v>3089</v>
      </c>
      <c r="H21" s="343">
        <v>769</v>
      </c>
      <c r="I21" s="18"/>
      <c r="J21" s="64"/>
      <c r="K21" s="343">
        <f t="shared" si="5"/>
        <v>10642</v>
      </c>
      <c r="M21" s="363"/>
      <c r="N21" s="363"/>
      <c r="O21" s="363"/>
      <c r="P21" s="363"/>
      <c r="Q21" s="363"/>
      <c r="R21" s="363"/>
      <c r="S21" s="363"/>
    </row>
    <row r="22" spans="1:20" s="47" customFormat="1" ht="15" customHeight="1" outlineLevel="1" thickBot="1" x14ac:dyDescent="0.3">
      <c r="A22" s="25" t="s">
        <v>2</v>
      </c>
      <c r="B22" s="174">
        <f t="shared" si="6"/>
        <v>43688</v>
      </c>
      <c r="C22" s="317">
        <v>5766</v>
      </c>
      <c r="D22" s="36"/>
      <c r="E22" s="36"/>
      <c r="F22" s="36"/>
      <c r="G22" s="374">
        <v>1439</v>
      </c>
      <c r="H22" s="343">
        <v>1642</v>
      </c>
      <c r="I22" s="18"/>
      <c r="J22" s="64"/>
      <c r="K22" s="343">
        <f t="shared" ref="K22" si="7">SUM(C22:J22)</f>
        <v>8847</v>
      </c>
      <c r="M22" s="363"/>
      <c r="N22" s="363"/>
      <c r="O22" s="363"/>
      <c r="R22" s="363"/>
    </row>
    <row r="23" spans="1:20" s="47" customFormat="1" ht="15" customHeight="1" outlineLevel="1" thickBot="1" x14ac:dyDescent="0.3">
      <c r="A23" s="160" t="s">
        <v>21</v>
      </c>
      <c r="B23" s="590" t="s">
        <v>25</v>
      </c>
      <c r="C23" s="315">
        <f t="shared" ref="C23:J23" si="8">SUM(C16:C22)</f>
        <v>49110</v>
      </c>
      <c r="D23" s="290">
        <f t="shared" si="8"/>
        <v>8758</v>
      </c>
      <c r="E23" s="290">
        <f t="shared" si="8"/>
        <v>5139</v>
      </c>
      <c r="F23" s="290">
        <f t="shared" si="8"/>
        <v>12794</v>
      </c>
      <c r="G23" s="294">
        <f t="shared" si="8"/>
        <v>4528</v>
      </c>
      <c r="H23" s="375">
        <f t="shared" si="8"/>
        <v>8614</v>
      </c>
      <c r="I23" s="293">
        <f t="shared" si="8"/>
        <v>6204</v>
      </c>
      <c r="J23" s="446">
        <f t="shared" si="8"/>
        <v>12693</v>
      </c>
      <c r="K23" s="375">
        <f t="shared" ref="K23" si="9">SUM(K16:K22)</f>
        <v>107840</v>
      </c>
      <c r="M23" s="363"/>
      <c r="N23" s="363"/>
      <c r="R23" s="363"/>
    </row>
    <row r="24" spans="1:20" s="47" customFormat="1" ht="15" customHeight="1" outlineLevel="1" thickBot="1" x14ac:dyDescent="0.3">
      <c r="A24" s="110" t="s">
        <v>23</v>
      </c>
      <c r="B24" s="590"/>
      <c r="C24" s="315">
        <f>AVERAGE(C16:C22)</f>
        <v>7015.7142857142853</v>
      </c>
      <c r="D24" s="290">
        <f>AVERAGE(D16:D22)</f>
        <v>1751.6</v>
      </c>
      <c r="E24" s="290">
        <f t="shared" ref="E24:K24" si="10">AVERAGE(E16:E22)</f>
        <v>1027.8</v>
      </c>
      <c r="F24" s="290">
        <f t="shared" si="10"/>
        <v>2558.8000000000002</v>
      </c>
      <c r="G24" s="294">
        <f t="shared" si="10"/>
        <v>2264</v>
      </c>
      <c r="H24" s="375">
        <f>AVERAGE(H16:H22)</f>
        <v>1230.5714285714287</v>
      </c>
      <c r="I24" s="293" t="e">
        <f>AVERAGE(I21:I22)</f>
        <v>#DIV/0!</v>
      </c>
      <c r="J24" s="446">
        <f>AVERAGE(J16:J22)</f>
        <v>2538.6</v>
      </c>
      <c r="K24" s="375">
        <f t="shared" si="10"/>
        <v>15405.714285714286</v>
      </c>
      <c r="M24" s="363"/>
      <c r="N24" s="363"/>
      <c r="R24" s="363"/>
    </row>
    <row r="25" spans="1:20" s="47" customFormat="1" ht="15" customHeight="1" thickBot="1" x14ac:dyDescent="0.3">
      <c r="A25" s="26" t="s">
        <v>20</v>
      </c>
      <c r="B25" s="590"/>
      <c r="C25" s="316">
        <f>SUM(C16:C20)</f>
        <v>36560</v>
      </c>
      <c r="D25" s="291">
        <f>SUM(D16:D20)</f>
        <v>8758</v>
      </c>
      <c r="E25" s="291">
        <f t="shared" ref="E25:G25" si="11">SUM(E16:E20)</f>
        <v>5139</v>
      </c>
      <c r="F25" s="291">
        <f t="shared" si="11"/>
        <v>12794</v>
      </c>
      <c r="G25" s="296">
        <f t="shared" si="11"/>
        <v>0</v>
      </c>
      <c r="H25" s="376">
        <f>SUM(H16:H20)</f>
        <v>6203</v>
      </c>
      <c r="I25" s="295">
        <f>SUM(I16:I20)</f>
        <v>6204</v>
      </c>
      <c r="J25" s="447">
        <f>SUM(J16:J20)</f>
        <v>12693</v>
      </c>
      <c r="K25" s="376">
        <f>SUM(K16:K20)</f>
        <v>88351</v>
      </c>
      <c r="M25" s="363"/>
      <c r="N25" s="363"/>
      <c r="O25" s="363"/>
      <c r="P25" s="363"/>
      <c r="Q25" s="363"/>
      <c r="R25" s="363"/>
      <c r="S25" s="363"/>
    </row>
    <row r="26" spans="1:20" s="47" customFormat="1" ht="15" customHeight="1" thickBot="1" x14ac:dyDescent="0.3">
      <c r="A26" s="26" t="s">
        <v>22</v>
      </c>
      <c r="B26" s="590"/>
      <c r="C26" s="316">
        <f>AVERAGE(C16:C20)</f>
        <v>7312</v>
      </c>
      <c r="D26" s="291">
        <f>AVERAGE(D16:D20)</f>
        <v>1751.6</v>
      </c>
      <c r="E26" s="291">
        <f t="shared" ref="E26:G26" si="12">AVERAGE(E16:E20)</f>
        <v>1027.8</v>
      </c>
      <c r="F26" s="291">
        <f t="shared" si="12"/>
        <v>2558.8000000000002</v>
      </c>
      <c r="G26" s="296" t="e">
        <f t="shared" si="12"/>
        <v>#DIV/0!</v>
      </c>
      <c r="H26" s="376">
        <v>893</v>
      </c>
      <c r="I26" s="267">
        <f>AVERAGE(I16:I20)</f>
        <v>1240.8</v>
      </c>
      <c r="J26" s="447">
        <f>AVERAGE(J16:J20)</f>
        <v>2538.6</v>
      </c>
      <c r="K26" s="376">
        <f>AVERAGE(K16:K20)</f>
        <v>17670.2</v>
      </c>
      <c r="M26" s="363"/>
      <c r="N26" s="363"/>
      <c r="O26" s="363"/>
      <c r="P26" s="363"/>
      <c r="Q26" s="363"/>
      <c r="R26" s="363"/>
      <c r="S26" s="363"/>
    </row>
    <row r="27" spans="1:20" s="47" customFormat="1" ht="15" customHeight="1" x14ac:dyDescent="0.25">
      <c r="A27" s="25" t="s">
        <v>3</v>
      </c>
      <c r="B27" s="177">
        <f>B22+1</f>
        <v>43689</v>
      </c>
      <c r="C27" s="318">
        <v>7274</v>
      </c>
      <c r="D27" s="207">
        <v>1674</v>
      </c>
      <c r="E27" s="208">
        <v>1040</v>
      </c>
      <c r="F27" s="208">
        <v>2389</v>
      </c>
      <c r="G27" s="221"/>
      <c r="H27" s="377">
        <v>1273</v>
      </c>
      <c r="I27" s="314">
        <v>1266</v>
      </c>
      <c r="J27" s="449">
        <v>2638</v>
      </c>
      <c r="K27" s="343">
        <f t="shared" ref="K27:K32" si="13">SUM(C27:J27)</f>
        <v>17554</v>
      </c>
      <c r="M27" s="363"/>
      <c r="N27" s="363"/>
      <c r="O27" s="363"/>
      <c r="P27" s="363"/>
      <c r="Q27" s="363"/>
      <c r="R27" s="363"/>
      <c r="S27" s="363"/>
    </row>
    <row r="28" spans="1:20" s="47" customFormat="1" ht="15" customHeight="1" x14ac:dyDescent="0.25">
      <c r="A28" s="25" t="s">
        <v>4</v>
      </c>
      <c r="B28" s="177">
        <f t="shared" ref="B28:B33" si="14">B27+1</f>
        <v>43690</v>
      </c>
      <c r="C28" s="318">
        <v>7136</v>
      </c>
      <c r="D28" s="207">
        <v>1687</v>
      </c>
      <c r="E28" s="208">
        <v>1047</v>
      </c>
      <c r="F28" s="208">
        <v>2589</v>
      </c>
      <c r="G28" s="221"/>
      <c r="H28" s="377">
        <v>1247</v>
      </c>
      <c r="I28" s="314">
        <v>1220</v>
      </c>
      <c r="J28" s="449">
        <v>2605</v>
      </c>
      <c r="K28" s="343">
        <f t="shared" si="13"/>
        <v>17531</v>
      </c>
      <c r="M28" s="363"/>
      <c r="N28" s="363"/>
      <c r="O28" s="363"/>
      <c r="P28" s="363"/>
      <c r="Q28" s="363"/>
      <c r="R28" s="363"/>
      <c r="S28" s="363"/>
      <c r="T28" s="363"/>
    </row>
    <row r="29" spans="1:20" s="47" customFormat="1" ht="15" customHeight="1" x14ac:dyDescent="0.25">
      <c r="A29" s="25" t="s">
        <v>5</v>
      </c>
      <c r="B29" s="177">
        <f t="shared" si="14"/>
        <v>43691</v>
      </c>
      <c r="C29" s="318">
        <v>7579</v>
      </c>
      <c r="D29" s="207">
        <v>1728</v>
      </c>
      <c r="E29" s="208">
        <v>1057</v>
      </c>
      <c r="F29" s="208">
        <v>2809</v>
      </c>
      <c r="G29" s="221"/>
      <c r="H29" s="377">
        <v>1267</v>
      </c>
      <c r="I29" s="314">
        <v>1303</v>
      </c>
      <c r="J29" s="449">
        <v>2584</v>
      </c>
      <c r="K29" s="343">
        <f t="shared" si="13"/>
        <v>18327</v>
      </c>
      <c r="M29" s="363"/>
      <c r="N29" s="363"/>
      <c r="O29" s="363"/>
      <c r="P29" s="363"/>
      <c r="Q29" s="363"/>
      <c r="R29" s="363"/>
      <c r="S29" s="363"/>
      <c r="T29" s="363"/>
    </row>
    <row r="30" spans="1:20" s="47" customFormat="1" ht="15" customHeight="1" x14ac:dyDescent="0.25">
      <c r="A30" s="25" t="s">
        <v>6</v>
      </c>
      <c r="B30" s="177">
        <f t="shared" si="14"/>
        <v>43692</v>
      </c>
      <c r="C30" s="318">
        <v>7599</v>
      </c>
      <c r="D30" s="207">
        <v>2091</v>
      </c>
      <c r="E30" s="208">
        <v>1045</v>
      </c>
      <c r="F30" s="208">
        <v>2403</v>
      </c>
      <c r="G30" s="221"/>
      <c r="H30" s="377">
        <v>1346</v>
      </c>
      <c r="I30" s="314">
        <v>1204</v>
      </c>
      <c r="J30" s="449">
        <v>2580</v>
      </c>
      <c r="K30" s="343">
        <f t="shared" si="13"/>
        <v>18268</v>
      </c>
      <c r="M30" s="363"/>
      <c r="N30" s="363"/>
      <c r="O30" s="363"/>
      <c r="P30" s="363"/>
      <c r="Q30" s="363"/>
      <c r="R30" s="363"/>
      <c r="S30" s="363"/>
      <c r="T30" s="363"/>
    </row>
    <row r="31" spans="1:20" s="47" customFormat="1" ht="15" customHeight="1" x14ac:dyDescent="0.25">
      <c r="A31" s="25" t="s">
        <v>0</v>
      </c>
      <c r="B31" s="177">
        <f t="shared" si="14"/>
        <v>43693</v>
      </c>
      <c r="C31" s="318">
        <v>7227</v>
      </c>
      <c r="D31" s="207">
        <v>1632</v>
      </c>
      <c r="E31" s="208">
        <v>1014</v>
      </c>
      <c r="F31" s="207">
        <v>2363</v>
      </c>
      <c r="G31" s="221"/>
      <c r="H31" s="377">
        <v>929</v>
      </c>
      <c r="I31" s="314">
        <v>998</v>
      </c>
      <c r="J31" s="449">
        <v>1992</v>
      </c>
      <c r="K31" s="343">
        <f t="shared" si="13"/>
        <v>16155</v>
      </c>
      <c r="M31" s="363"/>
      <c r="N31" s="363"/>
      <c r="O31" s="363"/>
      <c r="P31" s="363"/>
      <c r="Q31" s="363"/>
      <c r="R31" s="363"/>
      <c r="S31" s="363"/>
      <c r="T31" s="363"/>
    </row>
    <row r="32" spans="1:20" s="47" customFormat="1" ht="15" customHeight="1" outlineLevel="1" x14ac:dyDescent="0.25">
      <c r="A32" s="25" t="s">
        <v>1</v>
      </c>
      <c r="B32" s="177">
        <f t="shared" si="14"/>
        <v>43694</v>
      </c>
      <c r="C32" s="318">
        <v>5562</v>
      </c>
      <c r="D32" s="208"/>
      <c r="E32" s="208"/>
      <c r="F32" s="208"/>
      <c r="G32" s="221">
        <v>2376</v>
      </c>
      <c r="H32" s="378">
        <v>1455</v>
      </c>
      <c r="I32" s="310"/>
      <c r="J32" s="449"/>
      <c r="K32" s="343">
        <f t="shared" si="13"/>
        <v>9393</v>
      </c>
      <c r="M32" s="363"/>
      <c r="N32" s="363"/>
      <c r="O32" s="363"/>
      <c r="P32" s="363"/>
      <c r="Q32" s="363"/>
      <c r="R32" s="363"/>
      <c r="S32" s="363"/>
      <c r="T32" s="363"/>
    </row>
    <row r="33" spans="1:20" s="47" customFormat="1" ht="15" customHeight="1" outlineLevel="1" thickBot="1" x14ac:dyDescent="0.3">
      <c r="A33" s="25" t="s">
        <v>2</v>
      </c>
      <c r="B33" s="177">
        <f t="shared" si="14"/>
        <v>43695</v>
      </c>
      <c r="C33" s="318">
        <v>3582</v>
      </c>
      <c r="D33" s="208"/>
      <c r="E33" s="208"/>
      <c r="F33" s="208"/>
      <c r="G33" s="221">
        <v>1371</v>
      </c>
      <c r="H33" s="378">
        <v>1198</v>
      </c>
      <c r="I33" s="310"/>
      <c r="J33" s="449"/>
      <c r="K33" s="343">
        <f>SUM(C33:J33)</f>
        <v>6151</v>
      </c>
      <c r="M33" s="363"/>
      <c r="N33" s="363"/>
      <c r="O33" s="363"/>
      <c r="P33" s="363"/>
      <c r="Q33" s="363"/>
      <c r="R33" s="363"/>
      <c r="S33" s="363"/>
    </row>
    <row r="34" spans="1:20" s="47" customFormat="1" ht="15" customHeight="1" outlineLevel="1" thickBot="1" x14ac:dyDescent="0.3">
      <c r="A34" s="160" t="s">
        <v>21</v>
      </c>
      <c r="B34" s="590" t="s">
        <v>26</v>
      </c>
      <c r="C34" s="315">
        <f>SUM(C27:C33)</f>
        <v>45959</v>
      </c>
      <c r="D34" s="290">
        <f>SUM(D27:D33)</f>
        <v>8812</v>
      </c>
      <c r="E34" s="290">
        <f>SUM(E27:E33)</f>
        <v>5203</v>
      </c>
      <c r="F34" s="290">
        <f>SUM(F27:F33)</f>
        <v>12553</v>
      </c>
      <c r="G34" s="294">
        <f>SUM(G27:G33)</f>
        <v>3747</v>
      </c>
      <c r="H34" s="375">
        <f t="shared" ref="H34:K34" si="15">SUM(H27:H33)</f>
        <v>8715</v>
      </c>
      <c r="I34" s="293">
        <f t="shared" si="15"/>
        <v>5991</v>
      </c>
      <c r="J34" s="446">
        <f t="shared" si="15"/>
        <v>12399</v>
      </c>
      <c r="K34" s="375">
        <f t="shared" si="15"/>
        <v>103379</v>
      </c>
      <c r="M34" s="363"/>
      <c r="N34" s="363"/>
      <c r="O34" s="363"/>
      <c r="P34" s="363"/>
      <c r="Q34" s="363"/>
      <c r="R34" s="363"/>
    </row>
    <row r="35" spans="1:20" s="47" customFormat="1" ht="15" customHeight="1" outlineLevel="1" thickBot="1" x14ac:dyDescent="0.3">
      <c r="A35" s="110" t="s">
        <v>23</v>
      </c>
      <c r="B35" s="590"/>
      <c r="C35" s="315">
        <f>AVERAGE(C27:C33)</f>
        <v>6565.5714285714284</v>
      </c>
      <c r="D35" s="290">
        <f t="shared" ref="D35:H35" si="16">AVERAGE(D27:D33)</f>
        <v>1762.4</v>
      </c>
      <c r="E35" s="290">
        <f t="shared" si="16"/>
        <v>1040.5999999999999</v>
      </c>
      <c r="F35" s="290">
        <f t="shared" si="16"/>
        <v>2510.6</v>
      </c>
      <c r="G35" s="294">
        <f t="shared" si="16"/>
        <v>1873.5</v>
      </c>
      <c r="H35" s="375">
        <f t="shared" si="16"/>
        <v>1245</v>
      </c>
      <c r="I35" s="293">
        <f>AVERAGE(I27:I33)</f>
        <v>1198.2</v>
      </c>
      <c r="J35" s="446">
        <f>AVERAGE(J27:J33)</f>
        <v>2479.8000000000002</v>
      </c>
      <c r="K35" s="375">
        <f>AVERAGE(K27:K33)</f>
        <v>14768.428571428571</v>
      </c>
      <c r="M35" s="363"/>
      <c r="N35" s="363"/>
      <c r="O35" s="363"/>
      <c r="P35" s="363"/>
      <c r="Q35" s="363"/>
      <c r="R35" s="363"/>
    </row>
    <row r="36" spans="1:20" s="47" customFormat="1" ht="15" customHeight="1" thickBot="1" x14ac:dyDescent="0.3">
      <c r="A36" s="26" t="s">
        <v>20</v>
      </c>
      <c r="B36" s="590"/>
      <c r="C36" s="316">
        <f t="shared" ref="C36:H36" si="17">SUM(C27:C31)</f>
        <v>36815</v>
      </c>
      <c r="D36" s="291">
        <f t="shared" si="17"/>
        <v>8812</v>
      </c>
      <c r="E36" s="291">
        <f t="shared" si="17"/>
        <v>5203</v>
      </c>
      <c r="F36" s="291">
        <f t="shared" si="17"/>
        <v>12553</v>
      </c>
      <c r="G36" s="296">
        <f t="shared" si="17"/>
        <v>0</v>
      </c>
      <c r="H36" s="376">
        <f t="shared" si="17"/>
        <v>6062</v>
      </c>
      <c r="I36" s="295">
        <f t="shared" ref="I36:J36" si="18">SUM(I27:I31)</f>
        <v>5991</v>
      </c>
      <c r="J36" s="447">
        <f t="shared" si="18"/>
        <v>12399</v>
      </c>
      <c r="K36" s="376">
        <f>SUM(K27:K31)</f>
        <v>87835</v>
      </c>
      <c r="M36" s="363"/>
      <c r="N36" s="363"/>
      <c r="O36" s="363"/>
      <c r="P36" s="363"/>
      <c r="Q36" s="363"/>
      <c r="R36" s="363"/>
    </row>
    <row r="37" spans="1:20" s="47" customFormat="1" ht="15" customHeight="1" thickBot="1" x14ac:dyDescent="0.3">
      <c r="A37" s="26" t="s">
        <v>22</v>
      </c>
      <c r="B37" s="590"/>
      <c r="C37" s="316">
        <f t="shared" ref="C37:K37" si="19">AVERAGE(C27:C31)</f>
        <v>7363</v>
      </c>
      <c r="D37" s="291">
        <f t="shared" si="19"/>
        <v>1762.4</v>
      </c>
      <c r="E37" s="291">
        <f t="shared" si="19"/>
        <v>1040.5999999999999</v>
      </c>
      <c r="F37" s="291">
        <f t="shared" si="19"/>
        <v>2510.6</v>
      </c>
      <c r="G37" s="296" t="e">
        <f t="shared" si="19"/>
        <v>#DIV/0!</v>
      </c>
      <c r="H37" s="376">
        <f t="shared" si="19"/>
        <v>1212.4000000000001</v>
      </c>
      <c r="I37" s="295">
        <f t="shared" si="19"/>
        <v>1198.2</v>
      </c>
      <c r="J37" s="447">
        <f t="shared" si="19"/>
        <v>2479.8000000000002</v>
      </c>
      <c r="K37" s="376">
        <f t="shared" si="19"/>
        <v>17567</v>
      </c>
      <c r="M37" s="363"/>
      <c r="N37" s="363"/>
      <c r="O37" s="363"/>
      <c r="P37" s="363"/>
      <c r="Q37" s="363"/>
      <c r="R37" s="363"/>
      <c r="S37" s="363"/>
    </row>
    <row r="38" spans="1:20" s="47" customFormat="1" ht="15" customHeight="1" x14ac:dyDescent="0.25">
      <c r="A38" s="25" t="s">
        <v>3</v>
      </c>
      <c r="B38" s="179">
        <f>B33+1</f>
        <v>43696</v>
      </c>
      <c r="C38" s="143">
        <v>6577</v>
      </c>
      <c r="D38" s="20">
        <v>1630</v>
      </c>
      <c r="E38" s="20">
        <v>937</v>
      </c>
      <c r="F38" s="20">
        <v>2284</v>
      </c>
      <c r="G38" s="19"/>
      <c r="H38" s="343">
        <v>1099</v>
      </c>
      <c r="I38" s="18">
        <v>1211</v>
      </c>
      <c r="J38" s="64">
        <v>2277</v>
      </c>
      <c r="K38" s="343">
        <f t="shared" ref="K38:K44" si="20">SUM(C38:J38)</f>
        <v>16015</v>
      </c>
      <c r="M38" s="363"/>
      <c r="N38" s="363"/>
      <c r="O38" s="363"/>
      <c r="P38" s="363"/>
      <c r="Q38" s="363"/>
      <c r="R38" s="363"/>
      <c r="S38" s="363"/>
    </row>
    <row r="39" spans="1:20" s="47" customFormat="1" ht="15" customHeight="1" x14ac:dyDescent="0.25">
      <c r="A39" s="25" t="s">
        <v>4</v>
      </c>
      <c r="B39" s="179">
        <f t="shared" ref="B39:B44" si="21">B38+1</f>
        <v>43697</v>
      </c>
      <c r="C39" s="143">
        <v>6782</v>
      </c>
      <c r="D39" s="20">
        <v>1788</v>
      </c>
      <c r="E39" s="20">
        <v>811</v>
      </c>
      <c r="F39" s="20">
        <v>2603</v>
      </c>
      <c r="G39" s="19"/>
      <c r="H39" s="343">
        <v>1125</v>
      </c>
      <c r="I39" s="18">
        <v>1257</v>
      </c>
      <c r="J39" s="64">
        <v>2528</v>
      </c>
      <c r="K39" s="343">
        <f t="shared" si="20"/>
        <v>16894</v>
      </c>
      <c r="M39" s="363"/>
      <c r="N39" s="363"/>
      <c r="O39" s="363"/>
      <c r="P39" s="363"/>
      <c r="Q39" s="363"/>
      <c r="R39" s="363"/>
      <c r="S39" s="363"/>
    </row>
    <row r="40" spans="1:20" s="47" customFormat="1" ht="15" customHeight="1" x14ac:dyDescent="0.25">
      <c r="A40" s="25" t="s">
        <v>5</v>
      </c>
      <c r="B40" s="179">
        <f t="shared" si="21"/>
        <v>43698</v>
      </c>
      <c r="C40" s="143">
        <v>6593</v>
      </c>
      <c r="D40" s="20">
        <v>1708</v>
      </c>
      <c r="E40" s="20">
        <v>894</v>
      </c>
      <c r="F40" s="20">
        <v>2418</v>
      </c>
      <c r="G40" s="19"/>
      <c r="H40" s="343">
        <v>1347</v>
      </c>
      <c r="I40" s="18">
        <v>1200</v>
      </c>
      <c r="J40" s="64">
        <v>2409</v>
      </c>
      <c r="K40" s="343">
        <f t="shared" si="20"/>
        <v>16569</v>
      </c>
      <c r="M40" s="363"/>
      <c r="N40" s="363"/>
      <c r="O40" s="363"/>
      <c r="P40" s="363"/>
      <c r="Q40" s="363"/>
      <c r="R40" s="363"/>
      <c r="S40" s="363"/>
    </row>
    <row r="41" spans="1:20" s="47" customFormat="1" ht="15" customHeight="1" x14ac:dyDescent="0.25">
      <c r="A41" s="25" t="s">
        <v>6</v>
      </c>
      <c r="B41" s="179">
        <f t="shared" si="21"/>
        <v>43699</v>
      </c>
      <c r="C41" s="143">
        <v>6970</v>
      </c>
      <c r="D41" s="20">
        <v>1716</v>
      </c>
      <c r="E41" s="20">
        <v>978</v>
      </c>
      <c r="F41" s="20">
        <v>2539</v>
      </c>
      <c r="G41" s="19"/>
      <c r="H41" s="343">
        <v>1285</v>
      </c>
      <c r="I41" s="18">
        <v>1203</v>
      </c>
      <c r="J41" s="64">
        <v>2367</v>
      </c>
      <c r="K41" s="343">
        <f>SUM(C41:J41)</f>
        <v>17058</v>
      </c>
      <c r="M41" s="363"/>
      <c r="N41" s="363"/>
      <c r="O41" s="363"/>
      <c r="P41" s="363"/>
      <c r="Q41" s="363"/>
      <c r="R41" s="363"/>
      <c r="S41" s="363"/>
    </row>
    <row r="42" spans="1:20" s="47" customFormat="1" ht="15" customHeight="1" x14ac:dyDescent="0.25">
      <c r="A42" s="25" t="s">
        <v>0</v>
      </c>
      <c r="B42" s="179">
        <f t="shared" si="21"/>
        <v>43700</v>
      </c>
      <c r="C42" s="143">
        <v>6612</v>
      </c>
      <c r="D42" s="20">
        <v>1463</v>
      </c>
      <c r="E42" s="20">
        <v>844</v>
      </c>
      <c r="F42" s="20">
        <v>1874</v>
      </c>
      <c r="G42" s="19"/>
      <c r="H42" s="343">
        <v>1015</v>
      </c>
      <c r="I42" s="18">
        <v>829</v>
      </c>
      <c r="J42" s="64">
        <v>1691</v>
      </c>
      <c r="K42" s="343">
        <f t="shared" si="20"/>
        <v>14328</v>
      </c>
      <c r="M42" s="363"/>
      <c r="N42" s="363"/>
      <c r="O42" s="363"/>
      <c r="P42" s="363"/>
      <c r="Q42" s="363"/>
      <c r="R42" s="363"/>
      <c r="S42" s="363"/>
    </row>
    <row r="43" spans="1:20" s="47" customFormat="1" ht="15" customHeight="1" outlineLevel="1" x14ac:dyDescent="0.25">
      <c r="A43" s="25" t="s">
        <v>1</v>
      </c>
      <c r="B43" s="179">
        <f t="shared" si="21"/>
        <v>43701</v>
      </c>
      <c r="C43" s="143">
        <v>5943</v>
      </c>
      <c r="D43" s="20"/>
      <c r="E43" s="20"/>
      <c r="F43" s="20"/>
      <c r="G43" s="19">
        <v>2354</v>
      </c>
      <c r="H43" s="343">
        <v>636</v>
      </c>
      <c r="I43" s="18"/>
      <c r="J43" s="64"/>
      <c r="K43" s="343">
        <f t="shared" si="20"/>
        <v>8933</v>
      </c>
      <c r="L43" s="124"/>
      <c r="M43" s="363"/>
      <c r="N43" s="363"/>
      <c r="O43" s="363"/>
      <c r="P43" s="363"/>
    </row>
    <row r="44" spans="1:20" s="47" customFormat="1" ht="15" customHeight="1" outlineLevel="1" thickBot="1" x14ac:dyDescent="0.3">
      <c r="A44" s="25" t="s">
        <v>2</v>
      </c>
      <c r="B44" s="179">
        <f t="shared" si="21"/>
        <v>43702</v>
      </c>
      <c r="C44" s="341">
        <v>4366</v>
      </c>
      <c r="D44" s="20"/>
      <c r="E44" s="20"/>
      <c r="F44" s="20"/>
      <c r="G44" s="19">
        <v>1704</v>
      </c>
      <c r="H44" s="343">
        <v>475</v>
      </c>
      <c r="I44" s="18"/>
      <c r="J44" s="64"/>
      <c r="K44" s="343">
        <f t="shared" si="20"/>
        <v>6545</v>
      </c>
      <c r="L44" s="124"/>
      <c r="N44" s="363"/>
      <c r="O44" s="363"/>
      <c r="P44" s="363"/>
    </row>
    <row r="45" spans="1:20" s="47" customFormat="1" ht="15" customHeight="1" outlineLevel="1" thickBot="1" x14ac:dyDescent="0.3">
      <c r="A45" s="160" t="s">
        <v>21</v>
      </c>
      <c r="B45" s="590" t="s">
        <v>27</v>
      </c>
      <c r="C45" s="315">
        <f>SUM(C38:C44)</f>
        <v>43843</v>
      </c>
      <c r="D45" s="290">
        <f>SUM(D38:D44)</f>
        <v>8305</v>
      </c>
      <c r="E45" s="290">
        <f>SUM(E38:E44)</f>
        <v>4464</v>
      </c>
      <c r="F45" s="290">
        <f>SUM(F38:F44)</f>
        <v>11718</v>
      </c>
      <c r="G45" s="294">
        <f>SUM(G38:G44)</f>
        <v>4058</v>
      </c>
      <c r="H45" s="375">
        <f t="shared" ref="H45:K45" si="22">SUM(H38:H44)</f>
        <v>6982</v>
      </c>
      <c r="I45" s="293">
        <f t="shared" si="22"/>
        <v>5700</v>
      </c>
      <c r="J45" s="446">
        <f t="shared" si="22"/>
        <v>11272</v>
      </c>
      <c r="K45" s="375">
        <f t="shared" si="22"/>
        <v>96342</v>
      </c>
      <c r="N45" s="363"/>
      <c r="O45" s="363"/>
      <c r="P45" s="363"/>
      <c r="Q45" s="363"/>
      <c r="R45" s="363"/>
      <c r="S45" s="363"/>
      <c r="T45" s="363"/>
    </row>
    <row r="46" spans="1:20" s="47" customFormat="1" ht="15" customHeight="1" outlineLevel="1" thickBot="1" x14ac:dyDescent="0.3">
      <c r="A46" s="110" t="s">
        <v>23</v>
      </c>
      <c r="B46" s="590"/>
      <c r="C46" s="315">
        <f t="shared" ref="C46:K46" si="23">AVERAGE(C38:C44)</f>
        <v>6263.2857142857147</v>
      </c>
      <c r="D46" s="290">
        <f t="shared" si="23"/>
        <v>1661</v>
      </c>
      <c r="E46" s="290">
        <f t="shared" si="23"/>
        <v>892.8</v>
      </c>
      <c r="F46" s="290">
        <f t="shared" si="23"/>
        <v>2343.6</v>
      </c>
      <c r="G46" s="294">
        <f t="shared" si="23"/>
        <v>2029</v>
      </c>
      <c r="H46" s="375">
        <f t="shared" si="23"/>
        <v>997.42857142857144</v>
      </c>
      <c r="I46" s="293">
        <f t="shared" si="23"/>
        <v>1140</v>
      </c>
      <c r="J46" s="446">
        <f t="shared" si="23"/>
        <v>2254.4</v>
      </c>
      <c r="K46" s="375">
        <f t="shared" si="23"/>
        <v>13763.142857142857</v>
      </c>
      <c r="N46" s="363"/>
      <c r="O46" s="363"/>
      <c r="P46" s="363"/>
      <c r="Q46" s="363"/>
      <c r="R46" s="363"/>
      <c r="S46" s="363"/>
      <c r="T46" s="363"/>
    </row>
    <row r="47" spans="1:20" s="47" customFormat="1" ht="15" customHeight="1" thickBot="1" x14ac:dyDescent="0.3">
      <c r="A47" s="26" t="s">
        <v>20</v>
      </c>
      <c r="B47" s="590"/>
      <c r="C47" s="316">
        <f>SUM(C38:C42)</f>
        <v>33534</v>
      </c>
      <c r="D47" s="291">
        <f>SUM(D38:D42)</f>
        <v>8305</v>
      </c>
      <c r="E47" s="291">
        <f>SUM(E38:E42)</f>
        <v>4464</v>
      </c>
      <c r="F47" s="291">
        <f>SUM(F38:F42)</f>
        <v>11718</v>
      </c>
      <c r="G47" s="296">
        <f t="shared" ref="G47" si="24">SUM(G38:G42)</f>
        <v>0</v>
      </c>
      <c r="H47" s="376">
        <f>SUM(H38:H42)</f>
        <v>5871</v>
      </c>
      <c r="I47" s="295">
        <f>SUM(I38:I42)</f>
        <v>5700</v>
      </c>
      <c r="J47" s="447">
        <f>SUM(J38:J42)</f>
        <v>11272</v>
      </c>
      <c r="K47" s="376">
        <f>SUM(K38:K42)</f>
        <v>80864</v>
      </c>
      <c r="N47" s="363"/>
      <c r="O47" s="363"/>
      <c r="P47" s="363"/>
      <c r="Q47" s="363"/>
      <c r="R47" s="363"/>
      <c r="S47" s="363"/>
      <c r="T47" s="363"/>
    </row>
    <row r="48" spans="1:20" s="47" customFormat="1" ht="15" customHeight="1" thickBot="1" x14ac:dyDescent="0.3">
      <c r="A48" s="26" t="s">
        <v>22</v>
      </c>
      <c r="B48" s="590"/>
      <c r="C48" s="316">
        <f t="shared" ref="C48:K48" si="25">AVERAGE(C38:C42)</f>
        <v>6706.8</v>
      </c>
      <c r="D48" s="291">
        <f t="shared" si="25"/>
        <v>1661</v>
      </c>
      <c r="E48" s="291">
        <f t="shared" si="25"/>
        <v>892.8</v>
      </c>
      <c r="F48" s="291">
        <f t="shared" si="25"/>
        <v>2343.6</v>
      </c>
      <c r="G48" s="296">
        <f>AVERAGE(G38:G44)</f>
        <v>2029</v>
      </c>
      <c r="H48" s="376">
        <f t="shared" si="25"/>
        <v>1174.2</v>
      </c>
      <c r="I48" s="295">
        <f t="shared" si="25"/>
        <v>1140</v>
      </c>
      <c r="J48" s="447">
        <f t="shared" si="25"/>
        <v>2254.4</v>
      </c>
      <c r="K48" s="376">
        <f t="shared" si="25"/>
        <v>16172.8</v>
      </c>
      <c r="N48" s="363"/>
      <c r="O48" s="363"/>
      <c r="P48" s="363"/>
      <c r="Q48" s="363"/>
      <c r="R48" s="363"/>
      <c r="S48" s="363"/>
      <c r="T48" s="363"/>
    </row>
    <row r="49" spans="1:20" s="47" customFormat="1" ht="15" customHeight="1" x14ac:dyDescent="0.25">
      <c r="A49" s="25" t="s">
        <v>3</v>
      </c>
      <c r="B49" s="179">
        <f>B44+1</f>
        <v>43703</v>
      </c>
      <c r="C49" s="318">
        <v>6228</v>
      </c>
      <c r="D49" s="207">
        <v>1600</v>
      </c>
      <c r="E49" s="207">
        <v>969</v>
      </c>
      <c r="F49" s="208">
        <v>2393</v>
      </c>
      <c r="G49" s="221"/>
      <c r="H49" s="377">
        <v>1108</v>
      </c>
      <c r="I49" s="314">
        <v>1128</v>
      </c>
      <c r="J49" s="450">
        <v>2208</v>
      </c>
      <c r="K49" s="343">
        <f t="shared" ref="K49:K55" si="26">SUM(C49:J49)</f>
        <v>15634</v>
      </c>
      <c r="N49" s="363"/>
      <c r="O49" s="363"/>
      <c r="P49" s="363"/>
      <c r="Q49" s="363"/>
      <c r="R49" s="363"/>
      <c r="S49" s="363"/>
      <c r="T49" s="363"/>
    </row>
    <row r="50" spans="1:20" s="47" customFormat="1" ht="15" customHeight="1" x14ac:dyDescent="0.25">
      <c r="A50" s="151" t="s">
        <v>4</v>
      </c>
      <c r="B50" s="179">
        <f t="shared" ref="B50:B55" si="27">B49+1</f>
        <v>43704</v>
      </c>
      <c r="C50" s="318">
        <v>6561</v>
      </c>
      <c r="D50" s="207">
        <v>1649</v>
      </c>
      <c r="E50" s="208">
        <v>1020</v>
      </c>
      <c r="F50" s="208">
        <v>2333</v>
      </c>
      <c r="G50" s="221"/>
      <c r="H50" s="378">
        <v>1275</v>
      </c>
      <c r="I50" s="310">
        <v>1177</v>
      </c>
      <c r="J50" s="449">
        <v>2218</v>
      </c>
      <c r="K50" s="343">
        <f t="shared" si="26"/>
        <v>16233</v>
      </c>
      <c r="N50" s="363"/>
      <c r="O50" s="363"/>
      <c r="P50" s="363"/>
    </row>
    <row r="51" spans="1:20" s="47" customFormat="1" x14ac:dyDescent="0.25">
      <c r="A51" s="151" t="s">
        <v>5</v>
      </c>
      <c r="B51" s="179">
        <f t="shared" si="27"/>
        <v>43705</v>
      </c>
      <c r="C51" s="318">
        <v>6344</v>
      </c>
      <c r="D51" s="208">
        <v>1614</v>
      </c>
      <c r="E51" s="208">
        <v>1034</v>
      </c>
      <c r="F51" s="208">
        <v>2295</v>
      </c>
      <c r="G51" s="221"/>
      <c r="H51" s="378">
        <v>1137</v>
      </c>
      <c r="I51" s="310">
        <v>1068</v>
      </c>
      <c r="J51" s="449">
        <v>2274</v>
      </c>
      <c r="K51" s="343">
        <f t="shared" si="26"/>
        <v>15766</v>
      </c>
      <c r="N51" s="363"/>
      <c r="O51" s="363"/>
      <c r="P51" s="363"/>
    </row>
    <row r="52" spans="1:20" s="47" customFormat="1" x14ac:dyDescent="0.25">
      <c r="A52" s="151" t="s">
        <v>6</v>
      </c>
      <c r="B52" s="179">
        <f t="shared" si="27"/>
        <v>43706</v>
      </c>
      <c r="C52" s="318">
        <v>7070</v>
      </c>
      <c r="D52" s="208">
        <v>1804</v>
      </c>
      <c r="E52" s="208">
        <v>904</v>
      </c>
      <c r="F52" s="208">
        <v>2491</v>
      </c>
      <c r="G52" s="221"/>
      <c r="H52" s="378">
        <v>1223</v>
      </c>
      <c r="I52" s="310">
        <v>1205</v>
      </c>
      <c r="J52" s="449">
        <v>2052</v>
      </c>
      <c r="K52" s="343">
        <f t="shared" si="26"/>
        <v>16749</v>
      </c>
      <c r="P52" s="363"/>
    </row>
    <row r="53" spans="1:20" s="47" customFormat="1" x14ac:dyDescent="0.25">
      <c r="A53" s="25" t="s">
        <v>0</v>
      </c>
      <c r="B53" s="181">
        <f t="shared" si="27"/>
        <v>43707</v>
      </c>
      <c r="C53" s="318">
        <v>6945</v>
      </c>
      <c r="D53" s="208">
        <v>1382</v>
      </c>
      <c r="E53" s="208">
        <v>663</v>
      </c>
      <c r="F53" s="208">
        <v>1917</v>
      </c>
      <c r="G53" s="221"/>
      <c r="H53" s="378">
        <v>830</v>
      </c>
      <c r="I53" s="310">
        <v>866</v>
      </c>
      <c r="J53" s="449">
        <v>1468</v>
      </c>
      <c r="K53" s="343">
        <f t="shared" si="26"/>
        <v>14071</v>
      </c>
      <c r="P53" s="363"/>
    </row>
    <row r="54" spans="1:20" s="47" customFormat="1" ht="14.25" outlineLevel="1" thickBot="1" x14ac:dyDescent="0.3">
      <c r="A54" s="25" t="s">
        <v>1</v>
      </c>
      <c r="B54" s="181">
        <f t="shared" si="27"/>
        <v>43708</v>
      </c>
      <c r="C54" s="143">
        <v>5843</v>
      </c>
      <c r="D54" s="20"/>
      <c r="E54" s="20"/>
      <c r="F54" s="20"/>
      <c r="G54" s="19">
        <v>2400</v>
      </c>
      <c r="H54" s="343">
        <v>475</v>
      </c>
      <c r="I54" s="18"/>
      <c r="J54" s="64"/>
      <c r="K54" s="343">
        <f t="shared" si="26"/>
        <v>8718</v>
      </c>
    </row>
    <row r="55" spans="1:20" s="47" customFormat="1" ht="14.25" hidden="1" outlineLevel="1" thickBot="1" x14ac:dyDescent="0.3">
      <c r="A55" s="151" t="s">
        <v>2</v>
      </c>
      <c r="B55" s="181">
        <f t="shared" si="27"/>
        <v>43709</v>
      </c>
      <c r="C55" s="143"/>
      <c r="D55" s="20"/>
      <c r="E55" s="20"/>
      <c r="F55" s="20"/>
      <c r="G55" s="19"/>
      <c r="H55" s="343"/>
      <c r="I55" s="18"/>
      <c r="J55" s="64"/>
      <c r="K55" s="343">
        <f t="shared" si="26"/>
        <v>0</v>
      </c>
    </row>
    <row r="56" spans="1:20" s="47" customFormat="1" ht="15" customHeight="1" outlineLevel="1" thickBot="1" x14ac:dyDescent="0.3">
      <c r="A56" s="160" t="s">
        <v>21</v>
      </c>
      <c r="B56" s="590" t="s">
        <v>28</v>
      </c>
      <c r="C56" s="315">
        <f>SUM(C49:C55)</f>
        <v>38991</v>
      </c>
      <c r="D56" s="290">
        <f>SUM(D49:D55)</f>
        <v>8049</v>
      </c>
      <c r="E56" s="290">
        <f>SUM(E49:E55)</f>
        <v>4590</v>
      </c>
      <c r="F56" s="290">
        <f>SUM(F49:F55)</f>
        <v>11429</v>
      </c>
      <c r="G56" s="294">
        <f>SUM(G49:G55)</f>
        <v>2400</v>
      </c>
      <c r="H56" s="375">
        <f t="shared" ref="H56:K56" si="28">SUM(H49:H55)</f>
        <v>6048</v>
      </c>
      <c r="I56" s="293">
        <f t="shared" si="28"/>
        <v>5444</v>
      </c>
      <c r="J56" s="446">
        <f t="shared" si="28"/>
        <v>10220</v>
      </c>
      <c r="K56" s="375">
        <f t="shared" si="28"/>
        <v>87171</v>
      </c>
    </row>
    <row r="57" spans="1:20" s="47" customFormat="1" ht="15" customHeight="1" outlineLevel="1" thickBot="1" x14ac:dyDescent="0.3">
      <c r="A57" s="110" t="s">
        <v>23</v>
      </c>
      <c r="B57" s="590"/>
      <c r="C57" s="315">
        <f t="shared" ref="C57:J57" si="29">AVERAGE(C49:C55)</f>
        <v>6498.5</v>
      </c>
      <c r="D57" s="290">
        <f t="shared" si="29"/>
        <v>1609.8</v>
      </c>
      <c r="E57" s="290">
        <f t="shared" si="29"/>
        <v>918</v>
      </c>
      <c r="F57" s="290">
        <f t="shared" si="29"/>
        <v>2285.8000000000002</v>
      </c>
      <c r="G57" s="294">
        <f t="shared" si="29"/>
        <v>2400</v>
      </c>
      <c r="H57" s="375">
        <f t="shared" si="29"/>
        <v>1008</v>
      </c>
      <c r="I57" s="293">
        <f t="shared" si="29"/>
        <v>1088.8</v>
      </c>
      <c r="J57" s="446">
        <f t="shared" si="29"/>
        <v>2044</v>
      </c>
      <c r="K57" s="375">
        <f>AVERAGE(K49:K55)</f>
        <v>12453</v>
      </c>
    </row>
    <row r="58" spans="1:20" s="47" customFormat="1" ht="15" customHeight="1" thickBot="1" x14ac:dyDescent="0.3">
      <c r="A58" s="26" t="s">
        <v>20</v>
      </c>
      <c r="B58" s="590"/>
      <c r="C58" s="316">
        <f>SUM(C49:C53)</f>
        <v>33148</v>
      </c>
      <c r="D58" s="291">
        <f>SUM(D49:D53)</f>
        <v>8049</v>
      </c>
      <c r="E58" s="291">
        <f>SUM(E49:E53)</f>
        <v>4590</v>
      </c>
      <c r="F58" s="291">
        <f>SUM(F49:F53)</f>
        <v>11429</v>
      </c>
      <c r="G58" s="296">
        <f t="shared" ref="G58" si="30">SUM(G49:G53)</f>
        <v>0</v>
      </c>
      <c r="H58" s="376">
        <f>SUM(H49:H53)</f>
        <v>5573</v>
      </c>
      <c r="I58" s="295">
        <f>SUM(I49:I53)</f>
        <v>5444</v>
      </c>
      <c r="J58" s="447">
        <f>SUM(J49:J53)</f>
        <v>10220</v>
      </c>
      <c r="K58" s="376">
        <f>SUM(K49:K53)</f>
        <v>78453</v>
      </c>
    </row>
    <row r="59" spans="1:20" s="47" customFormat="1" ht="14.25" thickBot="1" x14ac:dyDescent="0.3">
      <c r="A59" s="26" t="s">
        <v>22</v>
      </c>
      <c r="B59" s="597"/>
      <c r="C59" s="170">
        <f>AVERAGE(C49:C53)</f>
        <v>6629.6</v>
      </c>
      <c r="D59" s="33">
        <f>AVERAGE(D50:D53)</f>
        <v>1612.25</v>
      </c>
      <c r="E59" s="33">
        <f>AVERAGE(E50:E53)</f>
        <v>905.25</v>
      </c>
      <c r="F59" s="33">
        <f t="shared" ref="F59:K59" si="31">AVERAGE(F49:F53)</f>
        <v>2285.8000000000002</v>
      </c>
      <c r="G59" s="32" t="e">
        <f t="shared" si="31"/>
        <v>#DIV/0!</v>
      </c>
      <c r="H59" s="35">
        <f>AVERAGE(H50:H53)</f>
        <v>1116.25</v>
      </c>
      <c r="I59" s="31">
        <f>AVERAGE(I50:I53)</f>
        <v>1079</v>
      </c>
      <c r="J59" s="451">
        <f t="shared" si="31"/>
        <v>2044</v>
      </c>
      <c r="K59" s="35">
        <f t="shared" si="31"/>
        <v>15690.6</v>
      </c>
    </row>
    <row r="60" spans="1:20" s="47" customFormat="1" ht="13.5" hidden="1" x14ac:dyDescent="0.25">
      <c r="A60" s="151"/>
      <c r="B60" s="344"/>
      <c r="C60" s="51"/>
      <c r="D60" s="53"/>
      <c r="E60" s="53"/>
      <c r="F60" s="53"/>
      <c r="G60" s="52"/>
      <c r="H60" s="142"/>
      <c r="I60" s="12"/>
      <c r="J60" s="13"/>
      <c r="K60" s="55"/>
    </row>
    <row r="61" spans="1:20" s="47" customFormat="1" ht="14.25" hidden="1" thickBot="1" x14ac:dyDescent="0.3">
      <c r="A61" s="151"/>
      <c r="B61" s="284"/>
      <c r="C61" s="18"/>
      <c r="D61" s="20"/>
      <c r="E61" s="20"/>
      <c r="F61" s="20"/>
      <c r="G61" s="19"/>
      <c r="H61" s="142"/>
      <c r="I61" s="379"/>
      <c r="J61" s="380"/>
      <c r="K61" s="273"/>
    </row>
    <row r="62" spans="1:20" s="47" customFormat="1" ht="14.25" hidden="1" thickBot="1" x14ac:dyDescent="0.3">
      <c r="A62" s="151"/>
      <c r="B62" s="284"/>
      <c r="C62" s="18"/>
      <c r="D62" s="20"/>
      <c r="E62" s="20"/>
      <c r="F62" s="20"/>
      <c r="G62" s="19"/>
      <c r="H62" s="142"/>
      <c r="I62" s="12"/>
      <c r="J62" s="63"/>
      <c r="K62" s="343"/>
    </row>
    <row r="63" spans="1:20" s="47" customFormat="1" ht="14.25" hidden="1" thickBot="1" x14ac:dyDescent="0.3">
      <c r="A63" s="151"/>
      <c r="B63" s="284"/>
      <c r="C63" s="18"/>
      <c r="D63" s="20"/>
      <c r="E63" s="20"/>
      <c r="F63" s="20"/>
      <c r="G63" s="19"/>
      <c r="H63" s="142"/>
      <c r="I63" s="12"/>
      <c r="J63" s="63"/>
      <c r="K63" s="343"/>
    </row>
    <row r="64" spans="1:20" s="47" customFormat="1" ht="14.25" hidden="1" thickBot="1" x14ac:dyDescent="0.3">
      <c r="A64" s="25"/>
      <c r="B64" s="284"/>
      <c r="C64" s="18"/>
      <c r="D64" s="20"/>
      <c r="E64" s="20"/>
      <c r="F64" s="20"/>
      <c r="G64" s="19"/>
      <c r="H64" s="142"/>
      <c r="I64" s="12"/>
      <c r="J64" s="63"/>
      <c r="K64" s="343"/>
    </row>
    <row r="65" spans="1:15" s="47" customFormat="1" ht="14.25" hidden="1" outlineLevel="1" thickBot="1" x14ac:dyDescent="0.3">
      <c r="A65" s="25"/>
      <c r="B65" s="284"/>
      <c r="C65" s="18"/>
      <c r="D65" s="20"/>
      <c r="E65" s="20"/>
      <c r="F65" s="20"/>
      <c r="G65" s="19"/>
      <c r="H65" s="143"/>
      <c r="I65" s="18"/>
      <c r="J65" s="64"/>
      <c r="K65" s="343"/>
    </row>
    <row r="66" spans="1:15" s="47" customFormat="1" ht="14.25" hidden="1" outlineLevel="1" thickBot="1" x14ac:dyDescent="0.3">
      <c r="A66" s="25"/>
      <c r="B66" s="284"/>
      <c r="C66" s="56"/>
      <c r="D66" s="58"/>
      <c r="E66" s="58"/>
      <c r="F66" s="58"/>
      <c r="G66" s="57"/>
      <c r="H66" s="345"/>
      <c r="I66" s="21"/>
      <c r="J66" s="65"/>
      <c r="K66" s="346"/>
    </row>
    <row r="67" spans="1:15" s="47" customFormat="1" ht="14.25" hidden="1" outlineLevel="1" thickBot="1" x14ac:dyDescent="0.3">
      <c r="A67" s="160" t="s">
        <v>21</v>
      </c>
      <c r="B67" s="598" t="s">
        <v>32</v>
      </c>
      <c r="C67" s="340">
        <f>SUM(C60:C66)</f>
        <v>0</v>
      </c>
      <c r="D67" s="340">
        <f t="shared" ref="D67:K67" si="32">SUM(D60:D66)</f>
        <v>0</v>
      </c>
      <c r="E67" s="340">
        <f t="shared" si="32"/>
        <v>0</v>
      </c>
      <c r="F67" s="340">
        <f t="shared" si="32"/>
        <v>0</v>
      </c>
      <c r="G67" s="340">
        <f t="shared" si="32"/>
        <v>0</v>
      </c>
      <c r="H67" s="115">
        <f t="shared" si="32"/>
        <v>0</v>
      </c>
      <c r="I67" s="115">
        <f t="shared" si="32"/>
        <v>0</v>
      </c>
      <c r="J67" s="115">
        <f t="shared" si="32"/>
        <v>0</v>
      </c>
      <c r="K67" s="340">
        <f t="shared" si="32"/>
        <v>0</v>
      </c>
    </row>
    <row r="68" spans="1:15" s="47" customFormat="1" ht="14.25" hidden="1" outlineLevel="1" thickBot="1" x14ac:dyDescent="0.3">
      <c r="A68" s="110" t="s">
        <v>23</v>
      </c>
      <c r="B68" s="599"/>
      <c r="C68" s="111" t="e">
        <f>AVERAGE(C60:C66)</f>
        <v>#DIV/0!</v>
      </c>
      <c r="D68" s="111" t="e">
        <f t="shared" ref="D68:K68" si="33">AVERAGE(D60:D66)</f>
        <v>#DIV/0!</v>
      </c>
      <c r="E68" s="111" t="e">
        <f t="shared" si="33"/>
        <v>#DIV/0!</v>
      </c>
      <c r="F68" s="111" t="e">
        <f t="shared" si="33"/>
        <v>#DIV/0!</v>
      </c>
      <c r="G68" s="111" t="e">
        <f t="shared" si="33"/>
        <v>#DIV/0!</v>
      </c>
      <c r="H68" s="111" t="e">
        <f t="shared" si="33"/>
        <v>#DIV/0!</v>
      </c>
      <c r="I68" s="111" t="e">
        <f t="shared" si="33"/>
        <v>#DIV/0!</v>
      </c>
      <c r="J68" s="111" t="e">
        <f t="shared" si="33"/>
        <v>#DIV/0!</v>
      </c>
      <c r="K68" s="111" t="e">
        <f t="shared" si="33"/>
        <v>#DIV/0!</v>
      </c>
    </row>
    <row r="69" spans="1:15" s="47" customFormat="1" ht="14.25" hidden="1" thickBot="1" x14ac:dyDescent="0.3">
      <c r="A69" s="26" t="s">
        <v>20</v>
      </c>
      <c r="B69" s="599"/>
      <c r="C69" s="27">
        <f>SUM(C60:C64)</f>
        <v>0</v>
      </c>
      <c r="D69" s="27">
        <f t="shared" ref="D69:K69" si="34">SUM(D60:D64)</f>
        <v>0</v>
      </c>
      <c r="E69" s="27">
        <f t="shared" si="34"/>
        <v>0</v>
      </c>
      <c r="F69" s="27">
        <f t="shared" si="34"/>
        <v>0</v>
      </c>
      <c r="G69" s="27">
        <f t="shared" si="34"/>
        <v>0</v>
      </c>
      <c r="H69" s="27">
        <f t="shared" si="34"/>
        <v>0</v>
      </c>
      <c r="I69" s="27">
        <f t="shared" si="34"/>
        <v>0</v>
      </c>
      <c r="J69" s="27">
        <f t="shared" si="34"/>
        <v>0</v>
      </c>
      <c r="K69" s="27">
        <f t="shared" si="34"/>
        <v>0</v>
      </c>
    </row>
    <row r="70" spans="1:15" s="47" customFormat="1" ht="14.25" hidden="1" thickBot="1" x14ac:dyDescent="0.3">
      <c r="A70" s="26" t="s">
        <v>22</v>
      </c>
      <c r="B70" s="600"/>
      <c r="C70" s="31" t="e">
        <f>AVERAGE(C60:C64)</f>
        <v>#DIV/0!</v>
      </c>
      <c r="D70" s="31" t="e">
        <f t="shared" ref="D70:K70" si="35">AVERAGE(D60:D64)</f>
        <v>#DIV/0!</v>
      </c>
      <c r="E70" s="31" t="e">
        <f t="shared" si="35"/>
        <v>#DIV/0!</v>
      </c>
      <c r="F70" s="31" t="e">
        <f t="shared" si="35"/>
        <v>#DIV/0!</v>
      </c>
      <c r="G70" s="31" t="e">
        <f t="shared" si="35"/>
        <v>#DIV/0!</v>
      </c>
      <c r="H70" s="31" t="e">
        <f t="shared" si="35"/>
        <v>#DIV/0!</v>
      </c>
      <c r="I70" s="31" t="e">
        <f t="shared" si="35"/>
        <v>#DIV/0!</v>
      </c>
      <c r="J70" s="31" t="e">
        <f t="shared" si="35"/>
        <v>#DIV/0!</v>
      </c>
      <c r="K70" s="31" t="e">
        <f t="shared" si="35"/>
        <v>#DIV/0!</v>
      </c>
    </row>
    <row r="71" spans="1:15" s="47" customFormat="1" ht="15" customHeight="1" x14ac:dyDescent="0.25">
      <c r="A71" s="4"/>
      <c r="B71" s="133"/>
      <c r="C71" s="50"/>
      <c r="D71" s="50"/>
      <c r="E71" s="50"/>
      <c r="F71" s="50"/>
      <c r="G71" s="50"/>
      <c r="H71" s="50"/>
      <c r="I71" s="50"/>
      <c r="J71" s="50"/>
      <c r="K71" s="50"/>
    </row>
    <row r="72" spans="1:15" s="47" customFormat="1" ht="30" customHeight="1" x14ac:dyDescent="0.25">
      <c r="A72" s="193"/>
      <c r="B72" s="38" t="s">
        <v>8</v>
      </c>
      <c r="C72" s="39" t="s">
        <v>9</v>
      </c>
      <c r="D72" s="39" t="s">
        <v>10</v>
      </c>
      <c r="E72" s="60"/>
      <c r="F72" s="640" t="s">
        <v>59</v>
      </c>
      <c r="G72" s="641"/>
      <c r="H72" s="642"/>
      <c r="I72" s="60"/>
      <c r="J72" s="60"/>
      <c r="K72" s="60"/>
      <c r="L72" s="60"/>
      <c r="M72" s="50"/>
      <c r="N72" s="50"/>
      <c r="O72" s="50"/>
    </row>
    <row r="73" spans="1:15" ht="29.25" customHeight="1" x14ac:dyDescent="0.25">
      <c r="A73" s="42" t="s">
        <v>30</v>
      </c>
      <c r="B73" s="194">
        <f>SUM(C58:G58, C47:G47, C36:G36, C25:G25, C14:G14, C69:G69 )</f>
        <v>268892</v>
      </c>
      <c r="C73" s="62">
        <f>SUM(H58:H58, H47:H47, H36:H36, H25:H25, H14:H14, H69:H69)</f>
        <v>26264</v>
      </c>
      <c r="D73" s="62">
        <f>SUM(I58:J58, I47:J47, I36:J36, I25:J25, I14:J14, I69:J69)</f>
        <v>76809</v>
      </c>
      <c r="E73" s="61"/>
      <c r="F73" s="591" t="s">
        <v>30</v>
      </c>
      <c r="G73" s="592"/>
      <c r="H73" s="106">
        <f>SUM(K14, K25, K36, K47, K58, K69)</f>
        <v>371965</v>
      </c>
      <c r="I73" s="61"/>
      <c r="J73" s="61"/>
      <c r="K73" s="61"/>
      <c r="L73" s="61"/>
    </row>
    <row r="74" spans="1:15" ht="30" customHeight="1" x14ac:dyDescent="0.25">
      <c r="A74" s="42" t="s">
        <v>29</v>
      </c>
      <c r="B74" s="192">
        <f>SUM(C56:G56, C45:G45, C34:G34, C23:G23, C12:G12, C67:G67  )</f>
        <v>336297</v>
      </c>
      <c r="C74" s="37">
        <f>SUM(H56:H56, H45:H45, H34:H34, H23:H23, H12:H12, H67:H67 )</f>
        <v>34741</v>
      </c>
      <c r="D74" s="37">
        <f>SUM(I56:J56, I45:J45, I34:J34, I23:J23, I12:J12, I67:J67)</f>
        <v>76809</v>
      </c>
      <c r="E74" s="61"/>
      <c r="F74" s="591" t="s">
        <v>29</v>
      </c>
      <c r="G74" s="592"/>
      <c r="H74" s="107">
        <f>SUM(K56, K45, K34, K23, K12, K67)</f>
        <v>447847</v>
      </c>
      <c r="I74" s="61"/>
      <c r="J74" s="61"/>
      <c r="K74" s="61"/>
      <c r="L74" s="61"/>
    </row>
    <row r="75" spans="1:15" ht="30" customHeight="1" x14ac:dyDescent="0.25">
      <c r="F75" s="591" t="s">
        <v>22</v>
      </c>
      <c r="G75" s="592"/>
      <c r="H75" s="107">
        <f>AVERAGE(K14, K25, K36, K47, K58, K69)</f>
        <v>61994.166666666664</v>
      </c>
    </row>
    <row r="76" spans="1:15" ht="30" customHeight="1" x14ac:dyDescent="0.25">
      <c r="F76" s="591" t="s">
        <v>62</v>
      </c>
      <c r="G76" s="592"/>
      <c r="H76" s="106">
        <f>AVERAGE(K56, K45, K34, K23, K12, K67)</f>
        <v>74641.166666666672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0"/>
  <sheetViews>
    <sheetView zoomScaleNormal="100"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A55" sqref="A55:XFD5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71"/>
      <c r="C1" s="628" t="s">
        <v>8</v>
      </c>
      <c r="D1" s="629"/>
      <c r="E1" s="630"/>
      <c r="F1" s="628" t="s">
        <v>82</v>
      </c>
      <c r="G1" s="629"/>
      <c r="H1" s="630"/>
      <c r="I1" s="628" t="s">
        <v>10</v>
      </c>
      <c r="J1" s="629"/>
      <c r="K1" s="629"/>
      <c r="L1" s="661" t="s">
        <v>66</v>
      </c>
      <c r="M1" s="650" t="s">
        <v>19</v>
      </c>
    </row>
    <row r="2" spans="1:24" ht="15" customHeight="1" thickBot="1" x14ac:dyDescent="0.3">
      <c r="A2" s="24"/>
      <c r="B2" s="172"/>
      <c r="C2" s="652"/>
      <c r="D2" s="653"/>
      <c r="E2" s="654"/>
      <c r="F2" s="652"/>
      <c r="G2" s="653"/>
      <c r="H2" s="654"/>
      <c r="I2" s="652"/>
      <c r="J2" s="653"/>
      <c r="K2" s="653"/>
      <c r="L2" s="662"/>
      <c r="M2" s="651"/>
    </row>
    <row r="3" spans="1:24" ht="15" customHeight="1" x14ac:dyDescent="0.25">
      <c r="A3" s="638" t="s">
        <v>52</v>
      </c>
      <c r="B3" s="604" t="s">
        <v>53</v>
      </c>
      <c r="C3" s="646" t="s">
        <v>15</v>
      </c>
      <c r="D3" s="648" t="s">
        <v>16</v>
      </c>
      <c r="E3" s="659" t="s">
        <v>84</v>
      </c>
      <c r="F3" s="655" t="s">
        <v>15</v>
      </c>
      <c r="G3" s="648" t="s">
        <v>16</v>
      </c>
      <c r="H3" s="659" t="s">
        <v>84</v>
      </c>
      <c r="I3" s="655" t="s">
        <v>15</v>
      </c>
      <c r="J3" s="657" t="s">
        <v>17</v>
      </c>
      <c r="K3" s="648" t="s">
        <v>16</v>
      </c>
      <c r="L3" s="601" t="s">
        <v>18</v>
      </c>
      <c r="M3" s="651"/>
    </row>
    <row r="4" spans="1:24" ht="15.75" thickBot="1" x14ac:dyDescent="0.3">
      <c r="A4" s="639"/>
      <c r="B4" s="645"/>
      <c r="C4" s="647"/>
      <c r="D4" s="649"/>
      <c r="E4" s="660"/>
      <c r="F4" s="656"/>
      <c r="G4" s="649"/>
      <c r="H4" s="660"/>
      <c r="I4" s="656"/>
      <c r="J4" s="658"/>
      <c r="K4" s="649"/>
      <c r="L4" s="603"/>
      <c r="M4" s="651"/>
    </row>
    <row r="5" spans="1:24" s="2" customFormat="1" hidden="1" x14ac:dyDescent="0.25">
      <c r="A5" s="25" t="s">
        <v>3</v>
      </c>
      <c r="B5" s="381">
        <v>43675</v>
      </c>
      <c r="C5" s="385"/>
      <c r="D5" s="386"/>
      <c r="E5" s="387"/>
      <c r="F5" s="383"/>
      <c r="G5" s="229"/>
      <c r="H5" s="359"/>
      <c r="I5" s="268"/>
      <c r="J5" s="229"/>
      <c r="K5" s="359"/>
      <c r="L5" s="452"/>
      <c r="M5" s="17">
        <f t="shared" ref="M5:M11" si="0">SUM(C5:L5)</f>
        <v>0</v>
      </c>
    </row>
    <row r="6" spans="1:24" s="2" customFormat="1" hidden="1" x14ac:dyDescent="0.25">
      <c r="A6" s="25" t="s">
        <v>4</v>
      </c>
      <c r="B6" s="382">
        <v>43676</v>
      </c>
      <c r="C6" s="259"/>
      <c r="D6" s="226"/>
      <c r="E6" s="250"/>
      <c r="F6" s="275"/>
      <c r="G6" s="226"/>
      <c r="H6" s="250"/>
      <c r="I6" s="259"/>
      <c r="J6" s="226"/>
      <c r="K6" s="250"/>
      <c r="L6" s="196"/>
      <c r="M6" s="307">
        <f t="shared" si="0"/>
        <v>0</v>
      </c>
      <c r="O6" s="363"/>
      <c r="P6" s="363"/>
      <c r="Q6" s="363"/>
      <c r="R6" s="363"/>
      <c r="S6" s="363"/>
      <c r="T6" s="363"/>
      <c r="U6" s="363"/>
      <c r="V6" s="363"/>
      <c r="W6" s="363"/>
    </row>
    <row r="7" spans="1:24" s="2" customFormat="1" hidden="1" outlineLevel="1" x14ac:dyDescent="0.25">
      <c r="A7" s="25" t="s">
        <v>5</v>
      </c>
      <c r="B7" s="382">
        <v>43677</v>
      </c>
      <c r="C7" s="259"/>
      <c r="D7" s="226"/>
      <c r="E7" s="250"/>
      <c r="F7" s="384"/>
      <c r="G7" s="226"/>
      <c r="H7" s="250"/>
      <c r="I7" s="259"/>
      <c r="J7" s="226"/>
      <c r="K7" s="250"/>
      <c r="L7" s="196"/>
      <c r="M7" s="307">
        <f t="shared" si="0"/>
        <v>0</v>
      </c>
      <c r="O7" s="363"/>
      <c r="P7" s="363"/>
      <c r="Q7" s="363"/>
      <c r="R7" s="363"/>
      <c r="S7" s="363"/>
      <c r="T7" s="363"/>
      <c r="U7" s="363"/>
      <c r="V7" s="363"/>
      <c r="W7" s="363"/>
    </row>
    <row r="8" spans="1:24" s="2" customFormat="1" outlineLevel="1" x14ac:dyDescent="0.25">
      <c r="A8" s="25" t="s">
        <v>6</v>
      </c>
      <c r="B8" s="382">
        <v>43678</v>
      </c>
      <c r="C8" s="259">
        <v>421</v>
      </c>
      <c r="D8" s="226">
        <v>552</v>
      </c>
      <c r="E8" s="250">
        <v>380</v>
      </c>
      <c r="F8" s="384">
        <v>4994</v>
      </c>
      <c r="G8" s="226">
        <v>3165</v>
      </c>
      <c r="H8" s="250">
        <v>420</v>
      </c>
      <c r="I8" s="259">
        <v>973</v>
      </c>
      <c r="J8" s="226">
        <v>500</v>
      </c>
      <c r="K8" s="250">
        <v>2874</v>
      </c>
      <c r="L8" s="196">
        <v>341</v>
      </c>
      <c r="M8" s="307">
        <f t="shared" si="0"/>
        <v>14620</v>
      </c>
      <c r="N8" s="152"/>
      <c r="O8" s="363"/>
      <c r="P8" s="363"/>
      <c r="Q8" s="363"/>
      <c r="R8" s="363"/>
      <c r="S8" s="363"/>
      <c r="T8" s="363"/>
      <c r="U8" s="363"/>
      <c r="V8" s="363"/>
      <c r="W8" s="363"/>
    </row>
    <row r="9" spans="1:24" s="2" customFormat="1" outlineLevel="1" x14ac:dyDescent="0.25">
      <c r="A9" s="25" t="s">
        <v>0</v>
      </c>
      <c r="B9" s="382">
        <v>43679</v>
      </c>
      <c r="C9" s="259">
        <v>419</v>
      </c>
      <c r="D9" s="226">
        <v>533</v>
      </c>
      <c r="E9" s="250">
        <v>365</v>
      </c>
      <c r="F9" s="384">
        <v>5083</v>
      </c>
      <c r="G9" s="226">
        <v>2516</v>
      </c>
      <c r="H9" s="250">
        <v>351</v>
      </c>
      <c r="I9" s="259">
        <v>784</v>
      </c>
      <c r="J9" s="226">
        <v>343</v>
      </c>
      <c r="K9" s="250">
        <v>2438</v>
      </c>
      <c r="L9" s="196">
        <v>276</v>
      </c>
      <c r="M9" s="307">
        <f t="shared" si="0"/>
        <v>13108</v>
      </c>
      <c r="N9" s="152"/>
      <c r="O9" s="363"/>
      <c r="P9" s="363"/>
      <c r="Q9" s="363"/>
      <c r="R9" s="363"/>
      <c r="S9" s="363"/>
      <c r="T9" s="363"/>
      <c r="U9" s="363"/>
      <c r="V9" s="363"/>
      <c r="W9" s="363"/>
    </row>
    <row r="10" spans="1:24" s="2" customFormat="1" outlineLevel="1" x14ac:dyDescent="0.25">
      <c r="A10" s="25" t="s">
        <v>1</v>
      </c>
      <c r="B10" s="382">
        <v>43680</v>
      </c>
      <c r="C10" s="259">
        <v>278</v>
      </c>
      <c r="D10" s="226">
        <v>281</v>
      </c>
      <c r="E10" s="250">
        <v>184</v>
      </c>
      <c r="F10" s="275">
        <v>2501</v>
      </c>
      <c r="G10" s="226">
        <v>1059</v>
      </c>
      <c r="H10" s="250">
        <v>16888</v>
      </c>
      <c r="I10" s="259"/>
      <c r="J10" s="226"/>
      <c r="K10" s="250"/>
      <c r="L10" s="196"/>
      <c r="M10" s="307">
        <f t="shared" si="0"/>
        <v>21191</v>
      </c>
      <c r="N10" s="152"/>
      <c r="O10" s="363"/>
      <c r="P10" s="363"/>
      <c r="Q10" s="363"/>
      <c r="R10" s="363"/>
      <c r="S10" s="363"/>
      <c r="T10" s="363"/>
      <c r="U10" s="363"/>
      <c r="V10" s="363"/>
      <c r="W10" s="363"/>
    </row>
    <row r="11" spans="1:24" s="2" customFormat="1" ht="15" customHeight="1" outlineLevel="1" thickBot="1" x14ac:dyDescent="0.3">
      <c r="A11" s="25" t="s">
        <v>2</v>
      </c>
      <c r="B11" s="382">
        <v>43681</v>
      </c>
      <c r="C11" s="259">
        <v>562</v>
      </c>
      <c r="D11" s="226">
        <v>751</v>
      </c>
      <c r="E11" s="250">
        <v>646</v>
      </c>
      <c r="F11" s="275">
        <v>1521</v>
      </c>
      <c r="G11" s="226">
        <v>1270</v>
      </c>
      <c r="H11" s="250">
        <v>13727</v>
      </c>
      <c r="I11" s="259"/>
      <c r="J11" s="226"/>
      <c r="K11" s="250"/>
      <c r="L11" s="196"/>
      <c r="M11" s="307">
        <f t="shared" si="0"/>
        <v>18477</v>
      </c>
      <c r="N11" s="152"/>
      <c r="O11" s="363"/>
      <c r="P11" s="363"/>
      <c r="R11" s="363"/>
      <c r="S11" s="363"/>
      <c r="V11" s="363"/>
      <c r="W11" s="363"/>
    </row>
    <row r="12" spans="1:24" s="3" customFormat="1" ht="15" customHeight="1" outlineLevel="1" thickBot="1" x14ac:dyDescent="0.3">
      <c r="A12" s="160" t="s">
        <v>21</v>
      </c>
      <c r="B12" s="599" t="s">
        <v>24</v>
      </c>
      <c r="C12" s="260">
        <f t="shared" ref="C12:M12" si="1">SUM(C5:C11)</f>
        <v>1680</v>
      </c>
      <c r="D12" s="240">
        <f t="shared" si="1"/>
        <v>2117</v>
      </c>
      <c r="E12" s="261">
        <f t="shared" si="1"/>
        <v>1575</v>
      </c>
      <c r="F12" s="322">
        <f t="shared" si="1"/>
        <v>14099</v>
      </c>
      <c r="G12" s="240">
        <f t="shared" si="1"/>
        <v>8010</v>
      </c>
      <c r="H12" s="300">
        <f t="shared" si="1"/>
        <v>31386</v>
      </c>
      <c r="I12" s="260">
        <f t="shared" si="1"/>
        <v>1757</v>
      </c>
      <c r="J12" s="240">
        <f t="shared" si="1"/>
        <v>843</v>
      </c>
      <c r="K12" s="300">
        <f t="shared" si="1"/>
        <v>5312</v>
      </c>
      <c r="L12" s="305">
        <f t="shared" si="1"/>
        <v>617</v>
      </c>
      <c r="M12" s="303">
        <f t="shared" si="1"/>
        <v>67396</v>
      </c>
      <c r="O12" s="363"/>
    </row>
    <row r="13" spans="1:24" s="3" customFormat="1" ht="15" customHeight="1" outlineLevel="1" thickBot="1" x14ac:dyDescent="0.3">
      <c r="A13" s="110" t="s">
        <v>23</v>
      </c>
      <c r="B13" s="599"/>
      <c r="C13" s="260">
        <f>AVERAGE(C5:C11)</f>
        <v>420</v>
      </c>
      <c r="D13" s="240">
        <f>AVERAGE(D5:D11)</f>
        <v>529.25</v>
      </c>
      <c r="E13" s="261">
        <f>AVERAGE(E5:E11)</f>
        <v>393.75</v>
      </c>
      <c r="F13" s="322">
        <f t="shared" ref="F13:L13" si="2">AVERAGE(F5:F11)</f>
        <v>3524.75</v>
      </c>
      <c r="G13" s="240">
        <f t="shared" si="2"/>
        <v>2002.5</v>
      </c>
      <c r="H13" s="300">
        <f>AVERAGE(H5:H11)</f>
        <v>7846.5</v>
      </c>
      <c r="I13" s="260">
        <f t="shared" si="2"/>
        <v>878.5</v>
      </c>
      <c r="J13" s="240">
        <f t="shared" si="2"/>
        <v>421.5</v>
      </c>
      <c r="K13" s="300">
        <f t="shared" si="2"/>
        <v>2656</v>
      </c>
      <c r="L13" s="305">
        <f t="shared" si="2"/>
        <v>308.5</v>
      </c>
      <c r="M13" s="303">
        <f>AVERAGE(M5:M11)</f>
        <v>9628</v>
      </c>
      <c r="O13" s="363"/>
      <c r="S13" s="363"/>
    </row>
    <row r="14" spans="1:24" s="3" customFormat="1" ht="15" customHeight="1" thickBot="1" x14ac:dyDescent="0.3">
      <c r="A14" s="26" t="s">
        <v>20</v>
      </c>
      <c r="B14" s="599"/>
      <c r="C14" s="262">
        <f t="shared" ref="C14:L14" si="3">SUM(C5:C9)</f>
        <v>840</v>
      </c>
      <c r="D14" s="241">
        <f t="shared" si="3"/>
        <v>1085</v>
      </c>
      <c r="E14" s="263">
        <f t="shared" si="3"/>
        <v>745</v>
      </c>
      <c r="F14" s="323">
        <f t="shared" si="3"/>
        <v>10077</v>
      </c>
      <c r="G14" s="241">
        <f t="shared" si="3"/>
        <v>5681</v>
      </c>
      <c r="H14" s="301">
        <f t="shared" si="3"/>
        <v>771</v>
      </c>
      <c r="I14" s="262">
        <f t="shared" si="3"/>
        <v>1757</v>
      </c>
      <c r="J14" s="241">
        <f t="shared" si="3"/>
        <v>843</v>
      </c>
      <c r="K14" s="301">
        <f t="shared" si="3"/>
        <v>5312</v>
      </c>
      <c r="L14" s="306">
        <f t="shared" si="3"/>
        <v>617</v>
      </c>
      <c r="M14" s="304">
        <f t="shared" ref="M14" si="4">SUM(M5:M9)</f>
        <v>27728</v>
      </c>
      <c r="O14" s="363"/>
      <c r="P14" s="363"/>
      <c r="Q14" s="363"/>
      <c r="R14" s="363"/>
      <c r="S14" s="363"/>
      <c r="T14" s="363"/>
      <c r="U14" s="363"/>
      <c r="V14" s="363"/>
      <c r="W14" s="363"/>
      <c r="X14" s="363"/>
    </row>
    <row r="15" spans="1:24" s="3" customFormat="1" ht="15" customHeight="1" thickBot="1" x14ac:dyDescent="0.3">
      <c r="A15" s="26" t="s">
        <v>22</v>
      </c>
      <c r="B15" s="599"/>
      <c r="C15" s="262">
        <f>AVERAGE(C5:C9)</f>
        <v>420</v>
      </c>
      <c r="D15" s="241">
        <f t="shared" ref="D15:L15" si="5">AVERAGE(D5:D9)</f>
        <v>542.5</v>
      </c>
      <c r="E15" s="263">
        <f>AVERAGE(E5:E9)</f>
        <v>372.5</v>
      </c>
      <c r="F15" s="323">
        <f>AVERAGE(F5:F9)</f>
        <v>5038.5</v>
      </c>
      <c r="G15" s="241">
        <f t="shared" si="5"/>
        <v>2840.5</v>
      </c>
      <c r="H15" s="301">
        <f>AVERAGE(H5:H9)</f>
        <v>385.5</v>
      </c>
      <c r="I15" s="262">
        <f>AVERAGE(I5:I9)</f>
        <v>878.5</v>
      </c>
      <c r="J15" s="241">
        <f t="shared" si="5"/>
        <v>421.5</v>
      </c>
      <c r="K15" s="301">
        <f t="shared" si="5"/>
        <v>2656</v>
      </c>
      <c r="L15" s="306">
        <f t="shared" si="5"/>
        <v>308.5</v>
      </c>
      <c r="M15" s="304">
        <f>AVERAGE(M5:M9)</f>
        <v>5545.6</v>
      </c>
      <c r="O15" s="363"/>
      <c r="P15" s="363"/>
      <c r="Q15" s="363"/>
      <c r="R15" s="363"/>
      <c r="S15" s="363"/>
      <c r="T15" s="363"/>
      <c r="U15" s="363"/>
      <c r="V15" s="363"/>
      <c r="W15" s="363"/>
      <c r="X15" s="363"/>
    </row>
    <row r="16" spans="1:24" s="3" customFormat="1" ht="15" customHeight="1" x14ac:dyDescent="0.25">
      <c r="A16" s="25" t="s">
        <v>3</v>
      </c>
      <c r="B16" s="173">
        <f>B11+1</f>
        <v>43682</v>
      </c>
      <c r="C16" s="259">
        <v>409</v>
      </c>
      <c r="D16" s="226">
        <v>503</v>
      </c>
      <c r="E16" s="250">
        <v>388</v>
      </c>
      <c r="F16" s="275">
        <v>4568</v>
      </c>
      <c r="G16" s="226">
        <v>2923</v>
      </c>
      <c r="H16" s="248">
        <v>442</v>
      </c>
      <c r="I16" s="259">
        <v>900</v>
      </c>
      <c r="J16" s="226">
        <v>538</v>
      </c>
      <c r="K16" s="248">
        <v>2453</v>
      </c>
      <c r="L16" s="196">
        <v>398</v>
      </c>
      <c r="M16" s="307">
        <f t="shared" ref="M16:M21" si="6">SUM(C16:L16)</f>
        <v>13522</v>
      </c>
      <c r="O16" s="363"/>
      <c r="P16" s="363"/>
      <c r="Q16" s="363"/>
      <c r="R16" s="363"/>
      <c r="S16" s="363"/>
      <c r="T16" s="363"/>
      <c r="U16" s="363"/>
      <c r="V16" s="363"/>
      <c r="W16" s="363"/>
      <c r="X16" s="363"/>
    </row>
    <row r="17" spans="1:24" s="3" customFormat="1" ht="15" customHeight="1" x14ac:dyDescent="0.25">
      <c r="A17" s="25" t="s">
        <v>4</v>
      </c>
      <c r="B17" s="174">
        <f t="shared" ref="B17:B22" si="7">B16+1</f>
        <v>43683</v>
      </c>
      <c r="C17" s="259">
        <v>500</v>
      </c>
      <c r="D17" s="226">
        <v>481</v>
      </c>
      <c r="E17" s="250">
        <v>390</v>
      </c>
      <c r="F17" s="275">
        <v>4091</v>
      </c>
      <c r="G17" s="226">
        <v>2960</v>
      </c>
      <c r="H17" s="248">
        <v>476</v>
      </c>
      <c r="I17" s="259">
        <v>877</v>
      </c>
      <c r="J17" s="226">
        <v>547</v>
      </c>
      <c r="K17" s="248">
        <v>2642</v>
      </c>
      <c r="L17" s="196">
        <v>419</v>
      </c>
      <c r="M17" s="307">
        <f t="shared" si="6"/>
        <v>13383</v>
      </c>
      <c r="O17" s="363"/>
      <c r="P17" s="363"/>
      <c r="Q17" s="363"/>
      <c r="R17" s="363"/>
      <c r="S17" s="363"/>
      <c r="T17" s="363"/>
      <c r="U17" s="363"/>
      <c r="V17" s="363"/>
      <c r="W17" s="363"/>
      <c r="X17" s="363"/>
    </row>
    <row r="18" spans="1:24" s="3" customFormat="1" ht="15" customHeight="1" x14ac:dyDescent="0.25">
      <c r="A18" s="25" t="s">
        <v>5</v>
      </c>
      <c r="B18" s="174">
        <f t="shared" si="7"/>
        <v>43684</v>
      </c>
      <c r="C18" s="259">
        <v>354</v>
      </c>
      <c r="D18" s="226">
        <v>463</v>
      </c>
      <c r="E18" s="250">
        <v>297</v>
      </c>
      <c r="F18" s="275">
        <v>4010</v>
      </c>
      <c r="G18" s="226">
        <v>2212</v>
      </c>
      <c r="H18" s="248">
        <v>341</v>
      </c>
      <c r="I18" s="259">
        <v>889</v>
      </c>
      <c r="J18" s="226">
        <v>490</v>
      </c>
      <c r="K18" s="248">
        <v>2600</v>
      </c>
      <c r="L18" s="196">
        <v>329</v>
      </c>
      <c r="M18" s="307">
        <f t="shared" si="6"/>
        <v>11985</v>
      </c>
      <c r="O18" s="363"/>
      <c r="P18" s="363"/>
      <c r="Q18" s="363"/>
      <c r="R18" s="363"/>
      <c r="S18" s="363"/>
      <c r="T18" s="363"/>
      <c r="U18" s="363"/>
      <c r="V18" s="363"/>
      <c r="W18" s="363"/>
      <c r="X18" s="363"/>
    </row>
    <row r="19" spans="1:24" s="3" customFormat="1" ht="15" customHeight="1" x14ac:dyDescent="0.25">
      <c r="A19" s="25" t="s">
        <v>6</v>
      </c>
      <c r="B19" s="175">
        <f t="shared" si="7"/>
        <v>43685</v>
      </c>
      <c r="C19" s="259">
        <v>287</v>
      </c>
      <c r="D19" s="226">
        <v>444</v>
      </c>
      <c r="E19" s="250">
        <v>266</v>
      </c>
      <c r="F19" s="275">
        <v>4853</v>
      </c>
      <c r="G19" s="226">
        <v>3176</v>
      </c>
      <c r="H19" s="248">
        <v>404</v>
      </c>
      <c r="I19" s="259">
        <v>864</v>
      </c>
      <c r="J19" s="226">
        <v>528</v>
      </c>
      <c r="K19" s="248">
        <v>3015</v>
      </c>
      <c r="L19" s="196">
        <v>350</v>
      </c>
      <c r="M19" s="307">
        <f t="shared" si="6"/>
        <v>14187</v>
      </c>
      <c r="O19" s="363"/>
      <c r="P19" s="363"/>
      <c r="Q19" s="363"/>
      <c r="R19" s="363"/>
      <c r="S19" s="363"/>
      <c r="T19" s="363"/>
      <c r="U19" s="363"/>
      <c r="V19" s="363"/>
      <c r="W19" s="363"/>
      <c r="X19" s="363"/>
    </row>
    <row r="20" spans="1:24" s="3" customFormat="1" ht="15" customHeight="1" x14ac:dyDescent="0.25">
      <c r="A20" s="25" t="s">
        <v>0</v>
      </c>
      <c r="B20" s="175">
        <f t="shared" si="7"/>
        <v>43686</v>
      </c>
      <c r="C20" s="259">
        <v>411</v>
      </c>
      <c r="D20" s="226">
        <v>401</v>
      </c>
      <c r="E20" s="250">
        <v>259</v>
      </c>
      <c r="F20" s="275">
        <v>4647</v>
      </c>
      <c r="G20" s="226">
        <v>2153</v>
      </c>
      <c r="H20" s="248">
        <v>394</v>
      </c>
      <c r="I20" s="259">
        <v>857</v>
      </c>
      <c r="J20" s="226">
        <v>400</v>
      </c>
      <c r="K20" s="248">
        <v>2142</v>
      </c>
      <c r="L20" s="196">
        <v>289</v>
      </c>
      <c r="M20" s="307">
        <f t="shared" si="6"/>
        <v>11953</v>
      </c>
      <c r="O20" s="363"/>
      <c r="P20" s="363"/>
      <c r="Q20" s="363"/>
      <c r="R20" s="363"/>
      <c r="S20" s="363"/>
      <c r="T20" s="363"/>
      <c r="U20" s="363"/>
      <c r="V20" s="363"/>
      <c r="W20" s="363"/>
    </row>
    <row r="21" spans="1:24" s="3" customFormat="1" ht="15" customHeight="1" outlineLevel="1" x14ac:dyDescent="0.25">
      <c r="A21" s="25" t="s">
        <v>1</v>
      </c>
      <c r="B21" s="187">
        <f t="shared" si="7"/>
        <v>43687</v>
      </c>
      <c r="C21" s="259">
        <v>371</v>
      </c>
      <c r="D21" s="388">
        <v>271</v>
      </c>
      <c r="E21" s="250">
        <v>162</v>
      </c>
      <c r="F21" s="275">
        <v>2200</v>
      </c>
      <c r="G21" s="226">
        <v>1191</v>
      </c>
      <c r="H21" s="248">
        <v>15475</v>
      </c>
      <c r="I21" s="259"/>
      <c r="J21" s="226"/>
      <c r="K21" s="248"/>
      <c r="L21" s="196"/>
      <c r="M21" s="307">
        <f t="shared" si="6"/>
        <v>19670</v>
      </c>
      <c r="O21" s="363"/>
      <c r="P21" s="363"/>
      <c r="Q21" s="363"/>
      <c r="R21" s="363"/>
      <c r="S21" s="363"/>
      <c r="T21" s="363"/>
      <c r="U21" s="363"/>
      <c r="V21" s="363"/>
      <c r="W21" s="363"/>
    </row>
    <row r="22" spans="1:24" s="3" customFormat="1" ht="15" customHeight="1" outlineLevel="1" thickBot="1" x14ac:dyDescent="0.3">
      <c r="A22" s="25" t="s">
        <v>2</v>
      </c>
      <c r="B22" s="174">
        <f t="shared" si="7"/>
        <v>43688</v>
      </c>
      <c r="C22" s="259">
        <v>702</v>
      </c>
      <c r="D22" s="226">
        <v>782</v>
      </c>
      <c r="E22" s="250">
        <v>737</v>
      </c>
      <c r="F22" s="275">
        <v>2120</v>
      </c>
      <c r="G22" s="226">
        <v>1397</v>
      </c>
      <c r="H22" s="248">
        <v>13421</v>
      </c>
      <c r="I22" s="259"/>
      <c r="J22" s="226"/>
      <c r="K22" s="248"/>
      <c r="L22" s="196"/>
      <c r="M22" s="307">
        <f>SUM(C22:L22)</f>
        <v>19159</v>
      </c>
      <c r="O22" s="363"/>
      <c r="P22" s="363"/>
      <c r="Q22" s="363"/>
      <c r="R22" s="363"/>
      <c r="S22" s="363"/>
      <c r="T22" s="363"/>
      <c r="U22" s="363"/>
      <c r="V22" s="363"/>
      <c r="W22" s="363"/>
    </row>
    <row r="23" spans="1:24" s="3" customFormat="1" ht="15" customHeight="1" outlineLevel="1" thickBot="1" x14ac:dyDescent="0.3">
      <c r="A23" s="160" t="s">
        <v>21</v>
      </c>
      <c r="B23" s="598" t="s">
        <v>25</v>
      </c>
      <c r="C23" s="260">
        <f>SUM(C16:C22)</f>
        <v>3034</v>
      </c>
      <c r="D23" s="240">
        <f>SUM(D16:D22)</f>
        <v>3345</v>
      </c>
      <c r="E23" s="261">
        <f>SUM(E16:E22)</f>
        <v>2499</v>
      </c>
      <c r="F23" s="322">
        <f t="shared" ref="F23:L23" si="8">SUM(F16:F22)</f>
        <v>26489</v>
      </c>
      <c r="G23" s="240">
        <f t="shared" si="8"/>
        <v>16012</v>
      </c>
      <c r="H23" s="300">
        <f>SUM(H16:H22)</f>
        <v>30953</v>
      </c>
      <c r="I23" s="260">
        <f t="shared" si="8"/>
        <v>4387</v>
      </c>
      <c r="J23" s="240">
        <f t="shared" si="8"/>
        <v>2503</v>
      </c>
      <c r="K23" s="300">
        <f t="shared" si="8"/>
        <v>12852</v>
      </c>
      <c r="L23" s="305">
        <f t="shared" si="8"/>
        <v>1785</v>
      </c>
      <c r="M23" s="303">
        <f>SUM(M16:M22)</f>
        <v>103859</v>
      </c>
      <c r="O23" s="363"/>
      <c r="P23" s="363"/>
      <c r="Q23" s="363"/>
      <c r="R23" s="363"/>
      <c r="S23" s="363"/>
      <c r="T23" s="363"/>
      <c r="U23" s="363"/>
      <c r="V23" s="363"/>
      <c r="W23" s="363"/>
      <c r="X23" s="363"/>
    </row>
    <row r="24" spans="1:24" s="3" customFormat="1" ht="15" customHeight="1" outlineLevel="1" thickBot="1" x14ac:dyDescent="0.3">
      <c r="A24" s="110" t="s">
        <v>23</v>
      </c>
      <c r="B24" s="599"/>
      <c r="C24" s="260">
        <f>AVERAGE(C16:C22)</f>
        <v>433.42857142857144</v>
      </c>
      <c r="D24" s="240">
        <f>AVERAGE(D16:D22)</f>
        <v>477.85714285714283</v>
      </c>
      <c r="E24" s="261">
        <f>AVERAGE(E16:E22)</f>
        <v>357</v>
      </c>
      <c r="F24" s="322">
        <f t="shared" ref="F24:M24" si="9">AVERAGE(F16:F22)</f>
        <v>3784.1428571428573</v>
      </c>
      <c r="G24" s="240">
        <f t="shared" si="9"/>
        <v>2287.4285714285716</v>
      </c>
      <c r="H24" s="300">
        <f>AVERAGE(H16:H22)</f>
        <v>4421.8571428571431</v>
      </c>
      <c r="I24" s="260">
        <f t="shared" si="9"/>
        <v>877.4</v>
      </c>
      <c r="J24" s="240">
        <f t="shared" si="9"/>
        <v>500.6</v>
      </c>
      <c r="K24" s="300">
        <f t="shared" si="9"/>
        <v>2570.4</v>
      </c>
      <c r="L24" s="305">
        <f t="shared" si="9"/>
        <v>357</v>
      </c>
      <c r="M24" s="303">
        <f t="shared" si="9"/>
        <v>14837</v>
      </c>
      <c r="O24" s="363"/>
      <c r="P24" s="363"/>
      <c r="Q24" s="363"/>
      <c r="R24" s="363"/>
      <c r="S24" s="363"/>
      <c r="T24" s="363"/>
      <c r="U24" s="363"/>
      <c r="V24" s="363"/>
      <c r="W24" s="363"/>
      <c r="X24" s="363"/>
    </row>
    <row r="25" spans="1:24" s="3" customFormat="1" ht="15" customHeight="1" thickBot="1" x14ac:dyDescent="0.3">
      <c r="A25" s="26" t="s">
        <v>20</v>
      </c>
      <c r="B25" s="599"/>
      <c r="C25" s="262">
        <f>SUM(C16:C20)</f>
        <v>1961</v>
      </c>
      <c r="D25" s="241">
        <f>SUM(D16:D20)</f>
        <v>2292</v>
      </c>
      <c r="E25" s="263">
        <f>SUM(E16:E20)</f>
        <v>1600</v>
      </c>
      <c r="F25" s="323">
        <f t="shared" ref="F25:L25" si="10">SUM(F16:F20)</f>
        <v>22169</v>
      </c>
      <c r="G25" s="241">
        <f>SUM(G16:G20)</f>
        <v>13424</v>
      </c>
      <c r="H25" s="301">
        <f>SUM(H16:H20)</f>
        <v>2057</v>
      </c>
      <c r="I25" s="262">
        <f>SUM(I16:I20)</f>
        <v>4387</v>
      </c>
      <c r="J25" s="241">
        <f t="shared" si="10"/>
        <v>2503</v>
      </c>
      <c r="K25" s="301">
        <f>SUM(K16:K20)</f>
        <v>12852</v>
      </c>
      <c r="L25" s="306">
        <f t="shared" si="10"/>
        <v>1785</v>
      </c>
      <c r="M25" s="304">
        <f>SUM(M16:M20)</f>
        <v>65030</v>
      </c>
      <c r="O25" s="363"/>
      <c r="P25" s="363"/>
      <c r="Q25" s="363"/>
      <c r="R25" s="363"/>
      <c r="S25" s="363"/>
      <c r="T25" s="363"/>
      <c r="U25" s="363"/>
      <c r="V25" s="363"/>
      <c r="W25" s="363"/>
      <c r="X25" s="363"/>
    </row>
    <row r="26" spans="1:24" s="3" customFormat="1" ht="15" customHeight="1" thickBot="1" x14ac:dyDescent="0.3">
      <c r="A26" s="26" t="s">
        <v>22</v>
      </c>
      <c r="B26" s="600"/>
      <c r="C26" s="262">
        <f>AVERAGE(C16:C20)</f>
        <v>392.2</v>
      </c>
      <c r="D26" s="241">
        <f>AVERAGE(D11:D19)</f>
        <v>768.41666666666663</v>
      </c>
      <c r="E26" s="263">
        <f>AVERAGE(E16:E20)</f>
        <v>320</v>
      </c>
      <c r="F26" s="323">
        <f t="shared" ref="F26:M26" si="11">AVERAGE(F16:F20)</f>
        <v>4433.8</v>
      </c>
      <c r="G26" s="241">
        <f t="shared" si="11"/>
        <v>2684.8</v>
      </c>
      <c r="H26" s="301">
        <f>AVERAGE(H16:H20)</f>
        <v>411.4</v>
      </c>
      <c r="I26" s="262">
        <f>AVERAGE(I16:I20)</f>
        <v>877.4</v>
      </c>
      <c r="J26" s="241">
        <f t="shared" si="11"/>
        <v>500.6</v>
      </c>
      <c r="K26" s="301">
        <f t="shared" si="11"/>
        <v>2570.4</v>
      </c>
      <c r="L26" s="306">
        <f t="shared" si="11"/>
        <v>357</v>
      </c>
      <c r="M26" s="304">
        <f t="shared" si="11"/>
        <v>13006</v>
      </c>
      <c r="O26" s="363"/>
      <c r="P26" s="363"/>
      <c r="Q26" s="363"/>
      <c r="R26" s="363"/>
      <c r="S26" s="363"/>
      <c r="T26" s="363"/>
      <c r="U26" s="363"/>
      <c r="V26" s="363"/>
      <c r="W26" s="363"/>
      <c r="X26" s="363"/>
    </row>
    <row r="27" spans="1:24" s="3" customFormat="1" ht="15" customHeight="1" x14ac:dyDescent="0.25">
      <c r="A27" s="25" t="s">
        <v>3</v>
      </c>
      <c r="B27" s="176">
        <f>B22+1</f>
        <v>43689</v>
      </c>
      <c r="C27" s="259">
        <v>425</v>
      </c>
      <c r="D27" s="226">
        <v>515</v>
      </c>
      <c r="E27" s="250">
        <v>331</v>
      </c>
      <c r="F27" s="275">
        <v>2824</v>
      </c>
      <c r="G27" s="226">
        <v>2985</v>
      </c>
      <c r="H27" s="248">
        <v>378</v>
      </c>
      <c r="I27" s="259">
        <v>812</v>
      </c>
      <c r="J27" s="226">
        <v>447</v>
      </c>
      <c r="K27" s="248">
        <v>2447</v>
      </c>
      <c r="L27" s="196">
        <v>347</v>
      </c>
      <c r="M27" s="307">
        <f t="shared" ref="M27:M33" si="12">SUM(C27:L27)</f>
        <v>11511</v>
      </c>
      <c r="O27" s="363"/>
      <c r="P27" s="363"/>
      <c r="Q27" s="363"/>
      <c r="R27" s="363"/>
      <c r="S27" s="363"/>
      <c r="T27" s="363"/>
      <c r="U27" s="363"/>
      <c r="V27" s="363"/>
      <c r="W27" s="363"/>
      <c r="X27" s="363"/>
    </row>
    <row r="28" spans="1:24" s="3" customFormat="1" ht="15" customHeight="1" x14ac:dyDescent="0.25">
      <c r="A28" s="25" t="s">
        <v>4</v>
      </c>
      <c r="B28" s="177">
        <f t="shared" ref="B28:B33" si="13">B27+1</f>
        <v>43690</v>
      </c>
      <c r="C28" s="389">
        <v>471</v>
      </c>
      <c r="D28" s="226">
        <v>460</v>
      </c>
      <c r="E28" s="250">
        <v>355</v>
      </c>
      <c r="F28" s="275">
        <v>3104</v>
      </c>
      <c r="G28" s="226">
        <v>2467</v>
      </c>
      <c r="H28" s="248">
        <v>363</v>
      </c>
      <c r="I28" s="259">
        <v>840</v>
      </c>
      <c r="J28" s="226">
        <v>488</v>
      </c>
      <c r="K28" s="248">
        <v>2527</v>
      </c>
      <c r="L28" s="196">
        <v>342</v>
      </c>
      <c r="M28" s="307">
        <f t="shared" si="12"/>
        <v>11417</v>
      </c>
      <c r="O28" s="363"/>
      <c r="P28" s="363"/>
      <c r="Q28" s="363"/>
      <c r="R28" s="363"/>
      <c r="S28" s="363"/>
      <c r="T28" s="363"/>
      <c r="U28" s="363"/>
      <c r="W28" s="363"/>
      <c r="X28" s="363"/>
    </row>
    <row r="29" spans="1:24" s="3" customFormat="1" ht="15" customHeight="1" x14ac:dyDescent="0.25">
      <c r="A29" s="25" t="s">
        <v>5</v>
      </c>
      <c r="B29" s="177">
        <f t="shared" si="13"/>
        <v>43691</v>
      </c>
      <c r="C29" s="389">
        <v>376</v>
      </c>
      <c r="D29" s="226">
        <v>449</v>
      </c>
      <c r="E29" s="250">
        <v>386</v>
      </c>
      <c r="F29" s="275">
        <v>3700</v>
      </c>
      <c r="G29" s="226">
        <v>2954</v>
      </c>
      <c r="H29" s="248">
        <v>344</v>
      </c>
      <c r="I29" s="259">
        <v>901</v>
      </c>
      <c r="J29" s="226">
        <v>494</v>
      </c>
      <c r="K29" s="248">
        <v>2620</v>
      </c>
      <c r="L29" s="196">
        <v>352</v>
      </c>
      <c r="M29" s="307">
        <f t="shared" si="12"/>
        <v>12576</v>
      </c>
      <c r="O29" s="363"/>
      <c r="P29" s="363"/>
      <c r="Q29" s="363"/>
      <c r="R29" s="363"/>
      <c r="T29" s="363"/>
    </row>
    <row r="30" spans="1:24" s="3" customFormat="1" ht="15" customHeight="1" x14ac:dyDescent="0.25">
      <c r="A30" s="25" t="s">
        <v>6</v>
      </c>
      <c r="B30" s="177">
        <f t="shared" si="13"/>
        <v>43692</v>
      </c>
      <c r="C30" s="389">
        <v>383</v>
      </c>
      <c r="D30" s="226">
        <v>434</v>
      </c>
      <c r="E30" s="250">
        <v>380</v>
      </c>
      <c r="F30" s="275">
        <v>4323</v>
      </c>
      <c r="G30" s="226">
        <v>2954</v>
      </c>
      <c r="H30" s="248">
        <v>365</v>
      </c>
      <c r="I30" s="259">
        <v>892</v>
      </c>
      <c r="J30" s="226">
        <v>433</v>
      </c>
      <c r="K30" s="248">
        <v>2579</v>
      </c>
      <c r="L30" s="196">
        <v>313</v>
      </c>
      <c r="M30" s="307">
        <f t="shared" si="12"/>
        <v>13056</v>
      </c>
      <c r="O30" s="363"/>
      <c r="P30" s="363"/>
      <c r="Q30" s="363"/>
      <c r="R30" s="363"/>
      <c r="S30" s="363"/>
      <c r="T30" s="363"/>
      <c r="V30" s="363"/>
    </row>
    <row r="31" spans="1:24" s="3" customFormat="1" ht="15" customHeight="1" x14ac:dyDescent="0.25">
      <c r="A31" s="25" t="s">
        <v>0</v>
      </c>
      <c r="B31" s="177">
        <f t="shared" si="13"/>
        <v>43693</v>
      </c>
      <c r="C31" s="389">
        <v>356</v>
      </c>
      <c r="D31" s="226">
        <v>379</v>
      </c>
      <c r="E31" s="250">
        <v>338</v>
      </c>
      <c r="F31" s="275">
        <v>4105</v>
      </c>
      <c r="G31" s="226">
        <v>2293</v>
      </c>
      <c r="H31" s="248">
        <v>397</v>
      </c>
      <c r="I31" s="259">
        <v>858</v>
      </c>
      <c r="J31" s="226">
        <v>391</v>
      </c>
      <c r="K31" s="248">
        <v>2264</v>
      </c>
      <c r="L31" s="196">
        <v>212</v>
      </c>
      <c r="M31" s="307">
        <f t="shared" si="12"/>
        <v>11593</v>
      </c>
      <c r="O31" s="363"/>
      <c r="P31" s="363"/>
      <c r="Q31" s="363"/>
      <c r="R31" s="363"/>
      <c r="S31" s="363"/>
      <c r="T31" s="363"/>
      <c r="V31" s="363"/>
    </row>
    <row r="32" spans="1:24" s="3" customFormat="1" ht="15" customHeight="1" outlineLevel="1" x14ac:dyDescent="0.25">
      <c r="A32" s="25" t="s">
        <v>1</v>
      </c>
      <c r="B32" s="177">
        <f t="shared" si="13"/>
        <v>43694</v>
      </c>
      <c r="C32" s="259">
        <v>548</v>
      </c>
      <c r="D32" s="226">
        <v>794</v>
      </c>
      <c r="E32" s="250">
        <v>653</v>
      </c>
      <c r="F32" s="275">
        <v>1902</v>
      </c>
      <c r="G32" s="226">
        <v>1625</v>
      </c>
      <c r="H32" s="248">
        <v>1584</v>
      </c>
      <c r="I32" s="259"/>
      <c r="J32" s="226"/>
      <c r="K32" s="248"/>
      <c r="L32" s="196"/>
      <c r="M32" s="307">
        <f t="shared" si="12"/>
        <v>7106</v>
      </c>
      <c r="O32" s="363"/>
      <c r="P32" s="363"/>
      <c r="Q32" s="363"/>
      <c r="R32" s="363"/>
      <c r="S32" s="363"/>
      <c r="T32" s="363"/>
      <c r="V32" s="363"/>
    </row>
    <row r="33" spans="1:23" s="3" customFormat="1" ht="15" customHeight="1" outlineLevel="1" thickBot="1" x14ac:dyDescent="0.3">
      <c r="A33" s="25" t="s">
        <v>2</v>
      </c>
      <c r="B33" s="177">
        <f t="shared" si="13"/>
        <v>43695</v>
      </c>
      <c r="C33" s="259">
        <v>431</v>
      </c>
      <c r="D33" s="388">
        <v>688</v>
      </c>
      <c r="E33" s="250">
        <v>519</v>
      </c>
      <c r="F33" s="275">
        <v>1504</v>
      </c>
      <c r="G33" s="226">
        <v>1404</v>
      </c>
      <c r="H33" s="248">
        <v>1121</v>
      </c>
      <c r="I33" s="259"/>
      <c r="J33" s="226"/>
      <c r="K33" s="248"/>
      <c r="L33" s="196"/>
      <c r="M33" s="307">
        <f t="shared" si="12"/>
        <v>5667</v>
      </c>
      <c r="O33" s="363"/>
      <c r="P33" s="363"/>
      <c r="Q33" s="363"/>
      <c r="R33" s="363"/>
      <c r="S33" s="363"/>
      <c r="T33" s="363"/>
      <c r="V33" s="363"/>
    </row>
    <row r="34" spans="1:23" s="3" customFormat="1" ht="15" customHeight="1" outlineLevel="1" thickBot="1" x14ac:dyDescent="0.3">
      <c r="A34" s="160" t="s">
        <v>21</v>
      </c>
      <c r="B34" s="598" t="s">
        <v>26</v>
      </c>
      <c r="C34" s="260">
        <f t="shared" ref="C34:M34" si="14">SUM(C27:C33)</f>
        <v>2990</v>
      </c>
      <c r="D34" s="240">
        <f t="shared" si="14"/>
        <v>3719</v>
      </c>
      <c r="E34" s="261">
        <f>SUM(E27:E33)</f>
        <v>2962</v>
      </c>
      <c r="F34" s="322">
        <f t="shared" si="14"/>
        <v>21462</v>
      </c>
      <c r="G34" s="240">
        <f t="shared" si="14"/>
        <v>16682</v>
      </c>
      <c r="H34" s="300">
        <f t="shared" si="14"/>
        <v>4552</v>
      </c>
      <c r="I34" s="260">
        <f t="shared" si="14"/>
        <v>4303</v>
      </c>
      <c r="J34" s="240">
        <f t="shared" si="14"/>
        <v>2253</v>
      </c>
      <c r="K34" s="300">
        <f t="shared" si="14"/>
        <v>12437</v>
      </c>
      <c r="L34" s="305">
        <f t="shared" si="14"/>
        <v>1566</v>
      </c>
      <c r="M34" s="303">
        <f t="shared" si="14"/>
        <v>72926</v>
      </c>
      <c r="P34" s="363"/>
      <c r="Q34" s="363"/>
      <c r="R34" s="363"/>
      <c r="S34" s="363"/>
      <c r="T34" s="363"/>
      <c r="V34" s="363"/>
    </row>
    <row r="35" spans="1:23" s="3" customFormat="1" ht="15" customHeight="1" outlineLevel="1" thickBot="1" x14ac:dyDescent="0.3">
      <c r="A35" s="110" t="s">
        <v>23</v>
      </c>
      <c r="B35" s="599"/>
      <c r="C35" s="260">
        <f t="shared" ref="C35:M35" si="15">AVERAGE(C27:C33)</f>
        <v>427.14285714285717</v>
      </c>
      <c r="D35" s="240">
        <f t="shared" si="15"/>
        <v>531.28571428571433</v>
      </c>
      <c r="E35" s="261">
        <f t="shared" si="15"/>
        <v>423.14285714285717</v>
      </c>
      <c r="F35" s="322">
        <f t="shared" si="15"/>
        <v>3066</v>
      </c>
      <c r="G35" s="240">
        <f t="shared" si="15"/>
        <v>2383.1428571428573</v>
      </c>
      <c r="H35" s="300">
        <f t="shared" si="15"/>
        <v>650.28571428571433</v>
      </c>
      <c r="I35" s="260">
        <f t="shared" si="15"/>
        <v>860.6</v>
      </c>
      <c r="J35" s="240">
        <f t="shared" si="15"/>
        <v>450.6</v>
      </c>
      <c r="K35" s="300">
        <f t="shared" si="15"/>
        <v>2487.4</v>
      </c>
      <c r="L35" s="305">
        <f t="shared" si="15"/>
        <v>313.2</v>
      </c>
      <c r="M35" s="303">
        <f t="shared" si="15"/>
        <v>10418</v>
      </c>
      <c r="P35" s="363"/>
      <c r="Q35" s="363"/>
      <c r="R35" s="363"/>
      <c r="S35" s="363"/>
      <c r="V35" s="363"/>
    </row>
    <row r="36" spans="1:23" s="3" customFormat="1" ht="15" customHeight="1" thickBot="1" x14ac:dyDescent="0.3">
      <c r="A36" s="26" t="s">
        <v>20</v>
      </c>
      <c r="B36" s="599"/>
      <c r="C36" s="262">
        <f t="shared" ref="C36:M36" si="16">SUM(C27:C31)</f>
        <v>2011</v>
      </c>
      <c r="D36" s="241">
        <f t="shared" si="16"/>
        <v>2237</v>
      </c>
      <c r="E36" s="263">
        <f t="shared" si="16"/>
        <v>1790</v>
      </c>
      <c r="F36" s="323">
        <f t="shared" si="16"/>
        <v>18056</v>
      </c>
      <c r="G36" s="241">
        <f t="shared" si="16"/>
        <v>13653</v>
      </c>
      <c r="H36" s="301">
        <f t="shared" si="16"/>
        <v>1847</v>
      </c>
      <c r="I36" s="262">
        <f t="shared" si="16"/>
        <v>4303</v>
      </c>
      <c r="J36" s="241">
        <f t="shared" si="16"/>
        <v>2253</v>
      </c>
      <c r="K36" s="301">
        <f t="shared" si="16"/>
        <v>12437</v>
      </c>
      <c r="L36" s="306">
        <f t="shared" si="16"/>
        <v>1566</v>
      </c>
      <c r="M36" s="304">
        <f t="shared" si="16"/>
        <v>60153</v>
      </c>
      <c r="N36" s="206"/>
    </row>
    <row r="37" spans="1:23" s="3" customFormat="1" ht="15" customHeight="1" thickBot="1" x14ac:dyDescent="0.3">
      <c r="A37" s="26" t="s">
        <v>22</v>
      </c>
      <c r="B37" s="600"/>
      <c r="C37" s="262">
        <f>AVERAGE(C27:C31)</f>
        <v>402.2</v>
      </c>
      <c r="D37" s="241">
        <f t="shared" ref="D37:M37" si="17">AVERAGE(D27:D31)</f>
        <v>447.4</v>
      </c>
      <c r="E37" s="263">
        <f>AVERAGE(E27:E31)</f>
        <v>358</v>
      </c>
      <c r="F37" s="323">
        <f>AVERAGE(F27:F31)</f>
        <v>3611.2</v>
      </c>
      <c r="G37" s="241">
        <f t="shared" si="17"/>
        <v>2730.6</v>
      </c>
      <c r="H37" s="301">
        <f>AVERAGE(H27:H31)</f>
        <v>369.4</v>
      </c>
      <c r="I37" s="262">
        <f t="shared" si="17"/>
        <v>860.6</v>
      </c>
      <c r="J37" s="241">
        <f t="shared" si="17"/>
        <v>450.6</v>
      </c>
      <c r="K37" s="301">
        <f t="shared" si="17"/>
        <v>2487.4</v>
      </c>
      <c r="L37" s="306">
        <f t="shared" si="17"/>
        <v>313.2</v>
      </c>
      <c r="M37" s="304">
        <f t="shared" si="17"/>
        <v>12030.6</v>
      </c>
      <c r="O37" s="363"/>
      <c r="P37" s="363"/>
      <c r="Q37" s="363"/>
      <c r="R37" s="363"/>
      <c r="S37" s="363"/>
      <c r="T37" s="363"/>
      <c r="U37" s="363"/>
      <c r="V37" s="363"/>
    </row>
    <row r="38" spans="1:23" s="3" customFormat="1" ht="15" customHeight="1" x14ac:dyDescent="0.25">
      <c r="A38" s="25" t="s">
        <v>3</v>
      </c>
      <c r="B38" s="178">
        <f>B33+1</f>
        <v>43696</v>
      </c>
      <c r="C38" s="259">
        <v>417</v>
      </c>
      <c r="D38" s="226">
        <v>464</v>
      </c>
      <c r="E38" s="250">
        <v>404</v>
      </c>
      <c r="F38" s="275">
        <v>2934</v>
      </c>
      <c r="G38" s="226">
        <v>2689</v>
      </c>
      <c r="H38" s="248">
        <v>375</v>
      </c>
      <c r="I38" s="259">
        <v>840</v>
      </c>
      <c r="J38" s="226">
        <v>477</v>
      </c>
      <c r="K38" s="248">
        <v>2350</v>
      </c>
      <c r="L38" s="196">
        <v>244</v>
      </c>
      <c r="M38" s="307">
        <f t="shared" ref="M38:M44" si="18">SUM(C38:L38)</f>
        <v>11194</v>
      </c>
      <c r="O38" s="363"/>
      <c r="P38" s="363"/>
      <c r="Q38" s="363"/>
      <c r="R38" s="363"/>
      <c r="S38" s="363"/>
      <c r="T38" s="363"/>
      <c r="U38" s="363"/>
      <c r="V38" s="363"/>
    </row>
    <row r="39" spans="1:23" s="3" customFormat="1" ht="15" customHeight="1" x14ac:dyDescent="0.25">
      <c r="A39" s="25" t="s">
        <v>4</v>
      </c>
      <c r="B39" s="179">
        <f t="shared" ref="B39:B44" si="19">B38+1</f>
        <v>43697</v>
      </c>
      <c r="C39" s="259">
        <v>417</v>
      </c>
      <c r="D39" s="226">
        <v>531</v>
      </c>
      <c r="E39" s="250">
        <v>390</v>
      </c>
      <c r="F39" s="275">
        <v>3716</v>
      </c>
      <c r="G39" s="226">
        <v>2904</v>
      </c>
      <c r="H39" s="248">
        <v>400</v>
      </c>
      <c r="I39" s="259">
        <v>915</v>
      </c>
      <c r="J39" s="226">
        <v>543</v>
      </c>
      <c r="K39" s="248">
        <v>2743</v>
      </c>
      <c r="L39" s="196">
        <v>284</v>
      </c>
      <c r="M39" s="307">
        <f t="shared" si="18"/>
        <v>12843</v>
      </c>
      <c r="O39" s="363"/>
      <c r="P39" s="363"/>
      <c r="Q39" s="363"/>
      <c r="R39" s="363"/>
      <c r="S39" s="363"/>
      <c r="T39" s="363"/>
      <c r="U39" s="363"/>
      <c r="V39" s="363"/>
      <c r="W39" s="363"/>
    </row>
    <row r="40" spans="1:23" s="3" customFormat="1" ht="15" customHeight="1" x14ac:dyDescent="0.25">
      <c r="A40" s="25" t="s">
        <v>5</v>
      </c>
      <c r="B40" s="179">
        <f t="shared" si="19"/>
        <v>43698</v>
      </c>
      <c r="C40" s="259">
        <v>369</v>
      </c>
      <c r="D40" s="226">
        <v>506</v>
      </c>
      <c r="E40" s="250">
        <v>405</v>
      </c>
      <c r="F40" s="275">
        <v>3736</v>
      </c>
      <c r="G40" s="226">
        <v>2801</v>
      </c>
      <c r="H40" s="248">
        <v>307</v>
      </c>
      <c r="I40" s="259">
        <v>807</v>
      </c>
      <c r="J40" s="226">
        <v>477</v>
      </c>
      <c r="K40" s="248">
        <v>2438</v>
      </c>
      <c r="L40" s="196">
        <v>313</v>
      </c>
      <c r="M40" s="307">
        <f t="shared" si="18"/>
        <v>12159</v>
      </c>
      <c r="O40" s="363"/>
      <c r="P40" s="363"/>
      <c r="Q40" s="363"/>
      <c r="R40" s="363"/>
      <c r="S40" s="363"/>
      <c r="T40" s="363"/>
      <c r="U40" s="363"/>
      <c r="V40" s="363"/>
      <c r="W40" s="363"/>
    </row>
    <row r="41" spans="1:23" s="3" customFormat="1" ht="15" customHeight="1" x14ac:dyDescent="0.25">
      <c r="A41" s="25" t="s">
        <v>6</v>
      </c>
      <c r="B41" s="179">
        <f t="shared" si="19"/>
        <v>43699</v>
      </c>
      <c r="C41" s="259">
        <v>444</v>
      </c>
      <c r="D41" s="226">
        <v>496</v>
      </c>
      <c r="E41" s="250">
        <v>283</v>
      </c>
      <c r="F41" s="275">
        <v>3435</v>
      </c>
      <c r="G41" s="226">
        <v>2808</v>
      </c>
      <c r="H41" s="248">
        <v>355</v>
      </c>
      <c r="I41" s="259">
        <v>952</v>
      </c>
      <c r="J41" s="226">
        <v>440</v>
      </c>
      <c r="K41" s="248">
        <v>2385</v>
      </c>
      <c r="L41" s="196">
        <v>379</v>
      </c>
      <c r="M41" s="307">
        <f t="shared" si="18"/>
        <v>11977</v>
      </c>
      <c r="O41" s="363"/>
      <c r="P41" s="363"/>
      <c r="Q41" s="363"/>
      <c r="R41" s="363"/>
      <c r="S41" s="363"/>
      <c r="T41" s="363"/>
      <c r="U41" s="363"/>
      <c r="V41" s="363"/>
      <c r="W41" s="363"/>
    </row>
    <row r="42" spans="1:23" s="3" customFormat="1" ht="15" customHeight="1" x14ac:dyDescent="0.25">
      <c r="A42" s="25" t="s">
        <v>0</v>
      </c>
      <c r="B42" s="179">
        <f t="shared" si="19"/>
        <v>43700</v>
      </c>
      <c r="C42" s="259">
        <v>281</v>
      </c>
      <c r="D42" s="226">
        <v>395</v>
      </c>
      <c r="E42" s="250">
        <v>271</v>
      </c>
      <c r="F42" s="275">
        <v>3115</v>
      </c>
      <c r="G42" s="226">
        <v>2016</v>
      </c>
      <c r="H42" s="248">
        <v>314</v>
      </c>
      <c r="I42" s="259">
        <v>747</v>
      </c>
      <c r="J42" s="226">
        <v>263</v>
      </c>
      <c r="K42" s="248">
        <v>1877</v>
      </c>
      <c r="L42" s="196">
        <v>249</v>
      </c>
      <c r="M42" s="307">
        <f t="shared" si="18"/>
        <v>9528</v>
      </c>
      <c r="O42" s="363"/>
      <c r="P42" s="363"/>
      <c r="Q42" s="363"/>
      <c r="R42" s="363"/>
      <c r="S42" s="363"/>
      <c r="T42" s="363"/>
      <c r="U42" s="363"/>
      <c r="V42" s="363"/>
      <c r="W42" s="363"/>
    </row>
    <row r="43" spans="1:23" s="3" customFormat="1" ht="15" customHeight="1" outlineLevel="1" x14ac:dyDescent="0.25">
      <c r="A43" s="25" t="s">
        <v>1</v>
      </c>
      <c r="B43" s="179">
        <f t="shared" si="19"/>
        <v>43701</v>
      </c>
      <c r="C43" s="259">
        <v>298</v>
      </c>
      <c r="D43" s="226">
        <v>378</v>
      </c>
      <c r="E43" s="250">
        <v>189</v>
      </c>
      <c r="F43" s="275">
        <v>2261</v>
      </c>
      <c r="G43" s="226">
        <v>1101</v>
      </c>
      <c r="H43" s="248">
        <v>17261</v>
      </c>
      <c r="I43" s="259"/>
      <c r="J43" s="226"/>
      <c r="K43" s="248"/>
      <c r="L43" s="196"/>
      <c r="M43" s="307">
        <f t="shared" si="18"/>
        <v>21488</v>
      </c>
      <c r="N43" s="124"/>
      <c r="O43" s="363"/>
      <c r="P43" s="363"/>
      <c r="Q43" s="363"/>
      <c r="R43" s="363"/>
      <c r="S43" s="363"/>
      <c r="T43" s="363"/>
      <c r="U43" s="363"/>
      <c r="V43" s="363"/>
      <c r="W43" s="363"/>
    </row>
    <row r="44" spans="1:23" s="3" customFormat="1" ht="15" customHeight="1" outlineLevel="1" thickBot="1" x14ac:dyDescent="0.3">
      <c r="A44" s="25" t="s">
        <v>2</v>
      </c>
      <c r="B44" s="179">
        <f t="shared" si="19"/>
        <v>43702</v>
      </c>
      <c r="C44" s="259">
        <v>233</v>
      </c>
      <c r="D44" s="226">
        <v>239</v>
      </c>
      <c r="E44" s="250">
        <v>184</v>
      </c>
      <c r="F44" s="275">
        <v>1809</v>
      </c>
      <c r="G44" s="226">
        <v>870</v>
      </c>
      <c r="H44" s="248">
        <v>13144</v>
      </c>
      <c r="I44" s="259"/>
      <c r="J44" s="226"/>
      <c r="K44" s="248"/>
      <c r="L44" s="196"/>
      <c r="M44" s="307">
        <f t="shared" si="18"/>
        <v>16479</v>
      </c>
      <c r="N44" s="124"/>
      <c r="O44" s="363"/>
      <c r="P44" s="363"/>
      <c r="Q44" s="363"/>
      <c r="S44" s="363"/>
      <c r="T44" s="363"/>
      <c r="U44" s="363"/>
    </row>
    <row r="45" spans="1:23" s="3" customFormat="1" ht="15" customHeight="1" outlineLevel="1" thickBot="1" x14ac:dyDescent="0.3">
      <c r="A45" s="160" t="s">
        <v>21</v>
      </c>
      <c r="B45" s="598" t="s">
        <v>27</v>
      </c>
      <c r="C45" s="260">
        <f t="shared" ref="C45:L45" si="20">SUM(C38:C44)</f>
        <v>2459</v>
      </c>
      <c r="D45" s="240">
        <f t="shared" si="20"/>
        <v>3009</v>
      </c>
      <c r="E45" s="261">
        <f>SUM(E38:E44)</f>
        <v>2126</v>
      </c>
      <c r="F45" s="322">
        <f>SUM(F38:F44)</f>
        <v>21006</v>
      </c>
      <c r="G45" s="240">
        <f t="shared" si="20"/>
        <v>15189</v>
      </c>
      <c r="H45" s="300">
        <f>SUM(H38:H44)</f>
        <v>32156</v>
      </c>
      <c r="I45" s="260">
        <f t="shared" si="20"/>
        <v>4261</v>
      </c>
      <c r="J45" s="240">
        <f t="shared" si="20"/>
        <v>2200</v>
      </c>
      <c r="K45" s="300">
        <f t="shared" si="20"/>
        <v>11793</v>
      </c>
      <c r="L45" s="305">
        <f t="shared" si="20"/>
        <v>1469</v>
      </c>
      <c r="M45" s="303">
        <f>SUM(M38:M44)</f>
        <v>95668</v>
      </c>
      <c r="O45" s="363"/>
      <c r="P45" s="363"/>
      <c r="Q45" s="363"/>
      <c r="R45" s="363"/>
      <c r="S45" s="363"/>
      <c r="T45" s="363"/>
      <c r="U45" s="363"/>
    </row>
    <row r="46" spans="1:23" s="3" customFormat="1" ht="15" customHeight="1" outlineLevel="1" thickBot="1" x14ac:dyDescent="0.3">
      <c r="A46" s="110" t="s">
        <v>23</v>
      </c>
      <c r="B46" s="599"/>
      <c r="C46" s="260">
        <f t="shared" ref="C46:M46" si="21">AVERAGE(C38:C44)</f>
        <v>351.28571428571428</v>
      </c>
      <c r="D46" s="240">
        <f t="shared" si="21"/>
        <v>429.85714285714283</v>
      </c>
      <c r="E46" s="261">
        <f>AVERAGE(E38:E44)</f>
        <v>303.71428571428572</v>
      </c>
      <c r="F46" s="322">
        <f>AVERAGE(F38:F44)</f>
        <v>3000.8571428571427</v>
      </c>
      <c r="G46" s="240">
        <f t="shared" si="21"/>
        <v>2169.8571428571427</v>
      </c>
      <c r="H46" s="300">
        <f>AVERAGE(H38:H44)</f>
        <v>4593.7142857142853</v>
      </c>
      <c r="I46" s="260">
        <f t="shared" si="21"/>
        <v>852.2</v>
      </c>
      <c r="J46" s="240">
        <f t="shared" si="21"/>
        <v>440</v>
      </c>
      <c r="K46" s="300">
        <f t="shared" si="21"/>
        <v>2358.6</v>
      </c>
      <c r="L46" s="305">
        <f t="shared" si="21"/>
        <v>293.8</v>
      </c>
      <c r="M46" s="303">
        <f t="shared" si="21"/>
        <v>13666.857142857143</v>
      </c>
      <c r="O46" s="363"/>
      <c r="P46" s="363"/>
      <c r="Q46" s="363"/>
      <c r="R46" s="363"/>
      <c r="S46" s="363"/>
    </row>
    <row r="47" spans="1:23" s="3" customFormat="1" ht="15" customHeight="1" thickBot="1" x14ac:dyDescent="0.3">
      <c r="A47" s="26" t="s">
        <v>20</v>
      </c>
      <c r="B47" s="599"/>
      <c r="C47" s="262">
        <f t="shared" ref="C47:I47" si="22">SUM(C38:C42)</f>
        <v>1928</v>
      </c>
      <c r="D47" s="241">
        <f t="shared" si="22"/>
        <v>2392</v>
      </c>
      <c r="E47" s="263">
        <f t="shared" si="22"/>
        <v>1753</v>
      </c>
      <c r="F47" s="323">
        <f t="shared" si="22"/>
        <v>16936</v>
      </c>
      <c r="G47" s="241">
        <f t="shared" si="22"/>
        <v>13218</v>
      </c>
      <c r="H47" s="301">
        <f t="shared" si="22"/>
        <v>1751</v>
      </c>
      <c r="I47" s="262">
        <f t="shared" si="22"/>
        <v>4261</v>
      </c>
      <c r="J47" s="241">
        <f t="shared" ref="J47:M47" si="23">SUM(J38:J42)</f>
        <v>2200</v>
      </c>
      <c r="K47" s="301">
        <f t="shared" si="23"/>
        <v>11793</v>
      </c>
      <c r="L47" s="306">
        <f t="shared" si="23"/>
        <v>1469</v>
      </c>
      <c r="M47" s="304">
        <f t="shared" si="23"/>
        <v>57701</v>
      </c>
      <c r="P47" s="363"/>
      <c r="Q47" s="363"/>
      <c r="R47" s="363"/>
      <c r="S47" s="363"/>
    </row>
    <row r="48" spans="1:23" s="3" customFormat="1" ht="15" customHeight="1" thickBot="1" x14ac:dyDescent="0.3">
      <c r="A48" s="26" t="s">
        <v>22</v>
      </c>
      <c r="B48" s="600"/>
      <c r="C48" s="262">
        <f t="shared" ref="C48:M48" si="24">AVERAGE(C38:C42)</f>
        <v>385.6</v>
      </c>
      <c r="D48" s="241">
        <f>AVERAGE(D38:D42)</f>
        <v>478.4</v>
      </c>
      <c r="E48" s="263">
        <f>AVERAGE(E38:E42)</f>
        <v>350.6</v>
      </c>
      <c r="F48" s="323">
        <f>AVERAGE(F38:F42)</f>
        <v>3387.2</v>
      </c>
      <c r="G48" s="241">
        <f t="shared" si="24"/>
        <v>2643.6</v>
      </c>
      <c r="H48" s="301">
        <f>AVERAGE(H38:H42)</f>
        <v>350.2</v>
      </c>
      <c r="I48" s="262">
        <f>AVERAGE(I38:I42)</f>
        <v>852.2</v>
      </c>
      <c r="J48" s="241">
        <f t="shared" si="24"/>
        <v>440</v>
      </c>
      <c r="K48" s="301">
        <f t="shared" si="24"/>
        <v>2358.6</v>
      </c>
      <c r="L48" s="306">
        <f t="shared" si="24"/>
        <v>293.8</v>
      </c>
      <c r="M48" s="304">
        <f t="shared" si="24"/>
        <v>11540.2</v>
      </c>
      <c r="P48" s="363"/>
      <c r="Q48" s="363"/>
      <c r="R48" s="363"/>
      <c r="T48" s="363"/>
    </row>
    <row r="49" spans="1:24" s="3" customFormat="1" ht="15" customHeight="1" x14ac:dyDescent="0.25">
      <c r="A49" s="25" t="s">
        <v>3</v>
      </c>
      <c r="B49" s="178">
        <f>B44+1</f>
        <v>43703</v>
      </c>
      <c r="C49" s="259">
        <v>386</v>
      </c>
      <c r="D49" s="226">
        <v>485</v>
      </c>
      <c r="E49" s="254">
        <v>330</v>
      </c>
      <c r="F49" s="275">
        <v>3296</v>
      </c>
      <c r="G49" s="226">
        <v>3249</v>
      </c>
      <c r="H49" s="248">
        <v>346</v>
      </c>
      <c r="I49" s="259">
        <v>766</v>
      </c>
      <c r="J49" s="226">
        <v>435</v>
      </c>
      <c r="K49" s="248">
        <v>2277</v>
      </c>
      <c r="L49" s="196">
        <v>247</v>
      </c>
      <c r="M49" s="307">
        <f t="shared" ref="M49:M55" si="25">SUM(C49:L49)</f>
        <v>11817</v>
      </c>
      <c r="O49" s="363"/>
      <c r="P49" s="363"/>
      <c r="Q49" s="363"/>
      <c r="R49" s="363"/>
      <c r="T49" s="363"/>
    </row>
    <row r="50" spans="1:24" s="3" customFormat="1" ht="15" customHeight="1" x14ac:dyDescent="0.25">
      <c r="A50" s="151" t="s">
        <v>4</v>
      </c>
      <c r="B50" s="179">
        <f t="shared" ref="B50:B55" si="26">B49+1</f>
        <v>43704</v>
      </c>
      <c r="C50" s="259">
        <v>453</v>
      </c>
      <c r="D50" s="226">
        <v>547</v>
      </c>
      <c r="E50" s="254">
        <v>388</v>
      </c>
      <c r="F50" s="275">
        <v>2473</v>
      </c>
      <c r="G50" s="226">
        <v>2802</v>
      </c>
      <c r="H50" s="248">
        <v>369</v>
      </c>
      <c r="I50" s="259">
        <v>856</v>
      </c>
      <c r="J50" s="226">
        <v>481</v>
      </c>
      <c r="K50" s="248">
        <v>2603</v>
      </c>
      <c r="L50" s="196">
        <v>335</v>
      </c>
      <c r="M50" s="307">
        <f t="shared" si="25"/>
        <v>11307</v>
      </c>
      <c r="O50" s="363"/>
      <c r="P50" s="363"/>
      <c r="Q50" s="363"/>
      <c r="R50" s="363"/>
      <c r="S50" s="363"/>
      <c r="T50" s="363"/>
      <c r="U50" s="363"/>
      <c r="V50" s="363"/>
      <c r="W50" s="363"/>
      <c r="X50" s="363"/>
    </row>
    <row r="51" spans="1:24" s="3" customFormat="1" x14ac:dyDescent="0.25">
      <c r="A51" s="151" t="s">
        <v>5</v>
      </c>
      <c r="B51" s="179">
        <f t="shared" si="26"/>
        <v>43705</v>
      </c>
      <c r="C51" s="259">
        <v>361</v>
      </c>
      <c r="D51" s="226">
        <v>474</v>
      </c>
      <c r="E51" s="254">
        <v>304</v>
      </c>
      <c r="F51" s="275">
        <v>3205</v>
      </c>
      <c r="G51" s="226">
        <v>2215</v>
      </c>
      <c r="H51" s="248">
        <v>337</v>
      </c>
      <c r="I51" s="259">
        <v>742</v>
      </c>
      <c r="J51" s="226">
        <v>432</v>
      </c>
      <c r="K51" s="248">
        <v>2572</v>
      </c>
      <c r="L51" s="196">
        <v>326</v>
      </c>
      <c r="M51" s="307">
        <f t="shared" si="25"/>
        <v>10968</v>
      </c>
      <c r="O51" s="363"/>
      <c r="P51" s="363"/>
      <c r="Q51" s="363"/>
      <c r="R51" s="363"/>
      <c r="S51" s="363"/>
      <c r="T51" s="363"/>
      <c r="U51" s="363"/>
      <c r="V51" s="363"/>
      <c r="W51" s="363"/>
      <c r="X51" s="363"/>
    </row>
    <row r="52" spans="1:24" s="3" customFormat="1" x14ac:dyDescent="0.25">
      <c r="A52" s="151" t="s">
        <v>6</v>
      </c>
      <c r="B52" s="179">
        <f t="shared" si="26"/>
        <v>43706</v>
      </c>
      <c r="C52" s="259">
        <v>377</v>
      </c>
      <c r="D52" s="226">
        <v>479</v>
      </c>
      <c r="E52" s="254">
        <v>347</v>
      </c>
      <c r="F52" s="275">
        <v>3470</v>
      </c>
      <c r="G52" s="226">
        <v>2592</v>
      </c>
      <c r="H52" s="248">
        <v>364</v>
      </c>
      <c r="I52" s="259">
        <v>857</v>
      </c>
      <c r="J52" s="226">
        <v>444</v>
      </c>
      <c r="K52" s="248">
        <v>2378</v>
      </c>
      <c r="L52" s="196">
        <v>409</v>
      </c>
      <c r="M52" s="307">
        <f t="shared" si="25"/>
        <v>11717</v>
      </c>
      <c r="O52" s="363"/>
      <c r="P52" s="363"/>
      <c r="Q52" s="363"/>
      <c r="R52" s="363"/>
      <c r="S52" s="363"/>
      <c r="T52" s="363"/>
      <c r="U52" s="363"/>
      <c r="V52" s="363"/>
      <c r="W52" s="363"/>
      <c r="X52" s="363"/>
    </row>
    <row r="53" spans="1:24" s="3" customFormat="1" x14ac:dyDescent="0.25">
      <c r="A53" s="25" t="s">
        <v>0</v>
      </c>
      <c r="B53" s="181">
        <f t="shared" si="26"/>
        <v>43707</v>
      </c>
      <c r="C53" s="259">
        <v>291</v>
      </c>
      <c r="D53" s="226">
        <v>270</v>
      </c>
      <c r="E53" s="254">
        <v>199</v>
      </c>
      <c r="F53" s="275">
        <v>3097</v>
      </c>
      <c r="G53" s="226">
        <v>1913</v>
      </c>
      <c r="H53" s="248">
        <v>327</v>
      </c>
      <c r="I53" s="259">
        <v>733</v>
      </c>
      <c r="J53" s="226">
        <v>235</v>
      </c>
      <c r="K53" s="248">
        <v>1714</v>
      </c>
      <c r="L53" s="196">
        <v>206</v>
      </c>
      <c r="M53" s="307">
        <f t="shared" si="25"/>
        <v>8985</v>
      </c>
      <c r="O53" s="363"/>
      <c r="P53" s="363"/>
      <c r="Q53" s="363"/>
      <c r="R53" s="363"/>
      <c r="S53" s="363"/>
      <c r="T53" s="363"/>
      <c r="U53" s="363"/>
      <c r="V53" s="363"/>
      <c r="W53" s="363"/>
      <c r="X53" s="363"/>
    </row>
    <row r="54" spans="1:24" s="3" customFormat="1" ht="15.75" outlineLevel="1" thickBot="1" x14ac:dyDescent="0.3">
      <c r="A54" s="25" t="s">
        <v>1</v>
      </c>
      <c r="B54" s="181">
        <f t="shared" si="26"/>
        <v>43708</v>
      </c>
      <c r="C54" s="259">
        <v>235</v>
      </c>
      <c r="D54" s="226">
        <v>214</v>
      </c>
      <c r="E54" s="254">
        <v>236</v>
      </c>
      <c r="F54" s="275">
        <v>1589</v>
      </c>
      <c r="G54" s="226">
        <v>796</v>
      </c>
      <c r="H54" s="248">
        <v>1511</v>
      </c>
      <c r="I54" s="259"/>
      <c r="J54" s="226"/>
      <c r="K54" s="248"/>
      <c r="L54" s="196"/>
      <c r="M54" s="307">
        <f t="shared" si="25"/>
        <v>4581</v>
      </c>
      <c r="O54" s="363"/>
      <c r="P54" s="363"/>
      <c r="Q54" s="363"/>
      <c r="R54" s="363"/>
      <c r="S54" s="363"/>
      <c r="T54" s="363"/>
      <c r="U54" s="363"/>
      <c r="V54" s="363"/>
      <c r="W54" s="363"/>
      <c r="X54" s="363"/>
    </row>
    <row r="55" spans="1:24" s="3" customFormat="1" ht="15.75" hidden="1" outlineLevel="1" thickBot="1" x14ac:dyDescent="0.3">
      <c r="A55" s="151" t="s">
        <v>2</v>
      </c>
      <c r="B55" s="181">
        <f t="shared" si="26"/>
        <v>43709</v>
      </c>
      <c r="C55" s="259"/>
      <c r="D55" s="226"/>
      <c r="E55" s="390"/>
      <c r="F55" s="275"/>
      <c r="G55" s="226"/>
      <c r="H55" s="248"/>
      <c r="I55" s="259"/>
      <c r="J55" s="226"/>
      <c r="K55" s="248"/>
      <c r="L55" s="196"/>
      <c r="M55" s="307">
        <f t="shared" si="25"/>
        <v>0</v>
      </c>
      <c r="O55" s="363"/>
      <c r="P55" s="363"/>
      <c r="Q55" s="363"/>
      <c r="R55" s="363"/>
      <c r="S55" s="363"/>
      <c r="T55" s="363"/>
      <c r="W55" s="363"/>
      <c r="X55" s="363"/>
    </row>
    <row r="56" spans="1:24" s="3" customFormat="1" ht="15" customHeight="1" outlineLevel="1" thickBot="1" x14ac:dyDescent="0.3">
      <c r="A56" s="160" t="s">
        <v>21</v>
      </c>
      <c r="B56" s="598" t="s">
        <v>28</v>
      </c>
      <c r="C56" s="260">
        <f t="shared" ref="C56:M56" si="27">SUM(C49:C55)</f>
        <v>2103</v>
      </c>
      <c r="D56" s="240">
        <f t="shared" si="27"/>
        <v>2469</v>
      </c>
      <c r="E56" s="261">
        <f t="shared" si="27"/>
        <v>1804</v>
      </c>
      <c r="F56" s="322">
        <f t="shared" si="27"/>
        <v>17130</v>
      </c>
      <c r="G56" s="240">
        <f t="shared" si="27"/>
        <v>13567</v>
      </c>
      <c r="H56" s="300">
        <f t="shared" si="27"/>
        <v>3254</v>
      </c>
      <c r="I56" s="260">
        <f t="shared" si="27"/>
        <v>3954</v>
      </c>
      <c r="J56" s="240">
        <f t="shared" si="27"/>
        <v>2027</v>
      </c>
      <c r="K56" s="300">
        <f t="shared" si="27"/>
        <v>11544</v>
      </c>
      <c r="L56" s="305">
        <f t="shared" si="27"/>
        <v>1523</v>
      </c>
      <c r="M56" s="303">
        <f t="shared" si="27"/>
        <v>59375</v>
      </c>
      <c r="O56" s="363"/>
      <c r="Q56" s="363"/>
      <c r="T56" s="363"/>
    </row>
    <row r="57" spans="1:24" s="3" customFormat="1" ht="15" customHeight="1" outlineLevel="1" thickBot="1" x14ac:dyDescent="0.3">
      <c r="A57" s="110" t="s">
        <v>23</v>
      </c>
      <c r="B57" s="599"/>
      <c r="C57" s="260">
        <f t="shared" ref="C57:M57" si="28">AVERAGE(C49:C55)</f>
        <v>350.5</v>
      </c>
      <c r="D57" s="240">
        <f t="shared" si="28"/>
        <v>411.5</v>
      </c>
      <c r="E57" s="261">
        <f>AVERAGE(E49:E55)</f>
        <v>300.66666666666669</v>
      </c>
      <c r="F57" s="322">
        <f t="shared" si="28"/>
        <v>2855</v>
      </c>
      <c r="G57" s="240">
        <f t="shared" si="28"/>
        <v>2261.1666666666665</v>
      </c>
      <c r="H57" s="300">
        <f>AVERAGE(H49:H55)</f>
        <v>542.33333333333337</v>
      </c>
      <c r="I57" s="260">
        <f t="shared" si="28"/>
        <v>790.8</v>
      </c>
      <c r="J57" s="240">
        <f t="shared" si="28"/>
        <v>405.4</v>
      </c>
      <c r="K57" s="300">
        <f t="shared" si="28"/>
        <v>2308.8000000000002</v>
      </c>
      <c r="L57" s="305">
        <f t="shared" si="28"/>
        <v>304.60000000000002</v>
      </c>
      <c r="M57" s="303">
        <f t="shared" si="28"/>
        <v>8482.1428571428569</v>
      </c>
      <c r="O57" s="363"/>
    </row>
    <row r="58" spans="1:24" s="3" customFormat="1" ht="15" customHeight="1" thickBot="1" x14ac:dyDescent="0.3">
      <c r="A58" s="26" t="s">
        <v>20</v>
      </c>
      <c r="B58" s="599"/>
      <c r="C58" s="262">
        <f t="shared" ref="C58:M58" si="29">SUM(C49:C53)</f>
        <v>1868</v>
      </c>
      <c r="D58" s="241">
        <f t="shared" si="29"/>
        <v>2255</v>
      </c>
      <c r="E58" s="263">
        <f t="shared" si="29"/>
        <v>1568</v>
      </c>
      <c r="F58" s="323">
        <f t="shared" si="29"/>
        <v>15541</v>
      </c>
      <c r="G58" s="241">
        <f t="shared" si="29"/>
        <v>12771</v>
      </c>
      <c r="H58" s="301">
        <f t="shared" si="29"/>
        <v>1743</v>
      </c>
      <c r="I58" s="262">
        <f t="shared" si="29"/>
        <v>3954</v>
      </c>
      <c r="J58" s="241">
        <f t="shared" si="29"/>
        <v>2027</v>
      </c>
      <c r="K58" s="301">
        <f t="shared" si="29"/>
        <v>11544</v>
      </c>
      <c r="L58" s="306">
        <f t="shared" si="29"/>
        <v>1523</v>
      </c>
      <c r="M58" s="304">
        <f t="shared" si="29"/>
        <v>54794</v>
      </c>
      <c r="O58" s="363"/>
    </row>
    <row r="59" spans="1:24" s="3" customFormat="1" ht="15.75" thickBot="1" x14ac:dyDescent="0.3">
      <c r="A59" s="26" t="s">
        <v>22</v>
      </c>
      <c r="B59" s="600"/>
      <c r="C59" s="40">
        <f t="shared" ref="C59:M59" si="30">AVERAGE(C49:C53)</f>
        <v>373.6</v>
      </c>
      <c r="D59" s="228">
        <f>AVERAGE(D49:D53)</f>
        <v>451</v>
      </c>
      <c r="E59" s="252">
        <f>AVERAGE(E49:E52)</f>
        <v>342.25</v>
      </c>
      <c r="F59" s="164">
        <f>AVERAGE(F49:F53)</f>
        <v>3108.2</v>
      </c>
      <c r="G59" s="228">
        <f t="shared" si="30"/>
        <v>2554.1999999999998</v>
      </c>
      <c r="H59" s="302">
        <f>AVERAGE(H49:H53)</f>
        <v>348.6</v>
      </c>
      <c r="I59" s="40">
        <f t="shared" si="30"/>
        <v>790.8</v>
      </c>
      <c r="J59" s="228">
        <f t="shared" si="30"/>
        <v>405.4</v>
      </c>
      <c r="K59" s="302">
        <f t="shared" si="30"/>
        <v>2308.8000000000002</v>
      </c>
      <c r="L59" s="223">
        <f t="shared" si="30"/>
        <v>304.60000000000002</v>
      </c>
      <c r="M59" s="41">
        <f t="shared" si="30"/>
        <v>10958.8</v>
      </c>
      <c r="O59" s="363"/>
    </row>
    <row r="60" spans="1:24" s="3" customFormat="1" ht="15.75" hidden="1" thickBot="1" x14ac:dyDescent="0.3">
      <c r="A60" s="151" t="s">
        <v>3</v>
      </c>
      <c r="B60" s="178"/>
      <c r="C60" s="142"/>
      <c r="D60" s="13"/>
      <c r="E60" s="137"/>
      <c r="F60" s="12"/>
      <c r="G60" s="13"/>
      <c r="H60" s="137"/>
      <c r="I60" s="12"/>
      <c r="J60" s="14"/>
      <c r="K60" s="14"/>
      <c r="L60" s="14"/>
      <c r="M60" s="158">
        <f>SUM(C60:L60)</f>
        <v>0</v>
      </c>
      <c r="O60" s="363"/>
    </row>
    <row r="61" spans="1:24" s="3" customFormat="1" ht="15.75" hidden="1" thickBot="1" x14ac:dyDescent="0.3">
      <c r="A61" s="151" t="s">
        <v>4</v>
      </c>
      <c r="B61" s="179"/>
      <c r="C61" s="142"/>
      <c r="D61" s="13"/>
      <c r="E61" s="137"/>
      <c r="F61" s="12"/>
      <c r="G61" s="13"/>
      <c r="H61" s="137"/>
      <c r="I61" s="12"/>
      <c r="J61" s="14"/>
      <c r="K61" s="14"/>
      <c r="L61" s="14"/>
      <c r="M61" s="59">
        <f>SUM(C61:L61)</f>
        <v>0</v>
      </c>
    </row>
    <row r="62" spans="1:24" s="3" customFormat="1" ht="15.75" hidden="1" thickBot="1" x14ac:dyDescent="0.3">
      <c r="A62" s="151" t="s">
        <v>5</v>
      </c>
      <c r="B62" s="180"/>
      <c r="C62" s="142"/>
      <c r="D62" s="13"/>
      <c r="E62" s="137"/>
      <c r="F62" s="12"/>
      <c r="G62" s="13"/>
      <c r="H62" s="137"/>
      <c r="I62" s="12"/>
      <c r="J62" s="14"/>
      <c r="K62" s="14"/>
      <c r="L62" s="14"/>
      <c r="M62" s="17"/>
    </row>
    <row r="63" spans="1:24" s="3" customFormat="1" ht="15.75" hidden="1" thickBot="1" x14ac:dyDescent="0.3">
      <c r="A63" s="151" t="s">
        <v>6</v>
      </c>
      <c r="B63" s="180"/>
      <c r="C63" s="142"/>
      <c r="D63" s="13"/>
      <c r="E63" s="137"/>
      <c r="F63" s="12"/>
      <c r="G63" s="13"/>
      <c r="H63" s="137"/>
      <c r="I63" s="12"/>
      <c r="J63" s="14"/>
      <c r="K63" s="14"/>
      <c r="L63" s="14"/>
      <c r="M63" s="17"/>
    </row>
    <row r="64" spans="1:24" s="3" customFormat="1" ht="15.75" hidden="1" thickBot="1" x14ac:dyDescent="0.3">
      <c r="A64" s="151" t="s">
        <v>0</v>
      </c>
      <c r="B64" s="180"/>
      <c r="C64" s="143"/>
      <c r="D64" s="13"/>
      <c r="E64" s="137"/>
      <c r="F64" s="12"/>
      <c r="G64" s="13"/>
      <c r="H64" s="137"/>
      <c r="I64" s="12"/>
      <c r="J64" s="14"/>
      <c r="K64" s="14"/>
      <c r="L64" s="14"/>
      <c r="M64" s="17"/>
    </row>
    <row r="65" spans="1:13" s="3" customFormat="1" ht="15.75" hidden="1" outlineLevel="1" thickBot="1" x14ac:dyDescent="0.3">
      <c r="A65" s="151" t="s">
        <v>1</v>
      </c>
      <c r="B65" s="180"/>
      <c r="C65" s="143"/>
      <c r="D65" s="19"/>
      <c r="E65" s="138"/>
      <c r="F65" s="18"/>
      <c r="G65" s="19"/>
      <c r="H65" s="138"/>
      <c r="I65" s="18"/>
      <c r="J65" s="20"/>
      <c r="K65" s="20"/>
      <c r="L65" s="20"/>
      <c r="M65" s="17"/>
    </row>
    <row r="66" spans="1:13" s="3" customFormat="1" ht="15.75" hidden="1" outlineLevel="1" thickBot="1" x14ac:dyDescent="0.3">
      <c r="A66" s="151" t="s">
        <v>2</v>
      </c>
      <c r="B66" s="182"/>
      <c r="C66" s="166"/>
      <c r="D66" s="57"/>
      <c r="E66" s="277"/>
      <c r="F66" s="56"/>
      <c r="G66" s="57"/>
      <c r="H66" s="277"/>
      <c r="I66" s="56"/>
      <c r="J66" s="58"/>
      <c r="K66" s="58"/>
      <c r="L66" s="58"/>
      <c r="M66" s="59"/>
    </row>
    <row r="67" spans="1:13" s="3" customFormat="1" ht="15.75" hidden="1" outlineLevel="1" thickBot="1" x14ac:dyDescent="0.3">
      <c r="A67" s="160" t="s">
        <v>21</v>
      </c>
      <c r="B67" s="598" t="s">
        <v>32</v>
      </c>
      <c r="C67" s="167">
        <f t="shared" ref="C67:L67" si="31">SUM(C60:C66)</f>
        <v>0</v>
      </c>
      <c r="D67" s="116">
        <f t="shared" si="31"/>
        <v>0</v>
      </c>
      <c r="E67" s="116">
        <f>SUM(E60:E66)</f>
        <v>0</v>
      </c>
      <c r="F67" s="115">
        <f t="shared" si="31"/>
        <v>0</v>
      </c>
      <c r="G67" s="116">
        <f t="shared" si="31"/>
        <v>0</v>
      </c>
      <c r="H67" s="116">
        <f>SUM(H60:H66)</f>
        <v>0</v>
      </c>
      <c r="I67" s="115">
        <f t="shared" si="31"/>
        <v>0</v>
      </c>
      <c r="J67" s="117">
        <f t="shared" si="31"/>
        <v>0</v>
      </c>
      <c r="K67" s="117">
        <f t="shared" si="31"/>
        <v>0</v>
      </c>
      <c r="L67" s="117">
        <f t="shared" si="31"/>
        <v>0</v>
      </c>
      <c r="M67" s="118">
        <f>SUM(M60:M66)</f>
        <v>0</v>
      </c>
    </row>
    <row r="68" spans="1:13" s="3" customFormat="1" ht="15.75" hidden="1" outlineLevel="1" thickBot="1" x14ac:dyDescent="0.3">
      <c r="A68" s="110" t="s">
        <v>23</v>
      </c>
      <c r="B68" s="599"/>
      <c r="C68" s="168" t="e">
        <f t="shared" ref="C68:M68" si="32">AVERAGE(C60:C66)</f>
        <v>#DIV/0!</v>
      </c>
      <c r="D68" s="112" t="e">
        <f t="shared" si="32"/>
        <v>#DIV/0!</v>
      </c>
      <c r="E68" s="112" t="e">
        <f>AVERAGE(E60:E66)</f>
        <v>#DIV/0!</v>
      </c>
      <c r="F68" s="111" t="e">
        <f t="shared" si="32"/>
        <v>#DIV/0!</v>
      </c>
      <c r="G68" s="112" t="e">
        <f t="shared" si="32"/>
        <v>#DIV/0!</v>
      </c>
      <c r="H68" s="112" t="e">
        <f>AVERAGE(H60:H66)</f>
        <v>#DIV/0!</v>
      </c>
      <c r="I68" s="111" t="e">
        <f t="shared" si="32"/>
        <v>#DIV/0!</v>
      </c>
      <c r="J68" s="113" t="e">
        <f t="shared" si="32"/>
        <v>#DIV/0!</v>
      </c>
      <c r="K68" s="113" t="e">
        <f t="shared" si="32"/>
        <v>#DIV/0!</v>
      </c>
      <c r="L68" s="113" t="e">
        <f t="shared" si="32"/>
        <v>#DIV/0!</v>
      </c>
      <c r="M68" s="114">
        <f t="shared" si="32"/>
        <v>0</v>
      </c>
    </row>
    <row r="69" spans="1:13" s="3" customFormat="1" ht="15.75" hidden="1" thickBot="1" x14ac:dyDescent="0.3">
      <c r="A69" s="26" t="s">
        <v>20</v>
      </c>
      <c r="B69" s="599"/>
      <c r="C69" s="169">
        <f t="shared" ref="C69:M69" si="33">SUM(C60:C64)</f>
        <v>0</v>
      </c>
      <c r="D69" s="28">
        <f t="shared" si="33"/>
        <v>0</v>
      </c>
      <c r="E69" s="28">
        <f>SUM(E60:E64)</f>
        <v>0</v>
      </c>
      <c r="F69" s="27">
        <f t="shared" si="33"/>
        <v>0</v>
      </c>
      <c r="G69" s="28">
        <f t="shared" si="33"/>
        <v>0</v>
      </c>
      <c r="H69" s="28">
        <f>SUM(H60:H64)</f>
        <v>0</v>
      </c>
      <c r="I69" s="27">
        <f t="shared" si="33"/>
        <v>0</v>
      </c>
      <c r="J69" s="29">
        <f t="shared" si="33"/>
        <v>0</v>
      </c>
      <c r="K69" s="29">
        <f t="shared" si="33"/>
        <v>0</v>
      </c>
      <c r="L69" s="29">
        <f t="shared" si="33"/>
        <v>0</v>
      </c>
      <c r="M69" s="30">
        <f t="shared" si="33"/>
        <v>0</v>
      </c>
    </row>
    <row r="70" spans="1:13" s="3" customFormat="1" ht="15.75" hidden="1" thickBot="1" x14ac:dyDescent="0.3">
      <c r="A70" s="26" t="s">
        <v>22</v>
      </c>
      <c r="B70" s="600"/>
      <c r="C70" s="170" t="e">
        <f t="shared" ref="C70:M70" si="34">AVERAGE(C60:C64)</f>
        <v>#DIV/0!</v>
      </c>
      <c r="D70" s="32" t="e">
        <f t="shared" si="34"/>
        <v>#DIV/0!</v>
      </c>
      <c r="E70" s="32" t="e">
        <f>AVERAGE(E60:E64)</f>
        <v>#DIV/0!</v>
      </c>
      <c r="F70" s="31" t="e">
        <f t="shared" si="34"/>
        <v>#DIV/0!</v>
      </c>
      <c r="G70" s="32" t="e">
        <f t="shared" si="34"/>
        <v>#DIV/0!</v>
      </c>
      <c r="H70" s="32" t="e">
        <f>AVERAGE(H60:H64)</f>
        <v>#DIV/0!</v>
      </c>
      <c r="I70" s="31" t="e">
        <f t="shared" si="34"/>
        <v>#DIV/0!</v>
      </c>
      <c r="J70" s="33" t="e">
        <f t="shared" si="34"/>
        <v>#DIV/0!</v>
      </c>
      <c r="K70" s="33" t="e">
        <f t="shared" si="34"/>
        <v>#DIV/0!</v>
      </c>
      <c r="L70" s="33" t="e">
        <f t="shared" si="34"/>
        <v>#DIV/0!</v>
      </c>
      <c r="M70" s="35">
        <f t="shared" si="34"/>
        <v>0</v>
      </c>
    </row>
    <row r="71" spans="1:13" s="3" customFormat="1" ht="21" customHeight="1" x14ac:dyDescent="0.25">
      <c r="A71" s="4"/>
      <c r="B71" s="13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33"/>
      <c r="C72" s="36"/>
      <c r="D72" s="38" t="s">
        <v>8</v>
      </c>
      <c r="E72" s="39" t="s">
        <v>90</v>
      </c>
      <c r="F72" s="39" t="s">
        <v>9</v>
      </c>
      <c r="G72" s="39" t="s">
        <v>10</v>
      </c>
    </row>
    <row r="73" spans="1:13" ht="29.25" customHeight="1" x14ac:dyDescent="0.25">
      <c r="C73" s="42" t="s">
        <v>29</v>
      </c>
      <c r="D73" s="37">
        <f>SUM(C56:E56, C45:E45, C34:E34, C23:E23, C12:E12, C67:E67  )</f>
        <v>37891</v>
      </c>
      <c r="E73" s="37">
        <f>SUM(L56, L45, L34, L23, L12, L67)</f>
        <v>6960</v>
      </c>
      <c r="F73" s="37">
        <f>SUM(F56:H56, F45:H45, F34:H34, F23:H23, F12:H12, F67:H67 )</f>
        <v>271947</v>
      </c>
      <c r="G73" s="37">
        <f>SUM(I12:K12,I23:K23,I34:K34,I45:K45,I56:K56, I67:K67)</f>
        <v>82426</v>
      </c>
    </row>
    <row r="74" spans="1:13" ht="29.25" customHeight="1" x14ac:dyDescent="0.25">
      <c r="C74" s="42" t="s">
        <v>30</v>
      </c>
      <c r="D74" s="37">
        <f>SUM(C58:E58, C47:E47, C36:E36, C25:E25, C14:E14, C69:E69 )</f>
        <v>26325</v>
      </c>
      <c r="E74" s="37">
        <f>SUM(L58, L47, L36, L25, L14, L69)</f>
        <v>6960</v>
      </c>
      <c r="F74" s="37">
        <f>SUM(F58:H58, F47:H47, F36:H36, F25:H25, F14:H14, F69:H69)</f>
        <v>149695</v>
      </c>
      <c r="G74" s="37">
        <f>SUM(I58:K58, I47:K47, I36:K36, I25:K25, I14:K14, I69:K69)</f>
        <v>82426</v>
      </c>
    </row>
    <row r="75" spans="1:13" ht="30" customHeight="1" x14ac:dyDescent="0.25"/>
    <row r="76" spans="1:13" ht="30" customHeight="1" x14ac:dyDescent="0.25">
      <c r="C76" s="640" t="s">
        <v>56</v>
      </c>
      <c r="D76" s="641"/>
      <c r="E76" s="641"/>
      <c r="F76" s="642"/>
    </row>
    <row r="77" spans="1:13" x14ac:dyDescent="0.25">
      <c r="C77" s="591" t="s">
        <v>29</v>
      </c>
      <c r="D77" s="592"/>
      <c r="E77" s="276"/>
      <c r="F77" s="107">
        <f>SUM(M56, M45, M34, M23, M12, M67)</f>
        <v>399224</v>
      </c>
    </row>
    <row r="78" spans="1:13" x14ac:dyDescent="0.25">
      <c r="C78" s="591" t="s">
        <v>30</v>
      </c>
      <c r="D78" s="592"/>
      <c r="E78" s="276"/>
      <c r="F78" s="106">
        <f>SUM(M14, M25, M36, M47, M58, M69)</f>
        <v>265406</v>
      </c>
    </row>
    <row r="79" spans="1:13" x14ac:dyDescent="0.25">
      <c r="C79" s="591" t="s">
        <v>62</v>
      </c>
      <c r="D79" s="592"/>
      <c r="E79" s="276"/>
      <c r="F79" s="107">
        <f>AVERAGE(M56, M45, M34, M23, M12, M67)</f>
        <v>66537.333333333328</v>
      </c>
    </row>
    <row r="80" spans="1:13" x14ac:dyDescent="0.25">
      <c r="C80" s="591" t="s">
        <v>22</v>
      </c>
      <c r="D80" s="592"/>
      <c r="E80" s="276"/>
      <c r="F80" s="106">
        <f>AVERAGE(M14, M25, M36, M47, M58, M69)</f>
        <v>44234.333333333336</v>
      </c>
    </row>
  </sheetData>
  <mergeCells count="28"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C45 C24 C37 C26" emptyCellReference="1"/>
    <ignoredError sqref="I13:J13 K13 K23:K24 I57:J57 C57 C59 C46 I46:L46 K57:L57 L15 I15:J15 I23:J24 D37 I59:L59 L23:L26 L13 I37:L37 I45:L45 C15:D15 K26 D45:D46 D57 G45 G37 G59 G23:G24 G15 F46:G46 F57:G57 F13:G13 K15 D26 G26 C48 D48 J48:L48 J47:L47 F48:G48 F47 J26 J25" evalError="1" emptyCellReference="1"/>
    <ignoredError sqref="M59 I67:K71 D67:D71 F67:G71" evalError="1"/>
    <ignoredError sqref="M22" formulaRange="1" emptyCellReference="1"/>
    <ignoredError sqref="M57 M24 F23:F26 M26:M33 M37:M44 M46:M48" evalError="1" formulaRange="1" emptyCellReference="1"/>
    <ignoredError sqref="F37 F5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A55" sqref="A55:XFD55"/>
    </sheetView>
  </sheetViews>
  <sheetFormatPr defaultRowHeight="15" outlineLevelRow="1" x14ac:dyDescent="0.25"/>
  <cols>
    <col min="1" max="1" width="18.7109375" style="1" bestFit="1" customWidth="1"/>
    <col min="2" max="2" width="8.7109375" style="134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71"/>
      <c r="C1" s="628" t="s">
        <v>10</v>
      </c>
      <c r="D1" s="630"/>
      <c r="E1" s="628" t="s">
        <v>14</v>
      </c>
      <c r="F1" s="630"/>
      <c r="G1" s="650" t="s">
        <v>19</v>
      </c>
    </row>
    <row r="2" spans="1:8" ht="14.25" customHeight="1" thickBot="1" x14ac:dyDescent="0.3">
      <c r="A2" s="24"/>
      <c r="B2" s="172"/>
      <c r="C2" s="631"/>
      <c r="D2" s="633"/>
      <c r="E2" s="631"/>
      <c r="F2" s="633"/>
      <c r="G2" s="651"/>
    </row>
    <row r="3" spans="1:8" ht="14.25" customHeight="1" x14ac:dyDescent="0.25">
      <c r="A3" s="638" t="s">
        <v>52</v>
      </c>
      <c r="B3" s="604" t="s">
        <v>53</v>
      </c>
      <c r="C3" s="636" t="s">
        <v>41</v>
      </c>
      <c r="D3" s="611" t="s">
        <v>42</v>
      </c>
      <c r="E3" s="636" t="s">
        <v>54</v>
      </c>
      <c r="F3" s="611" t="s">
        <v>42</v>
      </c>
      <c r="G3" s="651"/>
    </row>
    <row r="4" spans="1:8" ht="14.25" thickBot="1" x14ac:dyDescent="0.3">
      <c r="A4" s="639"/>
      <c r="B4" s="605"/>
      <c r="C4" s="637"/>
      <c r="D4" s="626"/>
      <c r="E4" s="637"/>
      <c r="F4" s="626"/>
      <c r="G4" s="651"/>
    </row>
    <row r="5" spans="1:8" s="46" customFormat="1" ht="13.5" hidden="1" x14ac:dyDescent="0.25">
      <c r="A5" s="25" t="s">
        <v>3</v>
      </c>
      <c r="B5" s="319">
        <v>43675</v>
      </c>
      <c r="C5" s="51"/>
      <c r="D5" s="52"/>
      <c r="E5" s="51"/>
      <c r="F5" s="123"/>
      <c r="G5" s="336">
        <f t="shared" ref="G5:G11" si="0">SUM(C5:F5)</f>
        <v>0</v>
      </c>
    </row>
    <row r="6" spans="1:8" s="46" customFormat="1" ht="13.5" hidden="1" x14ac:dyDescent="0.25">
      <c r="A6" s="25" t="s">
        <v>4</v>
      </c>
      <c r="B6" s="174">
        <v>43676</v>
      </c>
      <c r="C6" s="328"/>
      <c r="D6" s="370"/>
      <c r="E6" s="328"/>
      <c r="F6" s="331"/>
      <c r="G6" s="336">
        <f t="shared" si="0"/>
        <v>0</v>
      </c>
    </row>
    <row r="7" spans="1:8" s="46" customFormat="1" ht="13.5" hidden="1" x14ac:dyDescent="0.25">
      <c r="A7" s="25" t="s">
        <v>5</v>
      </c>
      <c r="B7" s="174">
        <v>43677</v>
      </c>
      <c r="C7" s="328"/>
      <c r="D7" s="370"/>
      <c r="E7" s="328"/>
      <c r="F7" s="331"/>
      <c r="G7" s="336">
        <f t="shared" si="0"/>
        <v>0</v>
      </c>
    </row>
    <row r="8" spans="1:8" s="46" customFormat="1" ht="13.5" x14ac:dyDescent="0.25">
      <c r="A8" s="25" t="s">
        <v>6</v>
      </c>
      <c r="B8" s="174">
        <v>43678</v>
      </c>
      <c r="C8" s="328">
        <v>1492</v>
      </c>
      <c r="D8" s="370">
        <v>1616</v>
      </c>
      <c r="E8" s="328">
        <v>1132</v>
      </c>
      <c r="F8" s="331">
        <v>1361</v>
      </c>
      <c r="G8" s="336">
        <f t="shared" si="0"/>
        <v>5601</v>
      </c>
      <c r="H8" s="152"/>
    </row>
    <row r="9" spans="1:8" s="46" customFormat="1" ht="13.5" x14ac:dyDescent="0.25">
      <c r="A9" s="25" t="s">
        <v>0</v>
      </c>
      <c r="B9" s="181">
        <v>43679</v>
      </c>
      <c r="C9" s="328">
        <v>1492</v>
      </c>
      <c r="D9" s="370">
        <v>1569</v>
      </c>
      <c r="E9" s="328">
        <v>936</v>
      </c>
      <c r="F9" s="331">
        <v>1379</v>
      </c>
      <c r="G9" s="336">
        <f t="shared" si="0"/>
        <v>5376</v>
      </c>
      <c r="H9" s="152"/>
    </row>
    <row r="10" spans="1:8" s="46" customFormat="1" ht="13.5" outlineLevel="1" x14ac:dyDescent="0.25">
      <c r="A10" s="25" t="s">
        <v>1</v>
      </c>
      <c r="B10" s="181">
        <v>43680</v>
      </c>
      <c r="C10" s="328">
        <v>1492</v>
      </c>
      <c r="D10" s="370">
        <v>1356</v>
      </c>
      <c r="E10" s="328">
        <v>0</v>
      </c>
      <c r="F10" s="331">
        <v>1040</v>
      </c>
      <c r="G10" s="336">
        <f t="shared" si="0"/>
        <v>3888</v>
      </c>
      <c r="H10" s="152"/>
    </row>
    <row r="11" spans="1:8" s="46" customFormat="1" ht="15" customHeight="1" outlineLevel="1" thickBot="1" x14ac:dyDescent="0.3">
      <c r="A11" s="151" t="s">
        <v>2</v>
      </c>
      <c r="B11" s="181">
        <v>43681</v>
      </c>
      <c r="C11" s="328">
        <v>1492</v>
      </c>
      <c r="D11" s="370">
        <v>1188</v>
      </c>
      <c r="E11" s="328">
        <v>0</v>
      </c>
      <c r="F11" s="331">
        <v>1654</v>
      </c>
      <c r="G11" s="336">
        <f t="shared" si="0"/>
        <v>4334</v>
      </c>
      <c r="H11" s="152"/>
    </row>
    <row r="12" spans="1:8" s="47" customFormat="1" ht="15" customHeight="1" outlineLevel="1" thickBot="1" x14ac:dyDescent="0.3">
      <c r="A12" s="160" t="s">
        <v>21</v>
      </c>
      <c r="B12" s="590" t="s">
        <v>24</v>
      </c>
      <c r="C12" s="329">
        <f>SUM(C5:C11)</f>
        <v>5968</v>
      </c>
      <c r="D12" s="369">
        <f>SUM(D5:D11)</f>
        <v>5729</v>
      </c>
      <c r="E12" s="329">
        <f>SUM(E5:E11)</f>
        <v>2068</v>
      </c>
      <c r="F12" s="332">
        <f>SUM(F5:F11)</f>
        <v>5434</v>
      </c>
      <c r="G12" s="337">
        <f>SUM(G5:G11)</f>
        <v>19199</v>
      </c>
    </row>
    <row r="13" spans="1:8" s="47" customFormat="1" ht="15" customHeight="1" outlineLevel="1" thickBot="1" x14ac:dyDescent="0.3">
      <c r="A13" s="110" t="s">
        <v>23</v>
      </c>
      <c r="B13" s="590"/>
      <c r="C13" s="329">
        <f>AVERAGE(C5:C11)</f>
        <v>1492</v>
      </c>
      <c r="D13" s="369">
        <f>AVERAGE(D5:D11)</f>
        <v>1432.25</v>
      </c>
      <c r="E13" s="329">
        <f>AVERAGE(E5:E11)</f>
        <v>517</v>
      </c>
      <c r="F13" s="332">
        <f>AVERAGE(F5:F11)</f>
        <v>1358.5</v>
      </c>
      <c r="G13" s="337">
        <f>AVERAGE(G5:G11)</f>
        <v>2742.7142857142858</v>
      </c>
    </row>
    <row r="14" spans="1:8" s="47" customFormat="1" ht="15" customHeight="1" thickBot="1" x14ac:dyDescent="0.3">
      <c r="A14" s="26" t="s">
        <v>20</v>
      </c>
      <c r="B14" s="590"/>
      <c r="C14" s="330">
        <f>SUM(C5:C9)</f>
        <v>2984</v>
      </c>
      <c r="D14" s="367">
        <f>SUM(D5:D9)</f>
        <v>3185</v>
      </c>
      <c r="E14" s="330">
        <f>SUM(E5:E9)</f>
        <v>2068</v>
      </c>
      <c r="F14" s="333">
        <f>SUM(F5:F9)</f>
        <v>2740</v>
      </c>
      <c r="G14" s="338">
        <f>SUM(G5:G9)</f>
        <v>10977</v>
      </c>
    </row>
    <row r="15" spans="1:8" s="47" customFormat="1" ht="15" customHeight="1" thickBot="1" x14ac:dyDescent="0.3">
      <c r="A15" s="26" t="s">
        <v>22</v>
      </c>
      <c r="B15" s="590"/>
      <c r="C15" s="330">
        <f>AVERAGE(C5:C9)</f>
        <v>1492</v>
      </c>
      <c r="D15" s="367">
        <f>AVERAGE(D5:D9)</f>
        <v>1592.5</v>
      </c>
      <c r="E15" s="330">
        <f>AVERAGE(E5:E9)</f>
        <v>1034</v>
      </c>
      <c r="F15" s="333">
        <f>AVERAGE(F5:F9)</f>
        <v>1370</v>
      </c>
      <c r="G15" s="338">
        <f>AVERAGE(G5:G9)</f>
        <v>2195.4</v>
      </c>
    </row>
    <row r="16" spans="1:8" s="47" customFormat="1" ht="15" customHeight="1" x14ac:dyDescent="0.25">
      <c r="A16" s="25" t="s">
        <v>3</v>
      </c>
      <c r="B16" s="174">
        <f>B11+1</f>
        <v>43682</v>
      </c>
      <c r="C16" s="299">
        <v>1413</v>
      </c>
      <c r="D16" s="368">
        <v>1694</v>
      </c>
      <c r="E16" s="299">
        <v>932</v>
      </c>
      <c r="F16" s="334">
        <v>1454</v>
      </c>
      <c r="G16" s="336">
        <f>SUM(C16:F16)</f>
        <v>5493</v>
      </c>
    </row>
    <row r="17" spans="1:8" s="47" customFormat="1" ht="15" customHeight="1" x14ac:dyDescent="0.25">
      <c r="A17" s="25" t="s">
        <v>4</v>
      </c>
      <c r="B17" s="174">
        <f t="shared" ref="B17:B22" si="1">B16+1</f>
        <v>43683</v>
      </c>
      <c r="C17" s="299">
        <v>1616</v>
      </c>
      <c r="D17" s="368">
        <v>1473</v>
      </c>
      <c r="E17" s="299">
        <v>1084</v>
      </c>
      <c r="F17" s="334">
        <v>1218</v>
      </c>
      <c r="G17" s="336">
        <f t="shared" ref="G17:G22" si="2">SUM(C17:F17)</f>
        <v>5391</v>
      </c>
    </row>
    <row r="18" spans="1:8" s="47" customFormat="1" ht="15" customHeight="1" x14ac:dyDescent="0.25">
      <c r="A18" s="25" t="s">
        <v>5</v>
      </c>
      <c r="B18" s="174">
        <f t="shared" si="1"/>
        <v>43684</v>
      </c>
      <c r="C18" s="299">
        <v>1491</v>
      </c>
      <c r="D18" s="368">
        <v>1481</v>
      </c>
      <c r="E18" s="299">
        <v>1058</v>
      </c>
      <c r="F18" s="334">
        <v>1127</v>
      </c>
      <c r="G18" s="336">
        <f t="shared" si="2"/>
        <v>5157</v>
      </c>
    </row>
    <row r="19" spans="1:8" s="47" customFormat="1" ht="15" customHeight="1" x14ac:dyDescent="0.25">
      <c r="A19" s="25" t="s">
        <v>6</v>
      </c>
      <c r="B19" s="174">
        <f t="shared" si="1"/>
        <v>43685</v>
      </c>
      <c r="C19" s="299">
        <v>1491</v>
      </c>
      <c r="D19" s="368">
        <v>1481</v>
      </c>
      <c r="E19" s="299">
        <v>1115</v>
      </c>
      <c r="F19" s="334">
        <v>1070</v>
      </c>
      <c r="G19" s="336">
        <f t="shared" si="2"/>
        <v>5157</v>
      </c>
    </row>
    <row r="20" spans="1:8" s="47" customFormat="1" ht="15" customHeight="1" x14ac:dyDescent="0.25">
      <c r="A20" s="25" t="s">
        <v>0</v>
      </c>
      <c r="B20" s="174">
        <f t="shared" si="1"/>
        <v>43686</v>
      </c>
      <c r="C20" s="299">
        <v>1506</v>
      </c>
      <c r="D20" s="368">
        <v>1396</v>
      </c>
      <c r="E20" s="299">
        <v>1352</v>
      </c>
      <c r="F20" s="334">
        <v>1166</v>
      </c>
      <c r="G20" s="336">
        <f t="shared" si="2"/>
        <v>5420</v>
      </c>
    </row>
    <row r="21" spans="1:8" s="47" customFormat="1" ht="15" customHeight="1" outlineLevel="1" x14ac:dyDescent="0.25">
      <c r="A21" s="25" t="s">
        <v>1</v>
      </c>
      <c r="B21" s="174">
        <f t="shared" si="1"/>
        <v>43687</v>
      </c>
      <c r="C21" s="299">
        <v>0</v>
      </c>
      <c r="D21" s="368">
        <v>1521</v>
      </c>
      <c r="E21" s="299">
        <v>0</v>
      </c>
      <c r="F21" s="334">
        <v>1581</v>
      </c>
      <c r="G21" s="336">
        <f t="shared" si="2"/>
        <v>3102</v>
      </c>
      <c r="H21" s="155"/>
    </row>
    <row r="22" spans="1:8" s="47" customFormat="1" ht="15" customHeight="1" outlineLevel="1" thickBot="1" x14ac:dyDescent="0.3">
      <c r="A22" s="25" t="s">
        <v>2</v>
      </c>
      <c r="B22" s="174">
        <f t="shared" si="1"/>
        <v>43688</v>
      </c>
      <c r="C22" s="299">
        <v>0</v>
      </c>
      <c r="D22" s="368">
        <v>1340</v>
      </c>
      <c r="E22" s="299">
        <v>0</v>
      </c>
      <c r="F22" s="334">
        <v>1756</v>
      </c>
      <c r="G22" s="336">
        <f t="shared" si="2"/>
        <v>3096</v>
      </c>
    </row>
    <row r="23" spans="1:8" s="47" customFormat="1" ht="15" customHeight="1" outlineLevel="1" thickBot="1" x14ac:dyDescent="0.3">
      <c r="A23" s="160" t="s">
        <v>21</v>
      </c>
      <c r="B23" s="590" t="s">
        <v>25</v>
      </c>
      <c r="C23" s="329">
        <f>SUM(C16:C22)</f>
        <v>7517</v>
      </c>
      <c r="D23" s="369">
        <f>SUM(D16:D22)</f>
        <v>10386</v>
      </c>
      <c r="E23" s="329">
        <f>SUM(E16:E22)</f>
        <v>5541</v>
      </c>
      <c r="F23" s="332">
        <f>SUM(F16:F22)</f>
        <v>9372</v>
      </c>
      <c r="G23" s="337">
        <f>SUM(G16:G22)</f>
        <v>32816</v>
      </c>
    </row>
    <row r="24" spans="1:8" s="47" customFormat="1" ht="15" customHeight="1" outlineLevel="1" thickBot="1" x14ac:dyDescent="0.3">
      <c r="A24" s="110" t="s">
        <v>23</v>
      </c>
      <c r="B24" s="590"/>
      <c r="C24" s="329">
        <f>AVERAGE(C16:C22)</f>
        <v>1073.8571428571429</v>
      </c>
      <c r="D24" s="369">
        <f>AVERAGE(D16:D22)</f>
        <v>1483.7142857142858</v>
      </c>
      <c r="E24" s="364">
        <f>AVERAGE(E16:E22)</f>
        <v>791.57142857142856</v>
      </c>
      <c r="F24" s="365">
        <f>AVERAGE(F16:F22)</f>
        <v>1338.8571428571429</v>
      </c>
      <c r="G24" s="337">
        <f>AVERAGE(G16:G22)</f>
        <v>4688</v>
      </c>
    </row>
    <row r="25" spans="1:8" s="47" customFormat="1" ht="15" customHeight="1" thickBot="1" x14ac:dyDescent="0.3">
      <c r="A25" s="26" t="s">
        <v>20</v>
      </c>
      <c r="B25" s="590"/>
      <c r="C25" s="330">
        <f>SUM(C16:C20)</f>
        <v>7517</v>
      </c>
      <c r="D25" s="367">
        <f>SUM(D16:D20)</f>
        <v>7525</v>
      </c>
      <c r="E25" s="366">
        <f>SUM(E16:E20)</f>
        <v>5541</v>
      </c>
      <c r="F25" s="372">
        <f>SUM(F16:F20)</f>
        <v>6035</v>
      </c>
      <c r="G25" s="338">
        <f>SUM(G16:G20)</f>
        <v>26618</v>
      </c>
    </row>
    <row r="26" spans="1:8" s="47" customFormat="1" ht="15" customHeight="1" thickBot="1" x14ac:dyDescent="0.3">
      <c r="A26" s="26" t="s">
        <v>22</v>
      </c>
      <c r="B26" s="590"/>
      <c r="C26" s="330">
        <f>AVERAGE(C16:C20)</f>
        <v>1503.4</v>
      </c>
      <c r="D26" s="367">
        <f>AVERAGE(D16:D20)</f>
        <v>1505</v>
      </c>
      <c r="E26" s="330">
        <f>AVERAGE(E16:E20)</f>
        <v>1108.2</v>
      </c>
      <c r="F26" s="333">
        <f>AVERAGE(F16:F20)</f>
        <v>1207</v>
      </c>
      <c r="G26" s="338">
        <f>AVERAGE(G16:G20)</f>
        <v>5323.6</v>
      </c>
    </row>
    <row r="27" spans="1:8" s="47" customFormat="1" ht="15" customHeight="1" x14ac:dyDescent="0.25">
      <c r="A27" s="25" t="s">
        <v>3</v>
      </c>
      <c r="B27" s="177">
        <f>B22+1</f>
        <v>43689</v>
      </c>
      <c r="C27" s="299">
        <v>1509</v>
      </c>
      <c r="D27" s="368">
        <v>1607</v>
      </c>
      <c r="E27" s="299">
        <v>1089</v>
      </c>
      <c r="F27" s="334">
        <v>1463</v>
      </c>
      <c r="G27" s="336">
        <f>SUM(C27:F27)</f>
        <v>5668</v>
      </c>
    </row>
    <row r="28" spans="1:8" s="47" customFormat="1" ht="15" customHeight="1" x14ac:dyDescent="0.25">
      <c r="A28" s="25" t="s">
        <v>4</v>
      </c>
      <c r="B28" s="177">
        <f t="shared" ref="B28:B33" si="3">B27+1</f>
        <v>43690</v>
      </c>
      <c r="C28" s="299">
        <v>1432</v>
      </c>
      <c r="D28" s="368">
        <v>1440</v>
      </c>
      <c r="E28" s="299">
        <v>949</v>
      </c>
      <c r="F28" s="334">
        <v>1136</v>
      </c>
      <c r="G28" s="336">
        <f t="shared" ref="G28:G33" si="4">SUM(C28:F28)</f>
        <v>4957</v>
      </c>
    </row>
    <row r="29" spans="1:8" s="47" customFormat="1" ht="15" customHeight="1" x14ac:dyDescent="0.25">
      <c r="A29" s="25" t="s">
        <v>5</v>
      </c>
      <c r="B29" s="177">
        <f t="shared" si="3"/>
        <v>43691</v>
      </c>
      <c r="C29" s="299">
        <v>1523</v>
      </c>
      <c r="D29" s="368">
        <v>1468</v>
      </c>
      <c r="E29" s="299">
        <v>1158</v>
      </c>
      <c r="F29" s="334">
        <v>1246</v>
      </c>
      <c r="G29" s="336">
        <f t="shared" si="4"/>
        <v>5395</v>
      </c>
    </row>
    <row r="30" spans="1:8" s="47" customFormat="1" ht="15" customHeight="1" x14ac:dyDescent="0.25">
      <c r="A30" s="25" t="s">
        <v>6</v>
      </c>
      <c r="B30" s="177">
        <f t="shared" si="3"/>
        <v>43692</v>
      </c>
      <c r="C30" s="328">
        <v>1369</v>
      </c>
      <c r="D30" s="368">
        <v>1510</v>
      </c>
      <c r="E30" s="328">
        <v>1206</v>
      </c>
      <c r="F30" s="334">
        <v>1339</v>
      </c>
      <c r="G30" s="336">
        <f t="shared" si="4"/>
        <v>5424</v>
      </c>
    </row>
    <row r="31" spans="1:8" s="47" customFormat="1" ht="15" customHeight="1" x14ac:dyDescent="0.25">
      <c r="A31" s="25" t="s">
        <v>0</v>
      </c>
      <c r="B31" s="177">
        <f t="shared" si="3"/>
        <v>43693</v>
      </c>
      <c r="C31" s="328">
        <v>990</v>
      </c>
      <c r="D31" s="368">
        <v>1402</v>
      </c>
      <c r="E31" s="328">
        <v>866</v>
      </c>
      <c r="F31" s="334">
        <v>1478</v>
      </c>
      <c r="G31" s="336">
        <f t="shared" si="4"/>
        <v>4736</v>
      </c>
    </row>
    <row r="32" spans="1:8" s="47" customFormat="1" ht="15" customHeight="1" outlineLevel="1" x14ac:dyDescent="0.25">
      <c r="A32" s="25" t="s">
        <v>1</v>
      </c>
      <c r="B32" s="177">
        <f t="shared" si="3"/>
        <v>43694</v>
      </c>
      <c r="C32" s="328">
        <v>0</v>
      </c>
      <c r="D32" s="368">
        <v>1486</v>
      </c>
      <c r="E32" s="328">
        <v>0</v>
      </c>
      <c r="F32" s="334">
        <v>998</v>
      </c>
      <c r="G32" s="336">
        <f t="shared" si="4"/>
        <v>2484</v>
      </c>
    </row>
    <row r="33" spans="1:8" s="47" customFormat="1" ht="15" customHeight="1" outlineLevel="1" thickBot="1" x14ac:dyDescent="0.3">
      <c r="A33" s="25" t="s">
        <v>2</v>
      </c>
      <c r="B33" s="177">
        <f t="shared" si="3"/>
        <v>43695</v>
      </c>
      <c r="C33" s="328">
        <v>0</v>
      </c>
      <c r="D33" s="368">
        <v>1093</v>
      </c>
      <c r="E33" s="328">
        <v>0</v>
      </c>
      <c r="F33" s="334">
        <v>1587</v>
      </c>
      <c r="G33" s="336">
        <f t="shared" si="4"/>
        <v>2680</v>
      </c>
      <c r="H33" s="155"/>
    </row>
    <row r="34" spans="1:8" s="47" customFormat="1" ht="15" customHeight="1" outlineLevel="1" thickBot="1" x14ac:dyDescent="0.3">
      <c r="A34" s="160" t="s">
        <v>21</v>
      </c>
      <c r="B34" s="590" t="s">
        <v>26</v>
      </c>
      <c r="C34" s="329">
        <f>SUM(C27:C33)</f>
        <v>6823</v>
      </c>
      <c r="D34" s="369">
        <f>SUM(D27:D33)</f>
        <v>10006</v>
      </c>
      <c r="E34" s="329">
        <f>SUM(E27:E33)</f>
        <v>5268</v>
      </c>
      <c r="F34" s="332">
        <f>SUM(F27:F33)</f>
        <v>9247</v>
      </c>
      <c r="G34" s="337">
        <f>SUM(G27:G33)</f>
        <v>31344</v>
      </c>
    </row>
    <row r="35" spans="1:8" s="47" customFormat="1" ht="15" customHeight="1" outlineLevel="1" thickBot="1" x14ac:dyDescent="0.3">
      <c r="A35" s="110" t="s">
        <v>23</v>
      </c>
      <c r="B35" s="590"/>
      <c r="C35" s="329">
        <f>AVERAGE(C27:C33)</f>
        <v>974.71428571428567</v>
      </c>
      <c r="D35" s="369">
        <f>AVERAGE(D27:D33)</f>
        <v>1429.4285714285713</v>
      </c>
      <c r="E35" s="329">
        <f>AVERAGE(E27:E33)</f>
        <v>752.57142857142856</v>
      </c>
      <c r="F35" s="332">
        <f>AVERAGE(F27:F33)</f>
        <v>1321</v>
      </c>
      <c r="G35" s="337">
        <f>AVERAGE(G27:G33)</f>
        <v>4477.7142857142853</v>
      </c>
    </row>
    <row r="36" spans="1:8" s="47" customFormat="1" ht="15" customHeight="1" thickBot="1" x14ac:dyDescent="0.3">
      <c r="A36" s="26" t="s">
        <v>20</v>
      </c>
      <c r="B36" s="590"/>
      <c r="C36" s="330">
        <f>SUM(C27:C31)</f>
        <v>6823</v>
      </c>
      <c r="D36" s="367">
        <f>SUM(D27:D31)</f>
        <v>7427</v>
      </c>
      <c r="E36" s="330">
        <f>SUM(E27:E31)</f>
        <v>5268</v>
      </c>
      <c r="F36" s="333">
        <f>SUM(F27:F31)</f>
        <v>6662</v>
      </c>
      <c r="G36" s="338">
        <f>SUM(G27:G31)</f>
        <v>26180</v>
      </c>
    </row>
    <row r="37" spans="1:8" s="47" customFormat="1" ht="15" customHeight="1" thickBot="1" x14ac:dyDescent="0.3">
      <c r="A37" s="26" t="s">
        <v>22</v>
      </c>
      <c r="B37" s="590"/>
      <c r="C37" s="330">
        <f>AVERAGE(C27:C31)</f>
        <v>1364.6</v>
      </c>
      <c r="D37" s="367">
        <f>AVERAGE(D27:D31)</f>
        <v>1485.4</v>
      </c>
      <c r="E37" s="330">
        <f>AVERAGE(E27:E31)</f>
        <v>1053.5999999999999</v>
      </c>
      <c r="F37" s="333">
        <f>AVERAGE(F27:F31)</f>
        <v>1332.4</v>
      </c>
      <c r="G37" s="338">
        <f>AVERAGE(G27:G31)</f>
        <v>5236</v>
      </c>
    </row>
    <row r="38" spans="1:8" s="47" customFormat="1" ht="15" customHeight="1" x14ac:dyDescent="0.25">
      <c r="A38" s="25" t="s">
        <v>3</v>
      </c>
      <c r="B38" s="179">
        <f>B33+1</f>
        <v>43696</v>
      </c>
      <c r="C38" s="328">
        <v>1227</v>
      </c>
      <c r="D38" s="368">
        <v>1558</v>
      </c>
      <c r="E38" s="328">
        <v>1059</v>
      </c>
      <c r="F38" s="334">
        <v>1272</v>
      </c>
      <c r="G38" s="336">
        <f t="shared" ref="G38:G44" si="5">SUM(C38:F38)</f>
        <v>5116</v>
      </c>
      <c r="H38" s="155"/>
    </row>
    <row r="39" spans="1:8" s="47" customFormat="1" ht="15" customHeight="1" x14ac:dyDescent="0.25">
      <c r="A39" s="25" t="s">
        <v>4</v>
      </c>
      <c r="B39" s="179">
        <f t="shared" ref="B39:B44" si="6">B38+1</f>
        <v>43697</v>
      </c>
      <c r="C39" s="328">
        <v>1393</v>
      </c>
      <c r="D39" s="368">
        <v>1491</v>
      </c>
      <c r="E39" s="328">
        <v>1050</v>
      </c>
      <c r="F39" s="334">
        <v>1262</v>
      </c>
      <c r="G39" s="336">
        <f t="shared" si="5"/>
        <v>5196</v>
      </c>
      <c r="H39" s="155"/>
    </row>
    <row r="40" spans="1:8" s="47" customFormat="1" ht="15" customHeight="1" x14ac:dyDescent="0.25">
      <c r="A40" s="25" t="s">
        <v>5</v>
      </c>
      <c r="B40" s="179">
        <f t="shared" si="6"/>
        <v>43698</v>
      </c>
      <c r="C40" s="328">
        <v>1357</v>
      </c>
      <c r="D40" s="368">
        <v>1257</v>
      </c>
      <c r="E40" s="328">
        <v>970</v>
      </c>
      <c r="F40" s="334">
        <v>1290</v>
      </c>
      <c r="G40" s="336">
        <f t="shared" si="5"/>
        <v>4874</v>
      </c>
      <c r="H40" s="155"/>
    </row>
    <row r="41" spans="1:8" s="47" customFormat="1" ht="15" customHeight="1" x14ac:dyDescent="0.25">
      <c r="A41" s="25" t="s">
        <v>6</v>
      </c>
      <c r="B41" s="179">
        <f t="shared" si="6"/>
        <v>43699</v>
      </c>
      <c r="C41" s="328">
        <v>1422</v>
      </c>
      <c r="D41" s="368">
        <v>1400</v>
      </c>
      <c r="E41" s="299">
        <v>1083</v>
      </c>
      <c r="F41" s="334">
        <v>1158</v>
      </c>
      <c r="G41" s="336">
        <f t="shared" si="5"/>
        <v>5063</v>
      </c>
      <c r="H41" s="155"/>
    </row>
    <row r="42" spans="1:8" s="47" customFormat="1" ht="15" customHeight="1" x14ac:dyDescent="0.25">
      <c r="A42" s="25" t="s">
        <v>0</v>
      </c>
      <c r="B42" s="179">
        <f t="shared" si="6"/>
        <v>43700</v>
      </c>
      <c r="C42" s="328">
        <v>998</v>
      </c>
      <c r="D42" s="368">
        <v>1159</v>
      </c>
      <c r="E42" s="299">
        <v>825</v>
      </c>
      <c r="F42" s="334">
        <v>1108</v>
      </c>
      <c r="G42" s="336">
        <f t="shared" si="5"/>
        <v>4090</v>
      </c>
      <c r="H42" s="155"/>
    </row>
    <row r="43" spans="1:8" s="47" customFormat="1" ht="15" customHeight="1" outlineLevel="1" x14ac:dyDescent="0.25">
      <c r="A43" s="25" t="s">
        <v>1</v>
      </c>
      <c r="B43" s="179">
        <f t="shared" si="6"/>
        <v>43701</v>
      </c>
      <c r="C43" s="328">
        <v>0</v>
      </c>
      <c r="D43" s="368">
        <v>1273</v>
      </c>
      <c r="E43" s="328">
        <v>0</v>
      </c>
      <c r="F43" s="334">
        <v>1364</v>
      </c>
      <c r="G43" s="336">
        <f t="shared" si="5"/>
        <v>2637</v>
      </c>
      <c r="H43" s="155"/>
    </row>
    <row r="44" spans="1:8" s="47" customFormat="1" ht="15" customHeight="1" outlineLevel="1" thickBot="1" x14ac:dyDescent="0.3">
      <c r="A44" s="25" t="s">
        <v>2</v>
      </c>
      <c r="B44" s="179">
        <f t="shared" si="6"/>
        <v>43702</v>
      </c>
      <c r="C44" s="328">
        <v>0</v>
      </c>
      <c r="D44" s="368">
        <v>877</v>
      </c>
      <c r="E44" s="328">
        <v>0</v>
      </c>
      <c r="F44" s="334">
        <v>1240</v>
      </c>
      <c r="G44" s="336">
        <f t="shared" si="5"/>
        <v>2117</v>
      </c>
      <c r="H44" s="155"/>
    </row>
    <row r="45" spans="1:8" s="47" customFormat="1" ht="15" customHeight="1" outlineLevel="1" thickBot="1" x14ac:dyDescent="0.3">
      <c r="A45" s="160" t="s">
        <v>21</v>
      </c>
      <c r="B45" s="590" t="s">
        <v>27</v>
      </c>
      <c r="C45" s="329">
        <f>SUM(C38:C44)</f>
        <v>6397</v>
      </c>
      <c r="D45" s="369">
        <f>SUM(D38:D44)</f>
        <v>9015</v>
      </c>
      <c r="E45" s="329">
        <f>SUM(E38:E44)</f>
        <v>4987</v>
      </c>
      <c r="F45" s="332">
        <f>SUM(F38:F44)</f>
        <v>8694</v>
      </c>
      <c r="G45" s="337">
        <f>SUM(G38:G44)</f>
        <v>29093</v>
      </c>
    </row>
    <row r="46" spans="1:8" s="47" customFormat="1" ht="15" customHeight="1" outlineLevel="1" thickBot="1" x14ac:dyDescent="0.3">
      <c r="A46" s="110" t="s">
        <v>23</v>
      </c>
      <c r="B46" s="590"/>
      <c r="C46" s="329">
        <f>AVERAGE(C38:C44)</f>
        <v>913.85714285714289</v>
      </c>
      <c r="D46" s="369">
        <f>AVERAGE(D38:D44)</f>
        <v>1287.8571428571429</v>
      </c>
      <c r="E46" s="329">
        <f>AVERAGE(E38:E44)</f>
        <v>712.42857142857144</v>
      </c>
      <c r="F46" s="332">
        <f>AVERAGE(F38:F44)</f>
        <v>1242</v>
      </c>
      <c r="G46" s="337">
        <f>AVERAGE(G38:G44)</f>
        <v>4156.1428571428569</v>
      </c>
    </row>
    <row r="47" spans="1:8" s="47" customFormat="1" ht="15" customHeight="1" thickBot="1" x14ac:dyDescent="0.3">
      <c r="A47" s="26" t="s">
        <v>20</v>
      </c>
      <c r="B47" s="590"/>
      <c r="C47" s="330">
        <f>SUM(C38:C42)</f>
        <v>6397</v>
      </c>
      <c r="D47" s="367">
        <f>SUM(D38:D42)</f>
        <v>6865</v>
      </c>
      <c r="E47" s="330">
        <f>SUM(E38:E42)</f>
        <v>4987</v>
      </c>
      <c r="F47" s="333">
        <f>SUM(F38:F42)</f>
        <v>6090</v>
      </c>
      <c r="G47" s="338">
        <f>SUM(G38:G42)</f>
        <v>24339</v>
      </c>
    </row>
    <row r="48" spans="1:8" s="47" customFormat="1" ht="15" customHeight="1" thickBot="1" x14ac:dyDescent="0.3">
      <c r="A48" s="26" t="s">
        <v>22</v>
      </c>
      <c r="B48" s="590"/>
      <c r="C48" s="330">
        <f>AVERAGE(C38:C42)</f>
        <v>1279.4000000000001</v>
      </c>
      <c r="D48" s="367">
        <f>AVERAGE(D38:D42)</f>
        <v>1373</v>
      </c>
      <c r="E48" s="330">
        <f>AVERAGE(E38:E42)</f>
        <v>997.4</v>
      </c>
      <c r="F48" s="333">
        <f>AVERAGE(F38:F42)</f>
        <v>1218</v>
      </c>
      <c r="G48" s="338">
        <f>AVERAGE(G38:G42)</f>
        <v>4867.8</v>
      </c>
    </row>
    <row r="49" spans="1:8" s="47" customFormat="1" ht="15" customHeight="1" x14ac:dyDescent="0.25">
      <c r="A49" s="25" t="s">
        <v>3</v>
      </c>
      <c r="B49" s="179">
        <f>B44+1</f>
        <v>43703</v>
      </c>
      <c r="C49" s="299">
        <v>1315</v>
      </c>
      <c r="D49" s="368">
        <v>1427</v>
      </c>
      <c r="E49" s="299">
        <v>972</v>
      </c>
      <c r="F49" s="334">
        <v>1016</v>
      </c>
      <c r="G49" s="336">
        <f t="shared" ref="G49:G55" si="7">SUM(C49:F49)</f>
        <v>4730</v>
      </c>
      <c r="H49" s="155"/>
    </row>
    <row r="50" spans="1:8" s="47" customFormat="1" ht="15" customHeight="1" x14ac:dyDescent="0.25">
      <c r="A50" s="151" t="s">
        <v>4</v>
      </c>
      <c r="B50" s="179">
        <f t="shared" ref="B50:B55" si="8">B49+1</f>
        <v>43704</v>
      </c>
      <c r="C50" s="299">
        <v>1324</v>
      </c>
      <c r="D50" s="368">
        <v>1376</v>
      </c>
      <c r="E50" s="299">
        <v>1025</v>
      </c>
      <c r="F50" s="334">
        <v>1119</v>
      </c>
      <c r="G50" s="336">
        <f t="shared" si="7"/>
        <v>4844</v>
      </c>
      <c r="H50" s="155"/>
    </row>
    <row r="51" spans="1:8" s="47" customFormat="1" ht="15" customHeight="1" x14ac:dyDescent="0.25">
      <c r="A51" s="151" t="s">
        <v>5</v>
      </c>
      <c r="B51" s="179">
        <f t="shared" si="8"/>
        <v>43705</v>
      </c>
      <c r="C51" s="299">
        <v>1278</v>
      </c>
      <c r="D51" s="368">
        <v>1364</v>
      </c>
      <c r="E51" s="299">
        <v>993</v>
      </c>
      <c r="F51" s="334">
        <v>1067</v>
      </c>
      <c r="G51" s="336">
        <f t="shared" si="7"/>
        <v>4702</v>
      </c>
      <c r="H51" s="155"/>
    </row>
    <row r="52" spans="1:8" s="47" customFormat="1" ht="13.5" x14ac:dyDescent="0.25">
      <c r="A52" s="151" t="s">
        <v>6</v>
      </c>
      <c r="B52" s="179">
        <f t="shared" si="8"/>
        <v>43706</v>
      </c>
      <c r="C52" s="328">
        <v>1091</v>
      </c>
      <c r="D52" s="370">
        <v>1355</v>
      </c>
      <c r="E52" s="328">
        <v>995</v>
      </c>
      <c r="F52" s="331">
        <v>1229</v>
      </c>
      <c r="G52" s="336">
        <f t="shared" si="7"/>
        <v>4670</v>
      </c>
      <c r="H52" s="155"/>
    </row>
    <row r="53" spans="1:8" s="47" customFormat="1" ht="13.5" x14ac:dyDescent="0.25">
      <c r="A53" s="25" t="s">
        <v>0</v>
      </c>
      <c r="B53" s="181">
        <f t="shared" si="8"/>
        <v>43707</v>
      </c>
      <c r="C53" s="328">
        <v>855</v>
      </c>
      <c r="D53" s="370">
        <v>1252</v>
      </c>
      <c r="E53" s="328">
        <v>722</v>
      </c>
      <c r="F53" s="331">
        <v>1353</v>
      </c>
      <c r="G53" s="336">
        <f t="shared" si="7"/>
        <v>4182</v>
      </c>
      <c r="H53" s="155"/>
    </row>
    <row r="54" spans="1:8" s="47" customFormat="1" ht="14.25" outlineLevel="1" thickBot="1" x14ac:dyDescent="0.3">
      <c r="A54" s="25" t="s">
        <v>1</v>
      </c>
      <c r="B54" s="181">
        <f t="shared" si="8"/>
        <v>43708</v>
      </c>
      <c r="C54" s="328">
        <v>0</v>
      </c>
      <c r="D54" s="370">
        <v>1631</v>
      </c>
      <c r="E54" s="328">
        <v>0</v>
      </c>
      <c r="F54" s="331">
        <v>1680</v>
      </c>
      <c r="G54" s="336">
        <f t="shared" si="7"/>
        <v>3311</v>
      </c>
      <c r="H54" s="155"/>
    </row>
    <row r="55" spans="1:8" s="47" customFormat="1" ht="14.25" hidden="1" outlineLevel="1" thickBot="1" x14ac:dyDescent="0.3">
      <c r="A55" s="151" t="s">
        <v>2</v>
      </c>
      <c r="B55" s="373">
        <f t="shared" si="8"/>
        <v>43709</v>
      </c>
      <c r="C55" s="328"/>
      <c r="D55" s="370"/>
      <c r="E55" s="328"/>
      <c r="F55" s="331"/>
      <c r="G55" s="336">
        <f t="shared" si="7"/>
        <v>0</v>
      </c>
    </row>
    <row r="56" spans="1:8" s="47" customFormat="1" ht="15" customHeight="1" outlineLevel="1" thickBot="1" x14ac:dyDescent="0.3">
      <c r="A56" s="160" t="s">
        <v>21</v>
      </c>
      <c r="B56" s="599" t="s">
        <v>28</v>
      </c>
      <c r="C56" s="329">
        <f>SUM(C49:C55)</f>
        <v>5863</v>
      </c>
      <c r="D56" s="369">
        <f>SUM(D49:D55)</f>
        <v>8405</v>
      </c>
      <c r="E56" s="329">
        <f>SUM(E49:E55)</f>
        <v>4707</v>
      </c>
      <c r="F56" s="332">
        <f>SUM(F49:F55)</f>
        <v>7464</v>
      </c>
      <c r="G56" s="337">
        <f>SUM(G49:G55)</f>
        <v>26439</v>
      </c>
    </row>
    <row r="57" spans="1:8" s="47" customFormat="1" ht="15" customHeight="1" outlineLevel="1" thickBot="1" x14ac:dyDescent="0.3">
      <c r="A57" s="110" t="s">
        <v>23</v>
      </c>
      <c r="B57" s="599"/>
      <c r="C57" s="329">
        <f>AVERAGE(C49:C55)</f>
        <v>977.16666666666663</v>
      </c>
      <c r="D57" s="369">
        <f>AVERAGE(D49:D55)</f>
        <v>1400.8333333333333</v>
      </c>
      <c r="E57" s="329">
        <f>AVERAGE(E49:E55)</f>
        <v>784.5</v>
      </c>
      <c r="F57" s="332">
        <f>AVERAGE(F49:F55)</f>
        <v>1244</v>
      </c>
      <c r="G57" s="337">
        <f>AVERAGE(G49:G55)</f>
        <v>3777</v>
      </c>
    </row>
    <row r="58" spans="1:8" s="47" customFormat="1" ht="15" customHeight="1" thickBot="1" x14ac:dyDescent="0.3">
      <c r="A58" s="26" t="s">
        <v>20</v>
      </c>
      <c r="B58" s="599"/>
      <c r="C58" s="330">
        <f>SUM(C49:C53)</f>
        <v>5863</v>
      </c>
      <c r="D58" s="367">
        <f>SUM(D49:D53)</f>
        <v>6774</v>
      </c>
      <c r="E58" s="330">
        <f>SUM(E49:E53)</f>
        <v>4707</v>
      </c>
      <c r="F58" s="333">
        <f>SUM(F49:F53)</f>
        <v>5784</v>
      </c>
      <c r="G58" s="338">
        <f>SUM(G49:G53)</f>
        <v>23128</v>
      </c>
    </row>
    <row r="59" spans="1:8" s="47" customFormat="1" ht="14.25" thickBot="1" x14ac:dyDescent="0.3">
      <c r="A59" s="26" t="s">
        <v>22</v>
      </c>
      <c r="B59" s="600"/>
      <c r="C59" s="298">
        <f>AVERAGE(C49:C53)</f>
        <v>1172.5999999999999</v>
      </c>
      <c r="D59" s="371">
        <f>AVERAGE(D49:D53)</f>
        <v>1354.8</v>
      </c>
      <c r="E59" s="298">
        <f>AVERAGE(E49:E53)</f>
        <v>941.4</v>
      </c>
      <c r="F59" s="335">
        <f>AVERAGE(F49:F53)</f>
        <v>1156.8</v>
      </c>
      <c r="G59" s="339">
        <f>AVERAGE(G49:G53)</f>
        <v>4625.6000000000004</v>
      </c>
    </row>
    <row r="60" spans="1:8" s="47" customFormat="1" ht="14.25" hidden="1" thickBot="1" x14ac:dyDescent="0.3">
      <c r="A60" s="151" t="s">
        <v>3</v>
      </c>
      <c r="B60" s="178">
        <f>B55+1</f>
        <v>43710</v>
      </c>
      <c r="C60" s="12"/>
      <c r="D60" s="63"/>
      <c r="E60" s="12"/>
      <c r="F60" s="13"/>
      <c r="G60" s="16">
        <f>SUM(C60:F60)</f>
        <v>0</v>
      </c>
    </row>
    <row r="61" spans="1:8" s="47" customFormat="1" ht="14.25" hidden="1" thickBot="1" x14ac:dyDescent="0.3">
      <c r="A61" s="151" t="s">
        <v>4</v>
      </c>
      <c r="B61" s="179">
        <f t="shared" ref="B61:B66" si="9">B60+1</f>
        <v>43711</v>
      </c>
      <c r="C61" s="12"/>
      <c r="D61" s="63"/>
      <c r="E61" s="18"/>
      <c r="F61" s="19"/>
      <c r="G61" s="17">
        <f>SUM(C61:F61)</f>
        <v>0</v>
      </c>
    </row>
    <row r="62" spans="1:8" s="47" customFormat="1" ht="14.25" hidden="1" thickBot="1" x14ac:dyDescent="0.3">
      <c r="A62" s="151"/>
      <c r="B62" s="179">
        <f t="shared" si="9"/>
        <v>43712</v>
      </c>
      <c r="C62" s="12"/>
      <c r="D62" s="63"/>
      <c r="E62" s="18"/>
      <c r="F62" s="19"/>
      <c r="G62" s="17"/>
    </row>
    <row r="63" spans="1:8" s="47" customFormat="1" ht="14.25" hidden="1" thickBot="1" x14ac:dyDescent="0.3">
      <c r="A63" s="151"/>
      <c r="B63" s="179">
        <f t="shared" si="9"/>
        <v>43713</v>
      </c>
      <c r="C63" s="12"/>
      <c r="D63" s="63"/>
      <c r="E63" s="18"/>
      <c r="F63" s="19"/>
      <c r="G63" s="17"/>
    </row>
    <row r="64" spans="1:8" s="47" customFormat="1" ht="14.25" hidden="1" thickBot="1" x14ac:dyDescent="0.3">
      <c r="A64" s="25"/>
      <c r="B64" s="179">
        <f t="shared" si="9"/>
        <v>43714</v>
      </c>
      <c r="C64" s="12"/>
      <c r="D64" s="63"/>
      <c r="E64" s="18"/>
      <c r="F64" s="19"/>
      <c r="G64" s="17"/>
    </row>
    <row r="65" spans="1:7" s="47" customFormat="1" ht="14.25" hidden="1" outlineLevel="1" thickBot="1" x14ac:dyDescent="0.3">
      <c r="A65" s="25"/>
      <c r="B65" s="179">
        <f t="shared" si="9"/>
        <v>43715</v>
      </c>
      <c r="C65" s="18"/>
      <c r="D65" s="64"/>
      <c r="E65" s="18"/>
      <c r="F65" s="19"/>
      <c r="G65" s="17"/>
    </row>
    <row r="66" spans="1:7" s="47" customFormat="1" ht="14.25" hidden="1" outlineLevel="1" thickBot="1" x14ac:dyDescent="0.3">
      <c r="A66" s="25"/>
      <c r="B66" s="179">
        <f t="shared" si="9"/>
        <v>43716</v>
      </c>
      <c r="C66" s="21"/>
      <c r="D66" s="65"/>
      <c r="E66" s="21"/>
      <c r="F66" s="22"/>
      <c r="G66" s="66"/>
    </row>
    <row r="67" spans="1:7" s="47" customFormat="1" ht="14.25" hidden="1" outlineLevel="1" thickBot="1" x14ac:dyDescent="0.3">
      <c r="A67" s="160" t="s">
        <v>21</v>
      </c>
      <c r="B67" s="598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  <c r="F67" s="115">
        <f>SUM(F60:F66)</f>
        <v>0</v>
      </c>
      <c r="G67" s="115">
        <f>SUM(G60:G66)</f>
        <v>0</v>
      </c>
    </row>
    <row r="68" spans="1:7" s="47" customFormat="1" ht="14.25" hidden="1" outlineLevel="1" thickBot="1" x14ac:dyDescent="0.3">
      <c r="A68" s="110" t="s">
        <v>23</v>
      </c>
      <c r="B68" s="599"/>
      <c r="C68" s="111" t="e">
        <f>AVERAGE(C60:C66)</f>
        <v>#DIV/0!</v>
      </c>
      <c r="D68" s="111" t="e">
        <f>AVERAGE(D60:D66)</f>
        <v>#DIV/0!</v>
      </c>
      <c r="E68" s="111" t="e">
        <f>AVERAGE(E60:E66)</f>
        <v>#DIV/0!</v>
      </c>
      <c r="F68" s="111" t="e">
        <f>AVERAGE(F60:F66)</f>
        <v>#DIV/0!</v>
      </c>
      <c r="G68" s="111">
        <f>AVERAGE(G60:G66)</f>
        <v>0</v>
      </c>
    </row>
    <row r="69" spans="1:7" s="47" customFormat="1" ht="14.25" hidden="1" thickBot="1" x14ac:dyDescent="0.3">
      <c r="A69" s="26" t="s">
        <v>20</v>
      </c>
      <c r="B69" s="599"/>
      <c r="C69" s="27">
        <f>SUM(C60:C64)</f>
        <v>0</v>
      </c>
      <c r="D69" s="27">
        <f>SUM(D60:D64)</f>
        <v>0</v>
      </c>
      <c r="E69" s="27">
        <f>SUM(E60:E64)</f>
        <v>0</v>
      </c>
      <c r="F69" s="27">
        <f>SUM(F60:F64)</f>
        <v>0</v>
      </c>
      <c r="G69" s="27">
        <f>SUM(G60:G64)</f>
        <v>0</v>
      </c>
    </row>
    <row r="70" spans="1:7" s="47" customFormat="1" ht="14.25" hidden="1" thickBot="1" x14ac:dyDescent="0.3">
      <c r="A70" s="26" t="s">
        <v>22</v>
      </c>
      <c r="B70" s="600"/>
      <c r="C70" s="31" t="e">
        <f>AVERAGE(C60:C64)</f>
        <v>#DIV/0!</v>
      </c>
      <c r="D70" s="31" t="e">
        <f>AVERAGE(D60:D64)</f>
        <v>#DIV/0!</v>
      </c>
      <c r="E70" s="31" t="e">
        <f>AVERAGE(E60:E64)</f>
        <v>#DIV/0!</v>
      </c>
      <c r="F70" s="31" t="e">
        <f>AVERAGE(F60:F64)</f>
        <v>#DIV/0!</v>
      </c>
      <c r="G70" s="31">
        <f>AVERAGE(G60:G64)</f>
        <v>0</v>
      </c>
    </row>
    <row r="71" spans="1:7" s="47" customFormat="1" ht="15" customHeight="1" x14ac:dyDescent="0.25">
      <c r="A71" s="4"/>
      <c r="B71" s="133"/>
      <c r="C71" s="50"/>
      <c r="D71" s="50"/>
      <c r="E71" s="50"/>
      <c r="F71" s="50"/>
      <c r="G71" s="50"/>
    </row>
    <row r="72" spans="1:7" s="47" customFormat="1" ht="30" customHeight="1" x14ac:dyDescent="0.25">
      <c r="A72" s="190"/>
      <c r="B72" s="39" t="s">
        <v>10</v>
      </c>
      <c r="C72" s="39" t="s">
        <v>14</v>
      </c>
      <c r="D72" s="50"/>
      <c r="E72" s="640" t="s">
        <v>60</v>
      </c>
      <c r="F72" s="641"/>
      <c r="G72" s="642"/>
    </row>
    <row r="73" spans="1:7" ht="30" customHeight="1" x14ac:dyDescent="0.25">
      <c r="A73" s="42" t="s">
        <v>30</v>
      </c>
      <c r="B73" s="192">
        <f>SUM(C58:D58, C47:D47, C36:D36, C25:D25, C14:D14, C69:D69)</f>
        <v>61360</v>
      </c>
      <c r="C73" s="37">
        <f>SUM(E69:F69, E58:F58, E47:F47, E36:F36, E25:F25, E14:F14)</f>
        <v>49882</v>
      </c>
      <c r="D73" s="119"/>
      <c r="E73" s="591" t="s">
        <v>30</v>
      </c>
      <c r="F73" s="592"/>
      <c r="G73" s="106">
        <f>SUM(G14, G25, G36, G47, G58, G69)</f>
        <v>111242</v>
      </c>
    </row>
    <row r="74" spans="1:7" ht="30" customHeight="1" x14ac:dyDescent="0.25">
      <c r="A74" s="42" t="s">
        <v>29</v>
      </c>
      <c r="B74" s="192">
        <f>SUM(C56:D56, C45:D45, C34:D34, C23:D23, C12:D12, C67:D67)</f>
        <v>76109</v>
      </c>
      <c r="C74" s="37">
        <f>SUM(E67:F67, E56:F56, E45:F45, E34:F34, E23:F23, E12:F12)</f>
        <v>62782</v>
      </c>
      <c r="D74" s="119"/>
      <c r="E74" s="591" t="s">
        <v>29</v>
      </c>
      <c r="F74" s="592"/>
      <c r="G74" s="107">
        <f>SUM(G56, G45, G34, G23, G12, G67)</f>
        <v>138891</v>
      </c>
    </row>
    <row r="75" spans="1:7" ht="30" customHeight="1" x14ac:dyDescent="0.25">
      <c r="E75" s="591" t="s">
        <v>22</v>
      </c>
      <c r="F75" s="592"/>
      <c r="G75" s="107">
        <f>AVERAGE(G14, G25, G36, G47, G58, G69)</f>
        <v>18540.333333333332</v>
      </c>
    </row>
    <row r="76" spans="1:7" x14ac:dyDescent="0.25">
      <c r="E76" s="591" t="s">
        <v>62</v>
      </c>
      <c r="F76" s="592"/>
      <c r="G76" s="106">
        <f>AVERAGE(G56, G45, G34, G23, G12, G67)</f>
        <v>23148.5</v>
      </c>
    </row>
    <row r="78" spans="1:7" x14ac:dyDescent="0.25">
      <c r="C78" s="153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4 C34 G26" formulaRange="1" emptyCellReference="1"/>
    <ignoredError sqref="G59 F26" formulaRange="1"/>
    <ignoredError sqref="D59:F59 D35:F35 G35 D46:F46 D57:F57 D15 G13 G46 C46 C57 C35 C59 G15 C37 D37:F37 G37 C48 D48:F48 G48" evalError="1" formulaRange="1" emptyCellReference="1"/>
    <ignoredError sqref="G57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76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A55" sqref="A55:XFD55"/>
    </sheetView>
  </sheetViews>
  <sheetFormatPr defaultRowHeight="15" outlineLevelRow="1" x14ac:dyDescent="0.25"/>
  <cols>
    <col min="1" max="1" width="18.7109375" style="1" bestFit="1" customWidth="1"/>
    <col min="2" max="2" width="16.28515625" style="134" customWidth="1"/>
    <col min="3" max="3" width="16.28515625" style="405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71"/>
      <c r="C1" s="628" t="s">
        <v>100</v>
      </c>
      <c r="D1" s="629"/>
      <c r="E1" s="629"/>
      <c r="F1" s="629"/>
      <c r="G1" s="630"/>
      <c r="H1" s="628" t="s">
        <v>97</v>
      </c>
      <c r="I1" s="630"/>
      <c r="J1" s="628" t="s">
        <v>98</v>
      </c>
      <c r="K1" s="630"/>
      <c r="L1" s="650" t="s">
        <v>19</v>
      </c>
    </row>
    <row r="2" spans="1:13" ht="15" customHeight="1" thickBot="1" x14ac:dyDescent="0.3">
      <c r="A2" s="24"/>
      <c r="B2" s="172"/>
      <c r="C2" s="652"/>
      <c r="D2" s="653"/>
      <c r="E2" s="653"/>
      <c r="F2" s="653"/>
      <c r="G2" s="654"/>
      <c r="H2" s="652"/>
      <c r="I2" s="654"/>
      <c r="J2" s="652"/>
      <c r="K2" s="654"/>
      <c r="L2" s="651"/>
    </row>
    <row r="3" spans="1:13" ht="13.5" customHeight="1" x14ac:dyDescent="0.25">
      <c r="A3" s="638" t="s">
        <v>52</v>
      </c>
      <c r="B3" s="668" t="s">
        <v>53</v>
      </c>
      <c r="C3" s="677" t="s">
        <v>111</v>
      </c>
      <c r="D3" s="607" t="s">
        <v>7</v>
      </c>
      <c r="E3" s="607" t="s">
        <v>94</v>
      </c>
      <c r="F3" s="607" t="s">
        <v>95</v>
      </c>
      <c r="G3" s="673" t="s">
        <v>96</v>
      </c>
      <c r="H3" s="638" t="s">
        <v>91</v>
      </c>
      <c r="I3" s="444" t="s">
        <v>105</v>
      </c>
      <c r="J3" s="671" t="s">
        <v>10</v>
      </c>
      <c r="K3" s="675" t="s">
        <v>108</v>
      </c>
      <c r="L3" s="620"/>
    </row>
    <row r="4" spans="1:13" ht="15" customHeight="1" thickBot="1" x14ac:dyDescent="0.3">
      <c r="A4" s="639"/>
      <c r="B4" s="669"/>
      <c r="C4" s="678"/>
      <c r="D4" s="670"/>
      <c r="E4" s="670"/>
      <c r="F4" s="670"/>
      <c r="G4" s="674"/>
      <c r="H4" s="639"/>
      <c r="I4" s="445" t="s">
        <v>106</v>
      </c>
      <c r="J4" s="672"/>
      <c r="K4" s="676"/>
      <c r="L4" s="621"/>
    </row>
    <row r="5" spans="1:13" s="46" customFormat="1" ht="14.25" hidden="1" thickBot="1" x14ac:dyDescent="0.3">
      <c r="A5" s="25" t="s">
        <v>3</v>
      </c>
      <c r="B5" s="325">
        <v>43675</v>
      </c>
      <c r="C5" s="392"/>
      <c r="D5" s="292"/>
      <c r="E5" s="292"/>
      <c r="F5" s="53"/>
      <c r="G5" s="123"/>
      <c r="H5" s="458"/>
      <c r="I5" s="459"/>
      <c r="J5" s="165"/>
      <c r="K5" s="13"/>
      <c r="L5" s="55">
        <f t="shared" ref="L5:L11" si="0">SUM(C5:K5)</f>
        <v>0</v>
      </c>
    </row>
    <row r="6" spans="1:13" s="46" customFormat="1" ht="14.25" hidden="1" thickBot="1" x14ac:dyDescent="0.3">
      <c r="A6" s="25" t="s">
        <v>4</v>
      </c>
      <c r="B6" s="279">
        <v>43676</v>
      </c>
      <c r="C6" s="391"/>
      <c r="D6" s="287"/>
      <c r="E6" s="287"/>
      <c r="F6" s="20"/>
      <c r="G6" s="64"/>
      <c r="H6" s="460"/>
      <c r="I6" s="297"/>
      <c r="J6" s="143"/>
      <c r="K6" s="19"/>
      <c r="L6" s="55">
        <f t="shared" si="0"/>
        <v>0</v>
      </c>
    </row>
    <row r="7" spans="1:13" s="46" customFormat="1" ht="14.25" hidden="1" thickBot="1" x14ac:dyDescent="0.3">
      <c r="A7" s="25" t="s">
        <v>5</v>
      </c>
      <c r="B7" s="279">
        <v>43677</v>
      </c>
      <c r="C7" s="461"/>
      <c r="D7" s="462"/>
      <c r="E7" s="463"/>
      <c r="F7" s="464"/>
      <c r="G7" s="65"/>
      <c r="H7" s="465"/>
      <c r="I7" s="466"/>
      <c r="J7" s="345"/>
      <c r="K7" s="22"/>
      <c r="L7" s="55">
        <f t="shared" si="0"/>
        <v>0</v>
      </c>
    </row>
    <row r="8" spans="1:13" s="46" customFormat="1" ht="14.25" thickBot="1" x14ac:dyDescent="0.3">
      <c r="A8" s="25" t="s">
        <v>6</v>
      </c>
      <c r="B8" s="279">
        <v>43678</v>
      </c>
      <c r="C8" s="470"/>
      <c r="D8" s="471">
        <v>291</v>
      </c>
      <c r="E8" s="472">
        <v>169</v>
      </c>
      <c r="F8" s="53">
        <v>199</v>
      </c>
      <c r="G8" s="123">
        <v>297</v>
      </c>
      <c r="H8" s="458">
        <v>231</v>
      </c>
      <c r="I8" s="459">
        <v>223</v>
      </c>
      <c r="J8" s="165">
        <v>241</v>
      </c>
      <c r="K8" s="52">
        <v>133</v>
      </c>
      <c r="L8" s="55">
        <f t="shared" si="0"/>
        <v>1784</v>
      </c>
      <c r="M8" s="152"/>
    </row>
    <row r="9" spans="1:13" s="46" customFormat="1" ht="14.25" thickBot="1" x14ac:dyDescent="0.3">
      <c r="A9" s="25" t="s">
        <v>0</v>
      </c>
      <c r="B9" s="279">
        <v>43679</v>
      </c>
      <c r="C9" s="391"/>
      <c r="D9" s="287">
        <v>276</v>
      </c>
      <c r="E9" s="288">
        <v>165</v>
      </c>
      <c r="F9" s="20">
        <v>195</v>
      </c>
      <c r="G9" s="64">
        <v>354</v>
      </c>
      <c r="H9" s="460">
        <v>182</v>
      </c>
      <c r="I9" s="297">
        <v>197</v>
      </c>
      <c r="J9" s="143">
        <v>285</v>
      </c>
      <c r="K9" s="19">
        <v>200</v>
      </c>
      <c r="L9" s="55">
        <f t="shared" si="0"/>
        <v>1854</v>
      </c>
      <c r="M9" s="152"/>
    </row>
    <row r="10" spans="1:13" s="46" customFormat="1" ht="14.25" outlineLevel="1" thickBot="1" x14ac:dyDescent="0.3">
      <c r="A10" s="25" t="s">
        <v>1</v>
      </c>
      <c r="B10" s="279">
        <v>43680</v>
      </c>
      <c r="C10" s="391"/>
      <c r="D10" s="287">
        <v>318</v>
      </c>
      <c r="E10" s="288">
        <v>221</v>
      </c>
      <c r="F10" s="20">
        <v>170</v>
      </c>
      <c r="G10" s="64">
        <v>394</v>
      </c>
      <c r="H10" s="460"/>
      <c r="I10" s="297"/>
      <c r="J10" s="143">
        <v>1106</v>
      </c>
      <c r="K10" s="19">
        <v>965</v>
      </c>
      <c r="L10" s="55">
        <f t="shared" si="0"/>
        <v>3174</v>
      </c>
      <c r="M10" s="152"/>
    </row>
    <row r="11" spans="1:13" s="46" customFormat="1" ht="15" customHeight="1" outlineLevel="1" thickBot="1" x14ac:dyDescent="0.3">
      <c r="A11" s="25" t="s">
        <v>2</v>
      </c>
      <c r="B11" s="279">
        <v>43681</v>
      </c>
      <c r="C11" s="473"/>
      <c r="D11" s="474">
        <v>380</v>
      </c>
      <c r="E11" s="475">
        <v>230</v>
      </c>
      <c r="F11" s="58">
        <v>160</v>
      </c>
      <c r="G11" s="349">
        <v>333</v>
      </c>
      <c r="H11" s="476"/>
      <c r="I11" s="477"/>
      <c r="J11" s="166">
        <v>1085</v>
      </c>
      <c r="K11" s="57">
        <v>1002</v>
      </c>
      <c r="L11" s="55">
        <f t="shared" si="0"/>
        <v>3190</v>
      </c>
      <c r="M11" s="152"/>
    </row>
    <row r="12" spans="1:13" s="47" customFormat="1" ht="15" customHeight="1" outlineLevel="1" thickBot="1" x14ac:dyDescent="0.3">
      <c r="A12" s="160" t="s">
        <v>21</v>
      </c>
      <c r="B12" s="663" t="s">
        <v>24</v>
      </c>
      <c r="C12" s="467">
        <f t="shared" ref="C12" si="1">SUM(C5:C11)</f>
        <v>0</v>
      </c>
      <c r="D12" s="468">
        <f t="shared" ref="D12:F12" si="2">SUM(D5:D11)</f>
        <v>1265</v>
      </c>
      <c r="E12" s="468">
        <f t="shared" si="2"/>
        <v>785</v>
      </c>
      <c r="F12" s="468">
        <f t="shared" si="2"/>
        <v>724</v>
      </c>
      <c r="G12" s="469">
        <f t="shared" ref="G12:J12" si="3">SUM(G5:G11)</f>
        <v>1378</v>
      </c>
      <c r="H12" s="340">
        <f t="shared" si="3"/>
        <v>413</v>
      </c>
      <c r="I12" s="360">
        <f t="shared" si="3"/>
        <v>420</v>
      </c>
      <c r="J12" s="362">
        <f t="shared" si="3"/>
        <v>2717</v>
      </c>
      <c r="K12" s="351">
        <f>SUM(K5:K11)</f>
        <v>2300</v>
      </c>
      <c r="L12" s="118">
        <f>SUM(L5:L11)</f>
        <v>10002</v>
      </c>
    </row>
    <row r="13" spans="1:13" s="47" customFormat="1" ht="15" customHeight="1" outlineLevel="1" thickBot="1" x14ac:dyDescent="0.3">
      <c r="A13" s="110" t="s">
        <v>23</v>
      </c>
      <c r="B13" s="664"/>
      <c r="C13" s="393" t="e">
        <f t="shared" ref="C13" si="4">AVERAGE(C5:C11)</f>
        <v>#DIV/0!</v>
      </c>
      <c r="D13" s="290">
        <f t="shared" ref="D13:K13" si="5">AVERAGE(D5:D11)</f>
        <v>316.25</v>
      </c>
      <c r="E13" s="290">
        <f t="shared" si="5"/>
        <v>196.25</v>
      </c>
      <c r="F13" s="290">
        <f t="shared" si="5"/>
        <v>181</v>
      </c>
      <c r="G13" s="446">
        <f t="shared" si="5"/>
        <v>344.5</v>
      </c>
      <c r="H13" s="293">
        <f t="shared" si="5"/>
        <v>206.5</v>
      </c>
      <c r="I13" s="294">
        <f>AVERAGE(I9:I11)</f>
        <v>197</v>
      </c>
      <c r="J13" s="355">
        <f t="shared" si="5"/>
        <v>679.25</v>
      </c>
      <c r="K13" s="312">
        <f t="shared" si="5"/>
        <v>575</v>
      </c>
      <c r="L13" s="114">
        <f>AVERAGE(L5:L11)</f>
        <v>1428.8571428571429</v>
      </c>
    </row>
    <row r="14" spans="1:13" s="47" customFormat="1" ht="15" customHeight="1" thickBot="1" x14ac:dyDescent="0.3">
      <c r="A14" s="26" t="s">
        <v>20</v>
      </c>
      <c r="B14" s="664"/>
      <c r="C14" s="394">
        <f t="shared" ref="C14" si="6">SUM(C5:C9)</f>
        <v>0</v>
      </c>
      <c r="D14" s="291">
        <f t="shared" ref="D14:F14" si="7">SUM(D5:D9)</f>
        <v>567</v>
      </c>
      <c r="E14" s="291">
        <f t="shared" si="7"/>
        <v>334</v>
      </c>
      <c r="F14" s="291">
        <f t="shared" si="7"/>
        <v>394</v>
      </c>
      <c r="G14" s="447">
        <f t="shared" ref="G14:K14" si="8">SUM(G5:G9)</f>
        <v>651</v>
      </c>
      <c r="H14" s="295">
        <f t="shared" si="8"/>
        <v>413</v>
      </c>
      <c r="I14" s="296">
        <f t="shared" si="8"/>
        <v>420</v>
      </c>
      <c r="J14" s="356">
        <f t="shared" si="8"/>
        <v>526</v>
      </c>
      <c r="K14" s="313">
        <f t="shared" si="8"/>
        <v>333</v>
      </c>
      <c r="L14" s="30">
        <f>SUM(L5:L9)</f>
        <v>3638</v>
      </c>
    </row>
    <row r="15" spans="1:13" s="47" customFormat="1" ht="15" customHeight="1" thickBot="1" x14ac:dyDescent="0.3">
      <c r="A15" s="26" t="s">
        <v>22</v>
      </c>
      <c r="B15" s="664"/>
      <c r="C15" s="478" t="e">
        <f t="shared" ref="C15" si="9">AVERAGE(C5:C9)</f>
        <v>#DIV/0!</v>
      </c>
      <c r="D15" s="479">
        <f t="shared" ref="D15:K15" si="10">AVERAGE(D5:D9)</f>
        <v>283.5</v>
      </c>
      <c r="E15" s="479">
        <f t="shared" si="10"/>
        <v>167</v>
      </c>
      <c r="F15" s="479">
        <f t="shared" si="10"/>
        <v>197</v>
      </c>
      <c r="G15" s="480">
        <f t="shared" si="10"/>
        <v>325.5</v>
      </c>
      <c r="H15" s="481">
        <f t="shared" si="10"/>
        <v>206.5</v>
      </c>
      <c r="I15" s="482">
        <f>AVERAGE(I9)</f>
        <v>197</v>
      </c>
      <c r="J15" s="483">
        <f t="shared" si="10"/>
        <v>263</v>
      </c>
      <c r="K15" s="484">
        <f t="shared" si="10"/>
        <v>166.5</v>
      </c>
      <c r="L15" s="35">
        <f>AVERAGE(L5:L9)</f>
        <v>727.6</v>
      </c>
    </row>
    <row r="16" spans="1:13" s="47" customFormat="1" ht="15" customHeight="1" thickBot="1" x14ac:dyDescent="0.3">
      <c r="A16" s="25" t="s">
        <v>3</v>
      </c>
      <c r="B16" s="280">
        <f>B11+1</f>
        <v>43682</v>
      </c>
      <c r="C16" s="470"/>
      <c r="D16" s="292">
        <v>291</v>
      </c>
      <c r="E16" s="292">
        <v>139</v>
      </c>
      <c r="F16" s="485">
        <v>213</v>
      </c>
      <c r="G16" s="486">
        <v>288</v>
      </c>
      <c r="H16" s="458">
        <v>174</v>
      </c>
      <c r="I16" s="459">
        <v>186</v>
      </c>
      <c r="J16" s="487">
        <v>163</v>
      </c>
      <c r="K16" s="488">
        <v>137</v>
      </c>
      <c r="L16" s="16">
        <f t="shared" ref="L16:L22" si="11">SUM(C16:K16)</f>
        <v>1591</v>
      </c>
    </row>
    <row r="17" spans="1:12" s="47" customFormat="1" ht="15" customHeight="1" thickBot="1" x14ac:dyDescent="0.3">
      <c r="A17" s="25" t="s">
        <v>4</v>
      </c>
      <c r="B17" s="281">
        <f t="shared" ref="B17:B22" si="12">B16+1</f>
        <v>43683</v>
      </c>
      <c r="C17" s="391"/>
      <c r="D17" s="287">
        <v>188</v>
      </c>
      <c r="E17" s="287">
        <v>153</v>
      </c>
      <c r="F17" s="36">
        <v>92</v>
      </c>
      <c r="G17" s="311">
        <v>186</v>
      </c>
      <c r="H17" s="460">
        <v>204</v>
      </c>
      <c r="I17" s="297">
        <v>182</v>
      </c>
      <c r="J17" s="357">
        <v>174</v>
      </c>
      <c r="K17" s="374">
        <v>110</v>
      </c>
      <c r="L17" s="17">
        <f t="shared" si="11"/>
        <v>1289</v>
      </c>
    </row>
    <row r="18" spans="1:12" s="47" customFormat="1" ht="15" customHeight="1" thickBot="1" x14ac:dyDescent="0.3">
      <c r="A18" s="25" t="s">
        <v>5</v>
      </c>
      <c r="B18" s="281">
        <f t="shared" si="12"/>
        <v>43684</v>
      </c>
      <c r="C18" s="391"/>
      <c r="D18" s="287">
        <v>133</v>
      </c>
      <c r="E18" s="287">
        <v>82</v>
      </c>
      <c r="F18" s="36">
        <v>115</v>
      </c>
      <c r="G18" s="311">
        <v>158</v>
      </c>
      <c r="H18" s="460">
        <v>200</v>
      </c>
      <c r="I18" s="297">
        <v>202</v>
      </c>
      <c r="J18" s="357">
        <v>138</v>
      </c>
      <c r="K18" s="374">
        <v>108</v>
      </c>
      <c r="L18" s="17">
        <f t="shared" si="11"/>
        <v>1136</v>
      </c>
    </row>
    <row r="19" spans="1:12" s="47" customFormat="1" ht="15" customHeight="1" thickBot="1" x14ac:dyDescent="0.3">
      <c r="A19" s="25" t="s">
        <v>6</v>
      </c>
      <c r="B19" s="282">
        <f t="shared" si="12"/>
        <v>43685</v>
      </c>
      <c r="C19" s="391"/>
      <c r="D19" s="287">
        <v>297</v>
      </c>
      <c r="E19" s="287">
        <v>126</v>
      </c>
      <c r="F19" s="278">
        <v>143</v>
      </c>
      <c r="G19" s="64">
        <v>320</v>
      </c>
      <c r="H19" s="460">
        <v>199</v>
      </c>
      <c r="I19" s="297">
        <v>203</v>
      </c>
      <c r="J19" s="138">
        <v>257</v>
      </c>
      <c r="K19" s="19">
        <v>131</v>
      </c>
      <c r="L19" s="17">
        <f t="shared" si="11"/>
        <v>1676</v>
      </c>
    </row>
    <row r="20" spans="1:12" s="47" customFormat="1" ht="15" customHeight="1" thickBot="1" x14ac:dyDescent="0.3">
      <c r="A20" s="25" t="s">
        <v>0</v>
      </c>
      <c r="B20" s="282">
        <f t="shared" si="12"/>
        <v>43686</v>
      </c>
      <c r="C20" s="391"/>
      <c r="D20" s="287">
        <v>305</v>
      </c>
      <c r="E20" s="287">
        <v>139</v>
      </c>
      <c r="F20" s="278">
        <v>125</v>
      </c>
      <c r="G20" s="64">
        <v>232</v>
      </c>
      <c r="H20" s="460">
        <v>181</v>
      </c>
      <c r="I20" s="297">
        <v>176</v>
      </c>
      <c r="J20" s="138">
        <v>245</v>
      </c>
      <c r="K20" s="19">
        <v>142</v>
      </c>
      <c r="L20" s="17">
        <f t="shared" si="11"/>
        <v>1545</v>
      </c>
    </row>
    <row r="21" spans="1:12" s="47" customFormat="1" ht="15" customHeight="1" outlineLevel="1" thickBot="1" x14ac:dyDescent="0.3">
      <c r="A21" s="25" t="s">
        <v>1</v>
      </c>
      <c r="B21" s="279">
        <f t="shared" si="12"/>
        <v>43687</v>
      </c>
      <c r="C21" s="391"/>
      <c r="D21" s="289">
        <v>414</v>
      </c>
      <c r="E21" s="287">
        <v>221</v>
      </c>
      <c r="F21" s="278">
        <v>223</v>
      </c>
      <c r="G21" s="64">
        <v>438</v>
      </c>
      <c r="H21" s="460"/>
      <c r="I21" s="297"/>
      <c r="J21" s="138">
        <v>1113</v>
      </c>
      <c r="K21" s="19">
        <v>843</v>
      </c>
      <c r="L21" s="17">
        <f t="shared" si="11"/>
        <v>3252</v>
      </c>
    </row>
    <row r="22" spans="1:12" s="47" customFormat="1" ht="15" customHeight="1" outlineLevel="1" thickBot="1" x14ac:dyDescent="0.3">
      <c r="A22" s="25" t="s">
        <v>2</v>
      </c>
      <c r="B22" s="281">
        <f t="shared" si="12"/>
        <v>43688</v>
      </c>
      <c r="C22" s="473"/>
      <c r="D22" s="474">
        <v>299</v>
      </c>
      <c r="E22" s="474">
        <v>224</v>
      </c>
      <c r="F22" s="489">
        <v>125</v>
      </c>
      <c r="G22" s="349">
        <v>359</v>
      </c>
      <c r="H22" s="476"/>
      <c r="I22" s="477"/>
      <c r="J22" s="277">
        <v>777</v>
      </c>
      <c r="K22" s="57">
        <v>828</v>
      </c>
      <c r="L22" s="17">
        <f t="shared" si="11"/>
        <v>2612</v>
      </c>
    </row>
    <row r="23" spans="1:12" s="47" customFormat="1" ht="15" customHeight="1" outlineLevel="1" thickBot="1" x14ac:dyDescent="0.3">
      <c r="A23" s="160" t="s">
        <v>21</v>
      </c>
      <c r="B23" s="663" t="s">
        <v>25</v>
      </c>
      <c r="C23" s="467">
        <f>SUM(C16:C22)</f>
        <v>0</v>
      </c>
      <c r="D23" s="468">
        <f>SUM(D16:D22)</f>
        <v>1927</v>
      </c>
      <c r="E23" s="468">
        <f t="shared" ref="E23:H23" si="13">SUM(E16:E22)</f>
        <v>1084</v>
      </c>
      <c r="F23" s="468">
        <f t="shared" si="13"/>
        <v>1036</v>
      </c>
      <c r="G23" s="469">
        <f t="shared" si="13"/>
        <v>1981</v>
      </c>
      <c r="H23" s="340">
        <f t="shared" si="13"/>
        <v>958</v>
      </c>
      <c r="I23" s="360">
        <f t="shared" ref="I23" si="14">SUM(I16:I22)</f>
        <v>949</v>
      </c>
      <c r="J23" s="362">
        <f>SUM(J16:J22)</f>
        <v>2867</v>
      </c>
      <c r="K23" s="351">
        <f>SUM(K16:K22)</f>
        <v>2299</v>
      </c>
      <c r="L23" s="118">
        <f>SUM(L16:L22)</f>
        <v>13101</v>
      </c>
    </row>
    <row r="24" spans="1:12" s="47" customFormat="1" ht="15" customHeight="1" outlineLevel="1" thickBot="1" x14ac:dyDescent="0.3">
      <c r="A24" s="110" t="s">
        <v>23</v>
      </c>
      <c r="B24" s="664"/>
      <c r="C24" s="393" t="e">
        <f>AVERAGE(C16:C22)</f>
        <v>#DIV/0!</v>
      </c>
      <c r="D24" s="290">
        <f>AVERAGE(D16:D22)</f>
        <v>275.28571428571428</v>
      </c>
      <c r="E24" s="290">
        <f t="shared" ref="E24:J24" si="15">AVERAGE(E16:E22)</f>
        <v>154.85714285714286</v>
      </c>
      <c r="F24" s="290">
        <f>AVERAGE(F16:F22)</f>
        <v>148</v>
      </c>
      <c r="G24" s="446">
        <f>AVERAGE(G16:G22)</f>
        <v>283</v>
      </c>
      <c r="H24" s="293">
        <f t="shared" si="15"/>
        <v>191.6</v>
      </c>
      <c r="I24" s="294">
        <f t="shared" ref="I24" si="16">AVERAGE(I16:I22)</f>
        <v>189.8</v>
      </c>
      <c r="J24" s="355">
        <f t="shared" si="15"/>
        <v>409.57142857142856</v>
      </c>
      <c r="K24" s="312">
        <f t="shared" ref="K24" si="17">AVERAGE(K16:K22)</f>
        <v>328.42857142857144</v>
      </c>
      <c r="L24" s="114">
        <f>AVERAGE(L16:L22)</f>
        <v>1871.5714285714287</v>
      </c>
    </row>
    <row r="25" spans="1:12" s="47" customFormat="1" ht="15" customHeight="1" thickBot="1" x14ac:dyDescent="0.3">
      <c r="A25" s="26" t="s">
        <v>20</v>
      </c>
      <c r="B25" s="664"/>
      <c r="C25" s="394">
        <f t="shared" ref="C25" si="18">SUM(C16:C20)</f>
        <v>0</v>
      </c>
      <c r="D25" s="291">
        <f t="shared" ref="D25:J25" si="19">SUM(D16:D20)</f>
        <v>1214</v>
      </c>
      <c r="E25" s="291">
        <f t="shared" si="19"/>
        <v>639</v>
      </c>
      <c r="F25" s="291">
        <f t="shared" si="19"/>
        <v>688</v>
      </c>
      <c r="G25" s="447">
        <f t="shared" si="19"/>
        <v>1184</v>
      </c>
      <c r="H25" s="295">
        <f t="shared" si="19"/>
        <v>958</v>
      </c>
      <c r="I25" s="296">
        <f t="shared" ref="I25" si="20">SUM(I16:I20)</f>
        <v>949</v>
      </c>
      <c r="J25" s="356">
        <f t="shared" si="19"/>
        <v>977</v>
      </c>
      <c r="K25" s="313">
        <f t="shared" ref="K25" si="21">SUM(K16:K20)</f>
        <v>628</v>
      </c>
      <c r="L25" s="30">
        <f>SUM(L16:L20)</f>
        <v>7237</v>
      </c>
    </row>
    <row r="26" spans="1:12" s="47" customFormat="1" ht="15" customHeight="1" thickBot="1" x14ac:dyDescent="0.3">
      <c r="A26" s="26" t="s">
        <v>22</v>
      </c>
      <c r="B26" s="665"/>
      <c r="C26" s="478" t="e">
        <f t="shared" ref="C26" si="22">AVERAGE(C16:C20)</f>
        <v>#DIV/0!</v>
      </c>
      <c r="D26" s="479">
        <f t="shared" ref="D26:J26" si="23">AVERAGE(D16:D20)</f>
        <v>242.8</v>
      </c>
      <c r="E26" s="479">
        <f t="shared" si="23"/>
        <v>127.8</v>
      </c>
      <c r="F26" s="479">
        <f t="shared" si="23"/>
        <v>137.6</v>
      </c>
      <c r="G26" s="480">
        <f t="shared" si="23"/>
        <v>236.8</v>
      </c>
      <c r="H26" s="481">
        <f t="shared" si="23"/>
        <v>191.6</v>
      </c>
      <c r="I26" s="482">
        <f t="shared" ref="I26" si="24">AVERAGE(I16:I20)</f>
        <v>189.8</v>
      </c>
      <c r="J26" s="483">
        <f t="shared" si="23"/>
        <v>195.4</v>
      </c>
      <c r="K26" s="484">
        <f t="shared" ref="K26" si="25">AVERAGE(K16:K20)</f>
        <v>125.6</v>
      </c>
      <c r="L26" s="354">
        <f>AVERAGE(L16:L20)</f>
        <v>1447.4</v>
      </c>
    </row>
    <row r="27" spans="1:12" s="47" customFormat="1" ht="15" customHeight="1" thickBot="1" x14ac:dyDescent="0.3">
      <c r="A27" s="25" t="s">
        <v>3</v>
      </c>
      <c r="B27" s="283">
        <f>B22+1</f>
        <v>43689</v>
      </c>
      <c r="C27" s="490"/>
      <c r="D27" s="292">
        <v>266</v>
      </c>
      <c r="E27" s="292">
        <v>145</v>
      </c>
      <c r="F27" s="485">
        <v>172</v>
      </c>
      <c r="G27" s="486">
        <v>335</v>
      </c>
      <c r="H27" s="458">
        <v>198</v>
      </c>
      <c r="I27" s="459">
        <v>197</v>
      </c>
      <c r="J27" s="487">
        <v>213</v>
      </c>
      <c r="K27" s="488">
        <v>166</v>
      </c>
      <c r="L27" s="16">
        <f t="shared" ref="L27:L33" si="26">SUM(C27:K27)</f>
        <v>1692</v>
      </c>
    </row>
    <row r="28" spans="1:12" s="47" customFormat="1" ht="15" customHeight="1" thickBot="1" x14ac:dyDescent="0.3">
      <c r="A28" s="25" t="s">
        <v>4</v>
      </c>
      <c r="B28" s="274">
        <f t="shared" ref="B28:B33" si="27">B27+1</f>
        <v>43690</v>
      </c>
      <c r="C28" s="395"/>
      <c r="D28" s="287">
        <v>122</v>
      </c>
      <c r="E28" s="287">
        <v>85</v>
      </c>
      <c r="F28" s="36">
        <v>94</v>
      </c>
      <c r="G28" s="311">
        <v>186</v>
      </c>
      <c r="H28" s="460">
        <v>221</v>
      </c>
      <c r="I28" s="297">
        <v>196</v>
      </c>
      <c r="J28" s="357">
        <v>165</v>
      </c>
      <c r="K28" s="374">
        <v>91</v>
      </c>
      <c r="L28" s="17">
        <f t="shared" si="26"/>
        <v>1160</v>
      </c>
    </row>
    <row r="29" spans="1:12" s="47" customFormat="1" ht="15" customHeight="1" thickBot="1" x14ac:dyDescent="0.3">
      <c r="A29" s="25" t="s">
        <v>5</v>
      </c>
      <c r="B29" s="274">
        <f t="shared" si="27"/>
        <v>43691</v>
      </c>
      <c r="C29" s="395"/>
      <c r="D29" s="287">
        <v>147</v>
      </c>
      <c r="E29" s="287">
        <v>64</v>
      </c>
      <c r="F29" s="36">
        <v>99</v>
      </c>
      <c r="G29" s="311">
        <v>213</v>
      </c>
      <c r="H29" s="460">
        <v>202</v>
      </c>
      <c r="I29" s="297">
        <v>193</v>
      </c>
      <c r="J29" s="357">
        <v>133</v>
      </c>
      <c r="K29" s="374">
        <v>117</v>
      </c>
      <c r="L29" s="17">
        <f t="shared" si="26"/>
        <v>1168</v>
      </c>
    </row>
    <row r="30" spans="1:12" s="47" customFormat="1" ht="15" customHeight="1" thickBot="1" x14ac:dyDescent="0.3">
      <c r="A30" s="25" t="s">
        <v>6</v>
      </c>
      <c r="B30" s="274">
        <f t="shared" si="27"/>
        <v>43692</v>
      </c>
      <c r="C30" s="395"/>
      <c r="D30" s="287">
        <v>249</v>
      </c>
      <c r="E30" s="287">
        <v>137</v>
      </c>
      <c r="F30" s="20">
        <v>169</v>
      </c>
      <c r="G30" s="64">
        <v>370</v>
      </c>
      <c r="H30" s="460">
        <v>207</v>
      </c>
      <c r="I30" s="297">
        <v>181</v>
      </c>
      <c r="J30" s="138">
        <v>243</v>
      </c>
      <c r="K30" s="19">
        <v>207</v>
      </c>
      <c r="L30" s="17">
        <f t="shared" si="26"/>
        <v>1763</v>
      </c>
    </row>
    <row r="31" spans="1:12" s="47" customFormat="1" ht="15" customHeight="1" thickBot="1" x14ac:dyDescent="0.3">
      <c r="A31" s="25" t="s">
        <v>0</v>
      </c>
      <c r="B31" s="274">
        <f t="shared" si="27"/>
        <v>43693</v>
      </c>
      <c r="C31" s="395"/>
      <c r="D31" s="287">
        <v>290</v>
      </c>
      <c r="E31" s="287">
        <v>135</v>
      </c>
      <c r="F31" s="20">
        <v>109</v>
      </c>
      <c r="G31" s="64">
        <v>301</v>
      </c>
      <c r="H31" s="460">
        <v>165</v>
      </c>
      <c r="I31" s="297">
        <v>165</v>
      </c>
      <c r="J31" s="138">
        <v>251</v>
      </c>
      <c r="K31" s="19">
        <v>213</v>
      </c>
      <c r="L31" s="17">
        <f t="shared" si="26"/>
        <v>1629</v>
      </c>
    </row>
    <row r="32" spans="1:12" s="47" customFormat="1" ht="15" customHeight="1" outlineLevel="1" thickBot="1" x14ac:dyDescent="0.3">
      <c r="A32" s="25" t="s">
        <v>1</v>
      </c>
      <c r="B32" s="274">
        <f t="shared" si="27"/>
        <v>43694</v>
      </c>
      <c r="C32" s="395"/>
      <c r="D32" s="287">
        <v>453</v>
      </c>
      <c r="E32" s="287">
        <v>253</v>
      </c>
      <c r="F32" s="20">
        <v>222</v>
      </c>
      <c r="G32" s="64">
        <v>450</v>
      </c>
      <c r="H32" s="460"/>
      <c r="I32" s="297"/>
      <c r="J32" s="138">
        <v>999</v>
      </c>
      <c r="K32" s="19">
        <v>956</v>
      </c>
      <c r="L32" s="17">
        <f t="shared" si="26"/>
        <v>3333</v>
      </c>
    </row>
    <row r="33" spans="1:13" s="47" customFormat="1" ht="15" customHeight="1" outlineLevel="1" thickBot="1" x14ac:dyDescent="0.3">
      <c r="A33" s="25" t="s">
        <v>2</v>
      </c>
      <c r="B33" s="274">
        <f t="shared" si="27"/>
        <v>43695</v>
      </c>
      <c r="C33" s="491"/>
      <c r="D33" s="474">
        <v>291</v>
      </c>
      <c r="E33" s="474">
        <v>191</v>
      </c>
      <c r="F33" s="58">
        <v>160</v>
      </c>
      <c r="G33" s="349">
        <v>296</v>
      </c>
      <c r="H33" s="476"/>
      <c r="I33" s="477"/>
      <c r="J33" s="277">
        <v>1204</v>
      </c>
      <c r="K33" s="57">
        <v>1104</v>
      </c>
      <c r="L33" s="66">
        <f t="shared" si="26"/>
        <v>3246</v>
      </c>
    </row>
    <row r="34" spans="1:13" s="47" customFormat="1" ht="15" customHeight="1" outlineLevel="1" thickBot="1" x14ac:dyDescent="0.3">
      <c r="A34" s="160" t="s">
        <v>21</v>
      </c>
      <c r="B34" s="663" t="s">
        <v>26</v>
      </c>
      <c r="C34" s="467">
        <f t="shared" ref="C34:L34" si="28">SUM(C27:C33)</f>
        <v>0</v>
      </c>
      <c r="D34" s="468">
        <f>SUM(D27:D33)</f>
        <v>1818</v>
      </c>
      <c r="E34" s="468">
        <f t="shared" si="28"/>
        <v>1010</v>
      </c>
      <c r="F34" s="468">
        <f t="shared" si="28"/>
        <v>1025</v>
      </c>
      <c r="G34" s="469">
        <f>SUM(G27:G33)</f>
        <v>2151</v>
      </c>
      <c r="H34" s="340">
        <f t="shared" si="28"/>
        <v>993</v>
      </c>
      <c r="I34" s="360">
        <f t="shared" si="28"/>
        <v>932</v>
      </c>
      <c r="J34" s="362">
        <f t="shared" si="28"/>
        <v>3208</v>
      </c>
      <c r="K34" s="351">
        <f t="shared" si="28"/>
        <v>2854</v>
      </c>
      <c r="L34" s="118">
        <f t="shared" si="28"/>
        <v>13991</v>
      </c>
    </row>
    <row r="35" spans="1:13" s="47" customFormat="1" ht="15" customHeight="1" outlineLevel="1" thickBot="1" x14ac:dyDescent="0.3">
      <c r="A35" s="110" t="s">
        <v>23</v>
      </c>
      <c r="B35" s="664"/>
      <c r="C35" s="393" t="e">
        <f t="shared" ref="C35:L35" si="29">AVERAGE(C27:C33)</f>
        <v>#DIV/0!</v>
      </c>
      <c r="D35" s="290">
        <f t="shared" si="29"/>
        <v>259.71428571428572</v>
      </c>
      <c r="E35" s="290">
        <f t="shared" si="29"/>
        <v>144.28571428571428</v>
      </c>
      <c r="F35" s="290">
        <f t="shared" si="29"/>
        <v>146.42857142857142</v>
      </c>
      <c r="G35" s="446">
        <f t="shared" si="29"/>
        <v>307.28571428571428</v>
      </c>
      <c r="H35" s="293">
        <f t="shared" si="29"/>
        <v>198.6</v>
      </c>
      <c r="I35" s="294">
        <f t="shared" si="29"/>
        <v>186.4</v>
      </c>
      <c r="J35" s="355">
        <f t="shared" si="29"/>
        <v>458.28571428571428</v>
      </c>
      <c r="K35" s="312">
        <f t="shared" si="29"/>
        <v>407.71428571428572</v>
      </c>
      <c r="L35" s="114">
        <f t="shared" si="29"/>
        <v>1998.7142857142858</v>
      </c>
    </row>
    <row r="36" spans="1:13" s="47" customFormat="1" ht="15" customHeight="1" thickBot="1" x14ac:dyDescent="0.3">
      <c r="A36" s="26" t="s">
        <v>20</v>
      </c>
      <c r="B36" s="664"/>
      <c r="C36" s="394">
        <f t="shared" ref="C36:L36" si="30">SUM(C27:C31)</f>
        <v>0</v>
      </c>
      <c r="D36" s="291">
        <f t="shared" si="30"/>
        <v>1074</v>
      </c>
      <c r="E36" s="291">
        <f>SUM(E27:E31)</f>
        <v>566</v>
      </c>
      <c r="F36" s="291">
        <f>SUM(F27:F31)</f>
        <v>643</v>
      </c>
      <c r="G36" s="447">
        <f>SUM(G27:G31)</f>
        <v>1405</v>
      </c>
      <c r="H36" s="295">
        <f t="shared" si="30"/>
        <v>993</v>
      </c>
      <c r="I36" s="296">
        <f t="shared" si="30"/>
        <v>932</v>
      </c>
      <c r="J36" s="356">
        <f t="shared" si="30"/>
        <v>1005</v>
      </c>
      <c r="K36" s="313">
        <f t="shared" si="30"/>
        <v>794</v>
      </c>
      <c r="L36" s="30">
        <f t="shared" si="30"/>
        <v>7412</v>
      </c>
    </row>
    <row r="37" spans="1:13" s="47" customFormat="1" ht="15" customHeight="1" thickBot="1" x14ac:dyDescent="0.3">
      <c r="A37" s="26" t="s">
        <v>22</v>
      </c>
      <c r="B37" s="665"/>
      <c r="C37" s="478" t="e">
        <f t="shared" ref="C37:L37" si="31">AVERAGE(C27:C31)</f>
        <v>#DIV/0!</v>
      </c>
      <c r="D37" s="479">
        <f t="shared" si="31"/>
        <v>214.8</v>
      </c>
      <c r="E37" s="479">
        <f t="shared" si="31"/>
        <v>113.2</v>
      </c>
      <c r="F37" s="479">
        <f t="shared" si="31"/>
        <v>128.6</v>
      </c>
      <c r="G37" s="480">
        <f t="shared" si="31"/>
        <v>281</v>
      </c>
      <c r="H37" s="481">
        <f t="shared" si="31"/>
        <v>198.6</v>
      </c>
      <c r="I37" s="482">
        <f t="shared" si="31"/>
        <v>186.4</v>
      </c>
      <c r="J37" s="483">
        <f t="shared" si="31"/>
        <v>201</v>
      </c>
      <c r="K37" s="484">
        <f t="shared" si="31"/>
        <v>158.80000000000001</v>
      </c>
      <c r="L37" s="35">
        <f t="shared" si="31"/>
        <v>1482.4</v>
      </c>
    </row>
    <row r="38" spans="1:13" s="47" customFormat="1" ht="15" customHeight="1" thickBot="1" x14ac:dyDescent="0.3">
      <c r="A38" s="25" t="s">
        <v>3</v>
      </c>
      <c r="B38" s="284">
        <f>B33+1</f>
        <v>43696</v>
      </c>
      <c r="C38" s="492"/>
      <c r="D38" s="292">
        <v>285</v>
      </c>
      <c r="E38" s="292">
        <v>137</v>
      </c>
      <c r="F38" s="292">
        <v>135</v>
      </c>
      <c r="G38" s="347">
        <v>330</v>
      </c>
      <c r="H38" s="458">
        <v>163</v>
      </c>
      <c r="I38" s="459">
        <v>160</v>
      </c>
      <c r="J38" s="493">
        <v>226</v>
      </c>
      <c r="K38" s="459">
        <v>151</v>
      </c>
      <c r="L38" s="16">
        <f>SUM(C38:K38)</f>
        <v>1587</v>
      </c>
    </row>
    <row r="39" spans="1:13" s="47" customFormat="1" ht="15" customHeight="1" thickBot="1" x14ac:dyDescent="0.3">
      <c r="A39" s="25" t="s">
        <v>4</v>
      </c>
      <c r="B39" s="285">
        <f t="shared" ref="B39:B44" si="32">B38+1</f>
        <v>43697</v>
      </c>
      <c r="C39" s="396"/>
      <c r="D39" s="287">
        <v>241</v>
      </c>
      <c r="E39" s="287">
        <v>159</v>
      </c>
      <c r="F39" s="287">
        <v>133</v>
      </c>
      <c r="G39" s="348">
        <v>295</v>
      </c>
      <c r="H39" s="460">
        <v>203</v>
      </c>
      <c r="I39" s="297">
        <v>191</v>
      </c>
      <c r="J39" s="358">
        <v>185</v>
      </c>
      <c r="K39" s="297">
        <v>172</v>
      </c>
      <c r="L39" s="17">
        <f t="shared" ref="L39:L44" si="33">SUM(C39:K39)</f>
        <v>1579</v>
      </c>
    </row>
    <row r="40" spans="1:13" s="47" customFormat="1" ht="15" customHeight="1" thickBot="1" x14ac:dyDescent="0.3">
      <c r="A40" s="25" t="s">
        <v>5</v>
      </c>
      <c r="B40" s="285">
        <f t="shared" si="32"/>
        <v>43698</v>
      </c>
      <c r="C40" s="396"/>
      <c r="D40" s="287">
        <v>221</v>
      </c>
      <c r="E40" s="287">
        <v>128</v>
      </c>
      <c r="F40" s="287">
        <v>148</v>
      </c>
      <c r="G40" s="348">
        <v>196</v>
      </c>
      <c r="H40" s="460">
        <v>196</v>
      </c>
      <c r="I40" s="297">
        <v>199</v>
      </c>
      <c r="J40" s="358">
        <v>159</v>
      </c>
      <c r="K40" s="297">
        <v>138</v>
      </c>
      <c r="L40" s="17">
        <f t="shared" si="33"/>
        <v>1385</v>
      </c>
    </row>
    <row r="41" spans="1:13" s="47" customFormat="1" ht="15" customHeight="1" thickBot="1" x14ac:dyDescent="0.3">
      <c r="A41" s="25" t="s">
        <v>6</v>
      </c>
      <c r="B41" s="285">
        <f t="shared" si="32"/>
        <v>43699</v>
      </c>
      <c r="C41" s="396"/>
      <c r="D41" s="287">
        <v>207</v>
      </c>
      <c r="E41" s="287">
        <v>162</v>
      </c>
      <c r="F41" s="289">
        <v>152</v>
      </c>
      <c r="G41" s="348">
        <v>270</v>
      </c>
      <c r="H41" s="460">
        <v>210</v>
      </c>
      <c r="I41" s="297">
        <v>195</v>
      </c>
      <c r="J41" s="358">
        <v>200</v>
      </c>
      <c r="K41" s="297">
        <v>158</v>
      </c>
      <c r="L41" s="17">
        <f t="shared" si="33"/>
        <v>1554</v>
      </c>
    </row>
    <row r="42" spans="1:13" s="47" customFormat="1" ht="15" customHeight="1" thickBot="1" x14ac:dyDescent="0.3">
      <c r="A42" s="25" t="s">
        <v>0</v>
      </c>
      <c r="B42" s="285">
        <f t="shared" si="32"/>
        <v>43700</v>
      </c>
      <c r="C42" s="396"/>
      <c r="D42" s="287">
        <v>282</v>
      </c>
      <c r="E42" s="287">
        <v>72</v>
      </c>
      <c r="F42" s="287">
        <v>137</v>
      </c>
      <c r="G42" s="348">
        <v>217</v>
      </c>
      <c r="H42" s="460">
        <v>136</v>
      </c>
      <c r="I42" s="297">
        <v>152</v>
      </c>
      <c r="J42" s="358">
        <v>248</v>
      </c>
      <c r="K42" s="297">
        <v>178</v>
      </c>
      <c r="L42" s="17">
        <f t="shared" si="33"/>
        <v>1422</v>
      </c>
    </row>
    <row r="43" spans="1:13" s="47" customFormat="1" ht="15" customHeight="1" outlineLevel="1" thickBot="1" x14ac:dyDescent="0.3">
      <c r="A43" s="25" t="s">
        <v>1</v>
      </c>
      <c r="B43" s="285">
        <f t="shared" si="32"/>
        <v>43701</v>
      </c>
      <c r="C43" s="396"/>
      <c r="D43" s="289">
        <v>398</v>
      </c>
      <c r="E43" s="287">
        <v>195</v>
      </c>
      <c r="F43" s="287">
        <v>233</v>
      </c>
      <c r="G43" s="348">
        <v>333</v>
      </c>
      <c r="H43" s="460"/>
      <c r="I43" s="297"/>
      <c r="J43" s="358">
        <v>1140</v>
      </c>
      <c r="K43" s="297">
        <v>1020</v>
      </c>
      <c r="L43" s="17">
        <f t="shared" si="33"/>
        <v>3319</v>
      </c>
      <c r="M43" s="124"/>
    </row>
    <row r="44" spans="1:13" s="47" customFormat="1" ht="15" customHeight="1" outlineLevel="1" thickBot="1" x14ac:dyDescent="0.3">
      <c r="A44" s="25" t="s">
        <v>2</v>
      </c>
      <c r="B44" s="285">
        <f t="shared" si="32"/>
        <v>43702</v>
      </c>
      <c r="C44" s="494"/>
      <c r="D44" s="495">
        <v>287</v>
      </c>
      <c r="E44" s="474">
        <v>160</v>
      </c>
      <c r="F44" s="474">
        <v>173</v>
      </c>
      <c r="G44" s="361">
        <v>296</v>
      </c>
      <c r="H44" s="476"/>
      <c r="I44" s="477"/>
      <c r="J44" s="496">
        <v>1294</v>
      </c>
      <c r="K44" s="477">
        <v>1278</v>
      </c>
      <c r="L44" s="66">
        <f t="shared" si="33"/>
        <v>3488</v>
      </c>
      <c r="M44" s="124"/>
    </row>
    <row r="45" spans="1:13" s="47" customFormat="1" ht="15" customHeight="1" outlineLevel="1" thickBot="1" x14ac:dyDescent="0.3">
      <c r="A45" s="160" t="s">
        <v>21</v>
      </c>
      <c r="B45" s="663" t="s">
        <v>27</v>
      </c>
      <c r="C45" s="467">
        <f t="shared" ref="C45" si="34">SUM(C38:C44)</f>
        <v>0</v>
      </c>
      <c r="D45" s="468">
        <f t="shared" ref="D45:L45" si="35">SUM(D38:D44)</f>
        <v>1921</v>
      </c>
      <c r="E45" s="468">
        <f t="shared" si="35"/>
        <v>1013</v>
      </c>
      <c r="F45" s="468">
        <f t="shared" si="35"/>
        <v>1111</v>
      </c>
      <c r="G45" s="469">
        <f t="shared" si="35"/>
        <v>1937</v>
      </c>
      <c r="H45" s="340">
        <f t="shared" si="35"/>
        <v>908</v>
      </c>
      <c r="I45" s="360">
        <f t="shared" si="35"/>
        <v>897</v>
      </c>
      <c r="J45" s="362">
        <f t="shared" si="35"/>
        <v>3452</v>
      </c>
      <c r="K45" s="351">
        <f t="shared" si="35"/>
        <v>3095</v>
      </c>
      <c r="L45" s="118">
        <f t="shared" si="35"/>
        <v>14334</v>
      </c>
    </row>
    <row r="46" spans="1:13" s="47" customFormat="1" ht="15" customHeight="1" outlineLevel="1" thickBot="1" x14ac:dyDescent="0.3">
      <c r="A46" s="110" t="s">
        <v>23</v>
      </c>
      <c r="B46" s="664"/>
      <c r="C46" s="393" t="e">
        <f t="shared" ref="C46" si="36">AVERAGE(C38:C44)</f>
        <v>#DIV/0!</v>
      </c>
      <c r="D46" s="290">
        <f t="shared" ref="D46:L46" si="37">AVERAGE(D38:D44)</f>
        <v>274.42857142857144</v>
      </c>
      <c r="E46" s="290">
        <f t="shared" si="37"/>
        <v>144.71428571428572</v>
      </c>
      <c r="F46" s="290">
        <f t="shared" si="37"/>
        <v>158.71428571428572</v>
      </c>
      <c r="G46" s="446">
        <f t="shared" si="37"/>
        <v>276.71428571428572</v>
      </c>
      <c r="H46" s="293">
        <f t="shared" si="37"/>
        <v>181.6</v>
      </c>
      <c r="I46" s="294">
        <f t="shared" si="37"/>
        <v>179.4</v>
      </c>
      <c r="J46" s="355">
        <f t="shared" si="37"/>
        <v>493.14285714285717</v>
      </c>
      <c r="K46" s="312">
        <f t="shared" si="37"/>
        <v>442.14285714285717</v>
      </c>
      <c r="L46" s="114">
        <f t="shared" si="37"/>
        <v>2047.7142857142858</v>
      </c>
    </row>
    <row r="47" spans="1:13" s="47" customFormat="1" ht="15" customHeight="1" thickBot="1" x14ac:dyDescent="0.3">
      <c r="A47" s="26" t="s">
        <v>20</v>
      </c>
      <c r="B47" s="664"/>
      <c r="C47" s="394">
        <f t="shared" ref="C47:L47" si="38">SUM(C38:C42)</f>
        <v>0</v>
      </c>
      <c r="D47" s="291">
        <f t="shared" si="38"/>
        <v>1236</v>
      </c>
      <c r="E47" s="291">
        <f t="shared" si="38"/>
        <v>658</v>
      </c>
      <c r="F47" s="291">
        <f t="shared" si="38"/>
        <v>705</v>
      </c>
      <c r="G47" s="447">
        <f t="shared" si="38"/>
        <v>1308</v>
      </c>
      <c r="H47" s="295">
        <f>SUM(H38:H42)</f>
        <v>908</v>
      </c>
      <c r="I47" s="296">
        <f t="shared" si="38"/>
        <v>897</v>
      </c>
      <c r="J47" s="356">
        <f t="shared" si="38"/>
        <v>1018</v>
      </c>
      <c r="K47" s="313">
        <f t="shared" si="38"/>
        <v>797</v>
      </c>
      <c r="L47" s="30">
        <f t="shared" si="38"/>
        <v>7527</v>
      </c>
    </row>
    <row r="48" spans="1:13" s="47" customFormat="1" ht="15" customHeight="1" thickBot="1" x14ac:dyDescent="0.3">
      <c r="A48" s="26" t="s">
        <v>22</v>
      </c>
      <c r="B48" s="665"/>
      <c r="C48" s="478" t="e">
        <f t="shared" ref="C48:L48" si="39">AVERAGE(C38:C42)</f>
        <v>#DIV/0!</v>
      </c>
      <c r="D48" s="479">
        <f t="shared" si="39"/>
        <v>247.2</v>
      </c>
      <c r="E48" s="479">
        <f t="shared" si="39"/>
        <v>131.6</v>
      </c>
      <c r="F48" s="479">
        <f t="shared" si="39"/>
        <v>141</v>
      </c>
      <c r="G48" s="480">
        <f t="shared" si="39"/>
        <v>261.60000000000002</v>
      </c>
      <c r="H48" s="481">
        <f t="shared" si="39"/>
        <v>181.6</v>
      </c>
      <c r="I48" s="482">
        <f t="shared" si="39"/>
        <v>179.4</v>
      </c>
      <c r="J48" s="483">
        <f t="shared" si="39"/>
        <v>203.6</v>
      </c>
      <c r="K48" s="484">
        <f t="shared" si="39"/>
        <v>159.4</v>
      </c>
      <c r="L48" s="35">
        <f t="shared" si="39"/>
        <v>1505.4</v>
      </c>
    </row>
    <row r="49" spans="1:13" s="47" customFormat="1" ht="15" customHeight="1" thickBot="1" x14ac:dyDescent="0.3">
      <c r="A49" s="25" t="s">
        <v>3</v>
      </c>
      <c r="B49" s="284">
        <f>B44+1</f>
        <v>43703</v>
      </c>
      <c r="C49" s="492"/>
      <c r="D49" s="292">
        <v>196</v>
      </c>
      <c r="E49" s="292">
        <v>138</v>
      </c>
      <c r="F49" s="497">
        <v>105</v>
      </c>
      <c r="G49" s="498">
        <v>244</v>
      </c>
      <c r="H49" s="458">
        <v>174</v>
      </c>
      <c r="I49" s="459">
        <v>190</v>
      </c>
      <c r="J49" s="493">
        <v>212</v>
      </c>
      <c r="K49" s="459">
        <v>178</v>
      </c>
      <c r="L49" s="59">
        <f t="shared" ref="L49:L55" si="40">SUM(C49:K49)</f>
        <v>1437</v>
      </c>
      <c r="M49" s="155"/>
    </row>
    <row r="50" spans="1:13" s="47" customFormat="1" ht="15" customHeight="1" thickBot="1" x14ac:dyDescent="0.3">
      <c r="A50" s="151" t="s">
        <v>4</v>
      </c>
      <c r="B50" s="285">
        <f t="shared" ref="B50:B55" si="41">B49+1</f>
        <v>43704</v>
      </c>
      <c r="C50" s="396"/>
      <c r="D50" s="287">
        <v>170</v>
      </c>
      <c r="E50" s="287">
        <v>95</v>
      </c>
      <c r="F50" s="287">
        <v>128</v>
      </c>
      <c r="G50" s="348">
        <v>171</v>
      </c>
      <c r="H50" s="460">
        <v>207</v>
      </c>
      <c r="I50" s="297">
        <v>209</v>
      </c>
      <c r="J50" s="358">
        <v>210</v>
      </c>
      <c r="K50" s="297">
        <v>166</v>
      </c>
      <c r="L50" s="59">
        <f t="shared" si="40"/>
        <v>1356</v>
      </c>
      <c r="M50" s="155"/>
    </row>
    <row r="51" spans="1:13" s="47" customFormat="1" ht="14.25" customHeight="1" thickBot="1" x14ac:dyDescent="0.3">
      <c r="A51" s="151" t="s">
        <v>5</v>
      </c>
      <c r="B51" s="285">
        <f t="shared" si="41"/>
        <v>43705</v>
      </c>
      <c r="C51" s="396"/>
      <c r="D51" s="287">
        <v>94</v>
      </c>
      <c r="E51" s="287">
        <v>43</v>
      </c>
      <c r="F51" s="287">
        <v>56</v>
      </c>
      <c r="G51" s="348">
        <v>139</v>
      </c>
      <c r="H51" s="460">
        <v>175</v>
      </c>
      <c r="I51" s="297">
        <v>171</v>
      </c>
      <c r="J51" s="358">
        <v>179</v>
      </c>
      <c r="K51" s="297">
        <v>154</v>
      </c>
      <c r="L51" s="59">
        <f t="shared" si="40"/>
        <v>1011</v>
      </c>
      <c r="M51" s="155"/>
    </row>
    <row r="52" spans="1:13" s="47" customFormat="1" ht="14.25" thickBot="1" x14ac:dyDescent="0.3">
      <c r="A52" s="151" t="s">
        <v>6</v>
      </c>
      <c r="B52" s="285">
        <f t="shared" si="41"/>
        <v>43706</v>
      </c>
      <c r="C52" s="396"/>
      <c r="D52" s="287">
        <v>272</v>
      </c>
      <c r="E52" s="287">
        <v>192</v>
      </c>
      <c r="F52" s="287">
        <v>176</v>
      </c>
      <c r="G52" s="348">
        <v>298</v>
      </c>
      <c r="H52" s="460">
        <v>173</v>
      </c>
      <c r="I52" s="297">
        <v>183</v>
      </c>
      <c r="J52" s="358">
        <v>279</v>
      </c>
      <c r="K52" s="297">
        <v>187</v>
      </c>
      <c r="L52" s="59">
        <f t="shared" si="40"/>
        <v>1760</v>
      </c>
      <c r="M52" s="155"/>
    </row>
    <row r="53" spans="1:13" s="47" customFormat="1" ht="14.25" thickBot="1" x14ac:dyDescent="0.3">
      <c r="A53" s="25" t="s">
        <v>0</v>
      </c>
      <c r="B53" s="286">
        <f t="shared" si="41"/>
        <v>43707</v>
      </c>
      <c r="C53" s="397"/>
      <c r="D53" s="36">
        <v>313</v>
      </c>
      <c r="E53" s="287">
        <v>174</v>
      </c>
      <c r="F53" s="287">
        <v>164</v>
      </c>
      <c r="G53" s="348">
        <v>340</v>
      </c>
      <c r="H53" s="460">
        <v>155</v>
      </c>
      <c r="I53" s="297">
        <v>145</v>
      </c>
      <c r="J53" s="358">
        <v>339</v>
      </c>
      <c r="K53" s="297">
        <v>281</v>
      </c>
      <c r="L53" s="59">
        <f t="shared" si="40"/>
        <v>1911</v>
      </c>
      <c r="M53" s="155"/>
    </row>
    <row r="54" spans="1:13" s="47" customFormat="1" ht="14.25" outlineLevel="1" thickBot="1" x14ac:dyDescent="0.3">
      <c r="A54" s="25" t="s">
        <v>1</v>
      </c>
      <c r="B54" s="286">
        <f t="shared" si="41"/>
        <v>43708</v>
      </c>
      <c r="C54" s="397"/>
      <c r="D54" s="36">
        <v>508</v>
      </c>
      <c r="E54" s="287">
        <v>164</v>
      </c>
      <c r="F54" s="287">
        <v>232</v>
      </c>
      <c r="G54" s="348">
        <v>305</v>
      </c>
      <c r="H54" s="460"/>
      <c r="I54" s="297"/>
      <c r="J54" s="358">
        <v>1250</v>
      </c>
      <c r="K54" s="297">
        <v>1030</v>
      </c>
      <c r="L54" s="59">
        <f t="shared" si="40"/>
        <v>3489</v>
      </c>
      <c r="M54" s="155"/>
    </row>
    <row r="55" spans="1:13" s="47" customFormat="1" ht="14.25" hidden="1" outlineLevel="1" thickBot="1" x14ac:dyDescent="0.3">
      <c r="A55" s="151" t="s">
        <v>2</v>
      </c>
      <c r="B55" s="286">
        <f t="shared" si="41"/>
        <v>43709</v>
      </c>
      <c r="C55" s="499"/>
      <c r="D55" s="500"/>
      <c r="E55" s="474"/>
      <c r="F55" s="474"/>
      <c r="G55" s="361"/>
      <c r="H55" s="476"/>
      <c r="I55" s="477"/>
      <c r="J55" s="496"/>
      <c r="K55" s="477"/>
      <c r="L55" s="59">
        <f t="shared" si="40"/>
        <v>0</v>
      </c>
    </row>
    <row r="56" spans="1:13" s="47" customFormat="1" ht="15" customHeight="1" outlineLevel="1" thickBot="1" x14ac:dyDescent="0.3">
      <c r="A56" s="160" t="s">
        <v>21</v>
      </c>
      <c r="B56" s="663" t="s">
        <v>28</v>
      </c>
      <c r="C56" s="467">
        <f t="shared" ref="C56" si="42">SUM(C49:C55)</f>
        <v>0</v>
      </c>
      <c r="D56" s="468">
        <f t="shared" ref="D56:K56" si="43">SUM(D49:D55)</f>
        <v>1553</v>
      </c>
      <c r="E56" s="468">
        <f t="shared" si="43"/>
        <v>806</v>
      </c>
      <c r="F56" s="468">
        <f t="shared" si="43"/>
        <v>861</v>
      </c>
      <c r="G56" s="469">
        <f t="shared" si="43"/>
        <v>1497</v>
      </c>
      <c r="H56" s="340">
        <f t="shared" si="43"/>
        <v>884</v>
      </c>
      <c r="I56" s="360">
        <f t="shared" si="43"/>
        <v>898</v>
      </c>
      <c r="J56" s="362">
        <f t="shared" si="43"/>
        <v>2469</v>
      </c>
      <c r="K56" s="351">
        <f t="shared" si="43"/>
        <v>1996</v>
      </c>
      <c r="L56" s="118">
        <f t="shared" ref="L56" si="44">SUM(L49:L55)</f>
        <v>10964</v>
      </c>
    </row>
    <row r="57" spans="1:13" s="47" customFormat="1" ht="15" customHeight="1" outlineLevel="1" thickBot="1" x14ac:dyDescent="0.3">
      <c r="A57" s="110" t="s">
        <v>23</v>
      </c>
      <c r="B57" s="664"/>
      <c r="C57" s="393" t="e">
        <f t="shared" ref="C57" si="45">AVERAGE(C49:C55)</f>
        <v>#DIV/0!</v>
      </c>
      <c r="D57" s="290">
        <f t="shared" ref="D57:K57" si="46">AVERAGE(D49:D55)</f>
        <v>258.83333333333331</v>
      </c>
      <c r="E57" s="290">
        <f t="shared" si="46"/>
        <v>134.33333333333334</v>
      </c>
      <c r="F57" s="290">
        <f t="shared" si="46"/>
        <v>143.5</v>
      </c>
      <c r="G57" s="446">
        <f t="shared" si="46"/>
        <v>249.5</v>
      </c>
      <c r="H57" s="293">
        <f t="shared" si="46"/>
        <v>176.8</v>
      </c>
      <c r="I57" s="294">
        <f t="shared" si="46"/>
        <v>179.6</v>
      </c>
      <c r="J57" s="355">
        <f t="shared" si="46"/>
        <v>411.5</v>
      </c>
      <c r="K57" s="312">
        <f t="shared" si="46"/>
        <v>332.66666666666669</v>
      </c>
      <c r="L57" s="114">
        <f t="shared" ref="L57" si="47">AVERAGE(L49:L55)</f>
        <v>1566.2857142857142</v>
      </c>
    </row>
    <row r="58" spans="1:13" s="47" customFormat="1" ht="15" customHeight="1" thickBot="1" x14ac:dyDescent="0.3">
      <c r="A58" s="26" t="s">
        <v>20</v>
      </c>
      <c r="B58" s="664"/>
      <c r="C58" s="394">
        <f t="shared" ref="C58" si="48">SUM(C49:C53)</f>
        <v>0</v>
      </c>
      <c r="D58" s="291">
        <f t="shared" ref="D58:K58" si="49">SUM(D49:D53)</f>
        <v>1045</v>
      </c>
      <c r="E58" s="291">
        <f t="shared" si="49"/>
        <v>642</v>
      </c>
      <c r="F58" s="291">
        <f t="shared" si="49"/>
        <v>629</v>
      </c>
      <c r="G58" s="447">
        <f t="shared" si="49"/>
        <v>1192</v>
      </c>
      <c r="H58" s="295">
        <f t="shared" si="49"/>
        <v>884</v>
      </c>
      <c r="I58" s="296">
        <f t="shared" si="49"/>
        <v>898</v>
      </c>
      <c r="J58" s="356">
        <f t="shared" si="49"/>
        <v>1219</v>
      </c>
      <c r="K58" s="313">
        <f t="shared" si="49"/>
        <v>966</v>
      </c>
      <c r="L58" s="30">
        <f t="shared" ref="L58" si="50">SUM(L49:L53)</f>
        <v>7475</v>
      </c>
    </row>
    <row r="59" spans="1:13" s="47" customFormat="1" ht="14.25" thickBot="1" x14ac:dyDescent="0.3">
      <c r="A59" s="26" t="s">
        <v>22</v>
      </c>
      <c r="B59" s="665"/>
      <c r="C59" s="398" t="e">
        <f t="shared" ref="C59" si="51">AVERAGE(C49:C53)</f>
        <v>#DIV/0!</v>
      </c>
      <c r="D59" s="33">
        <f t="shared" ref="D59:L59" si="52">AVERAGE(D49:D53)</f>
        <v>209</v>
      </c>
      <c r="E59" s="33">
        <f t="shared" si="52"/>
        <v>128.4</v>
      </c>
      <c r="F59" s="33">
        <f t="shared" si="52"/>
        <v>125.8</v>
      </c>
      <c r="G59" s="451">
        <f t="shared" si="52"/>
        <v>238.4</v>
      </c>
      <c r="H59" s="31">
        <f t="shared" si="52"/>
        <v>176.8</v>
      </c>
      <c r="I59" s="32">
        <f t="shared" si="52"/>
        <v>179.6</v>
      </c>
      <c r="J59" s="350">
        <f t="shared" si="52"/>
        <v>243.8</v>
      </c>
      <c r="K59" s="34">
        <f t="shared" si="52"/>
        <v>193.2</v>
      </c>
      <c r="L59" s="35">
        <f t="shared" si="52"/>
        <v>1495</v>
      </c>
    </row>
    <row r="60" spans="1:13" s="47" customFormat="1" ht="14.25" hidden="1" thickBot="1" x14ac:dyDescent="0.3">
      <c r="A60" s="151" t="s">
        <v>3</v>
      </c>
      <c r="B60" s="284">
        <f>B55+1</f>
        <v>43710</v>
      </c>
      <c r="C60" s="399"/>
      <c r="D60" s="12"/>
      <c r="E60" s="14"/>
      <c r="F60" s="14"/>
      <c r="G60" s="14"/>
      <c r="H60" s="14"/>
      <c r="I60" s="63"/>
      <c r="J60" s="123"/>
      <c r="K60" s="20"/>
      <c r="L60" s="189">
        <f>SUM(D60:J60)</f>
        <v>0</v>
      </c>
    </row>
    <row r="61" spans="1:13" s="47" customFormat="1" ht="14.25" hidden="1" thickBot="1" x14ac:dyDescent="0.3">
      <c r="A61" s="151" t="s">
        <v>4</v>
      </c>
      <c r="B61" s="285">
        <f t="shared" ref="B61:B66" si="53">B60+1</f>
        <v>43711</v>
      </c>
      <c r="C61" s="400"/>
      <c r="D61" s="18"/>
      <c r="E61" s="20"/>
      <c r="F61" s="20"/>
      <c r="G61" s="20"/>
      <c r="H61" s="20"/>
      <c r="I61" s="64"/>
      <c r="J61" s="64"/>
      <c r="K61" s="20"/>
      <c r="L61" s="189">
        <f>SUM(D61:J61)</f>
        <v>0</v>
      </c>
    </row>
    <row r="62" spans="1:13" s="47" customFormat="1" ht="13.5" hidden="1" x14ac:dyDescent="0.25">
      <c r="A62" s="151"/>
      <c r="B62" s="285">
        <f t="shared" si="53"/>
        <v>43712</v>
      </c>
      <c r="C62" s="400"/>
      <c r="D62" s="18"/>
      <c r="E62" s="20"/>
      <c r="F62" s="20"/>
      <c r="G62" s="20"/>
      <c r="H62" s="20"/>
      <c r="I62" s="64"/>
      <c r="J62" s="64"/>
      <c r="K62" s="20"/>
      <c r="L62" s="55"/>
    </row>
    <row r="63" spans="1:13" s="47" customFormat="1" ht="13.5" hidden="1" x14ac:dyDescent="0.25">
      <c r="A63" s="151"/>
      <c r="B63" s="285">
        <f t="shared" si="53"/>
        <v>43713</v>
      </c>
      <c r="C63" s="400"/>
      <c r="D63" s="18"/>
      <c r="E63" s="20"/>
      <c r="F63" s="20"/>
      <c r="G63" s="20"/>
      <c r="H63" s="20"/>
      <c r="I63" s="64"/>
      <c r="J63" s="64"/>
      <c r="K63" s="20"/>
      <c r="L63" s="55"/>
    </row>
    <row r="64" spans="1:13" s="47" customFormat="1" ht="13.5" hidden="1" x14ac:dyDescent="0.25">
      <c r="A64" s="25"/>
      <c r="B64" s="285">
        <f t="shared" si="53"/>
        <v>43714</v>
      </c>
      <c r="C64" s="400"/>
      <c r="D64" s="18"/>
      <c r="E64" s="20"/>
      <c r="F64" s="20"/>
      <c r="G64" s="20"/>
      <c r="H64" s="20"/>
      <c r="I64" s="64"/>
      <c r="J64" s="64"/>
      <c r="K64" s="20"/>
      <c r="L64" s="55"/>
    </row>
    <row r="65" spans="1:13" s="47" customFormat="1" ht="13.5" hidden="1" outlineLevel="1" x14ac:dyDescent="0.25">
      <c r="A65" s="25"/>
      <c r="B65" s="285">
        <f t="shared" si="53"/>
        <v>43715</v>
      </c>
      <c r="C65" s="400"/>
      <c r="D65" s="18"/>
      <c r="E65" s="20"/>
      <c r="F65" s="20"/>
      <c r="G65" s="20"/>
      <c r="H65" s="20"/>
      <c r="I65" s="64"/>
      <c r="J65" s="64"/>
      <c r="K65" s="20"/>
      <c r="L65" s="55"/>
    </row>
    <row r="66" spans="1:13" s="47" customFormat="1" ht="14.25" hidden="1" outlineLevel="1" thickBot="1" x14ac:dyDescent="0.3">
      <c r="A66" s="25"/>
      <c r="B66" s="285">
        <f t="shared" si="53"/>
        <v>43716</v>
      </c>
      <c r="C66" s="401"/>
      <c r="D66" s="56"/>
      <c r="E66" s="58"/>
      <c r="F66" s="58"/>
      <c r="G66" s="58"/>
      <c r="H66" s="58"/>
      <c r="I66" s="349"/>
      <c r="J66" s="349"/>
      <c r="K66" s="20"/>
      <c r="L66" s="139"/>
    </row>
    <row r="67" spans="1:13" s="47" customFormat="1" ht="14.25" hidden="1" outlineLevel="1" thickBot="1" x14ac:dyDescent="0.3">
      <c r="A67" s="160" t="s">
        <v>21</v>
      </c>
      <c r="B67" s="598" t="s">
        <v>32</v>
      </c>
      <c r="C67" s="402"/>
      <c r="D67" s="340">
        <f>SUM(D60:D66)</f>
        <v>0</v>
      </c>
      <c r="E67" s="340">
        <f t="shared" ref="E67:L67" si="54">SUM(E60:E66)</f>
        <v>0</v>
      </c>
      <c r="F67" s="340">
        <f t="shared" si="54"/>
        <v>0</v>
      </c>
      <c r="G67" s="340"/>
      <c r="H67" s="340">
        <f t="shared" si="54"/>
        <v>0</v>
      </c>
      <c r="I67" s="340">
        <f t="shared" ref="I67" si="55">SUM(I60:I66)</f>
        <v>0</v>
      </c>
      <c r="J67" s="351">
        <f t="shared" si="54"/>
        <v>0</v>
      </c>
      <c r="K67" s="351">
        <f t="shared" ref="K67" si="56">SUM(K60:K66)</f>
        <v>0</v>
      </c>
      <c r="L67" s="167">
        <f t="shared" si="54"/>
        <v>0</v>
      </c>
    </row>
    <row r="68" spans="1:13" s="47" customFormat="1" ht="14.25" hidden="1" outlineLevel="1" thickBot="1" x14ac:dyDescent="0.3">
      <c r="A68" s="110" t="s">
        <v>23</v>
      </c>
      <c r="B68" s="599"/>
      <c r="C68" s="402"/>
      <c r="D68" s="111" t="e">
        <f>AVERAGE(D60:D66)</f>
        <v>#DIV/0!</v>
      </c>
      <c r="E68" s="111" t="e">
        <f t="shared" ref="E68:L68" si="57">AVERAGE(E60:E66)</f>
        <v>#DIV/0!</v>
      </c>
      <c r="F68" s="111" t="e">
        <f t="shared" si="57"/>
        <v>#DIV/0!</v>
      </c>
      <c r="G68" s="111"/>
      <c r="H68" s="111" t="e">
        <f t="shared" si="57"/>
        <v>#DIV/0!</v>
      </c>
      <c r="I68" s="111" t="e">
        <f t="shared" ref="I68" si="58">AVERAGE(I60:I66)</f>
        <v>#DIV/0!</v>
      </c>
      <c r="J68" s="352" t="e">
        <f t="shared" si="57"/>
        <v>#DIV/0!</v>
      </c>
      <c r="K68" s="352" t="e">
        <f t="shared" ref="K68" si="59">AVERAGE(K60:K66)</f>
        <v>#DIV/0!</v>
      </c>
      <c r="L68" s="168">
        <f t="shared" si="57"/>
        <v>0</v>
      </c>
    </row>
    <row r="69" spans="1:13" s="47" customFormat="1" ht="14.25" hidden="1" thickBot="1" x14ac:dyDescent="0.3">
      <c r="A69" s="26" t="s">
        <v>20</v>
      </c>
      <c r="B69" s="599"/>
      <c r="C69" s="402"/>
      <c r="D69" s="27">
        <f>SUM(D60:D64)</f>
        <v>0</v>
      </c>
      <c r="E69" s="27">
        <f t="shared" ref="E69:L69" si="60">SUM(E60:E64)</f>
        <v>0</v>
      </c>
      <c r="F69" s="27">
        <f t="shared" si="60"/>
        <v>0</v>
      </c>
      <c r="G69" s="27"/>
      <c r="H69" s="27">
        <f t="shared" si="60"/>
        <v>0</v>
      </c>
      <c r="I69" s="27">
        <f t="shared" ref="I69" si="61">SUM(I60:I64)</f>
        <v>0</v>
      </c>
      <c r="J69" s="353">
        <f t="shared" si="60"/>
        <v>0</v>
      </c>
      <c r="K69" s="353">
        <f t="shared" ref="K69" si="62">SUM(K60:K64)</f>
        <v>0</v>
      </c>
      <c r="L69" s="169">
        <f t="shared" si="60"/>
        <v>0</v>
      </c>
    </row>
    <row r="70" spans="1:13" s="47" customFormat="1" ht="14.25" hidden="1" thickBot="1" x14ac:dyDescent="0.3">
      <c r="A70" s="26" t="s">
        <v>22</v>
      </c>
      <c r="B70" s="600"/>
      <c r="C70" s="403"/>
      <c r="D70" s="31" t="e">
        <f>AVERAGE(D60:D64)</f>
        <v>#DIV/0!</v>
      </c>
      <c r="E70" s="31" t="e">
        <f t="shared" ref="E70:L70" si="63">AVERAGE(E60:E64)</f>
        <v>#DIV/0!</v>
      </c>
      <c r="F70" s="31" t="e">
        <f t="shared" si="63"/>
        <v>#DIV/0!</v>
      </c>
      <c r="G70" s="31"/>
      <c r="H70" s="31" t="e">
        <f t="shared" si="63"/>
        <v>#DIV/0!</v>
      </c>
      <c r="I70" s="31" t="e">
        <f t="shared" ref="I70" si="64">AVERAGE(I60:I64)</f>
        <v>#DIV/0!</v>
      </c>
      <c r="J70" s="34" t="e">
        <f t="shared" si="63"/>
        <v>#DIV/0!</v>
      </c>
      <c r="K70" s="34" t="e">
        <f t="shared" ref="K70" si="65">AVERAGE(K60:K64)</f>
        <v>#DIV/0!</v>
      </c>
      <c r="L70" s="170">
        <f t="shared" si="63"/>
        <v>0</v>
      </c>
    </row>
    <row r="71" spans="1:13" s="47" customFormat="1" ht="15" customHeight="1" thickBot="1" x14ac:dyDescent="0.3">
      <c r="A71" s="4"/>
      <c r="B71" s="133"/>
      <c r="C71" s="404"/>
      <c r="D71" s="50"/>
      <c r="E71" s="50"/>
      <c r="F71" s="50"/>
      <c r="G71" s="50"/>
      <c r="H71" s="50"/>
      <c r="I71" s="50"/>
      <c r="J71" s="50"/>
      <c r="K71" s="50"/>
      <c r="L71" s="50"/>
    </row>
    <row r="72" spans="1:13" s="47" customFormat="1" ht="39" thickBot="1" x14ac:dyDescent="0.3">
      <c r="A72" s="411"/>
      <c r="B72" s="406"/>
      <c r="C72" s="412" t="s">
        <v>111</v>
      </c>
      <c r="D72" s="413" t="s">
        <v>7</v>
      </c>
      <c r="E72" s="413" t="s">
        <v>94</v>
      </c>
      <c r="F72" s="413" t="s">
        <v>95</v>
      </c>
      <c r="G72" s="413" t="s">
        <v>96</v>
      </c>
      <c r="H72" s="413" t="s">
        <v>101</v>
      </c>
      <c r="I72" s="413" t="s">
        <v>107</v>
      </c>
      <c r="J72" s="413" t="s">
        <v>10</v>
      </c>
      <c r="K72" s="414" t="s">
        <v>109</v>
      </c>
      <c r="L72" s="666" t="s">
        <v>58</v>
      </c>
      <c r="M72" s="667"/>
    </row>
    <row r="73" spans="1:13" ht="13.5" x14ac:dyDescent="0.25">
      <c r="A73" s="415" t="s">
        <v>30</v>
      </c>
      <c r="B73" s="39">
        <f>L58+L47+L36+L25+L14</f>
        <v>33289</v>
      </c>
      <c r="C73" s="407">
        <f>C58+C47+C36+C25+C14</f>
        <v>0</v>
      </c>
      <c r="D73" s="192">
        <f t="shared" ref="D73:J73" si="66">SUM(D14+D25+D36+D47+D58)</f>
        <v>5136</v>
      </c>
      <c r="E73" s="192">
        <f t="shared" si="66"/>
        <v>2839</v>
      </c>
      <c r="F73" s="192">
        <f t="shared" si="66"/>
        <v>3059</v>
      </c>
      <c r="G73" s="192">
        <f t="shared" si="66"/>
        <v>5740</v>
      </c>
      <c r="H73" s="192">
        <f t="shared" si="66"/>
        <v>4156</v>
      </c>
      <c r="I73" s="192">
        <f>SUM(I58,I47,I36,I25,I14)</f>
        <v>4096</v>
      </c>
      <c r="J73" s="192">
        <f t="shared" si="66"/>
        <v>4745</v>
      </c>
      <c r="K73" s="238">
        <f>SUM(K58,K47,K36,K25,K14)</f>
        <v>3518</v>
      </c>
      <c r="L73" s="408" t="s">
        <v>30</v>
      </c>
      <c r="M73" s="424">
        <f>SUM(C73:K73)</f>
        <v>33289</v>
      </c>
    </row>
    <row r="74" spans="1:13" ht="14.25" thickBot="1" x14ac:dyDescent="0.3">
      <c r="A74" s="416" t="s">
        <v>29</v>
      </c>
      <c r="B74" s="426">
        <f>L56+L45+L34+L23+L12</f>
        <v>62392</v>
      </c>
      <c r="C74" s="417">
        <f>C12+C23+C34+C45+C56</f>
        <v>0</v>
      </c>
      <c r="D74" s="418">
        <f>SUM(D12+D23+D34+D45+D56)</f>
        <v>8484</v>
      </c>
      <c r="E74" s="418">
        <f>SUM(E12+E23+E34+E45+E56)</f>
        <v>4698</v>
      </c>
      <c r="F74" s="418">
        <f>SUM(F12+F23+F34+F45+F56)</f>
        <v>4757</v>
      </c>
      <c r="G74" s="418">
        <f>SUM(G12+G23+G34+G45+G56)</f>
        <v>8944</v>
      </c>
      <c r="H74" s="418">
        <f t="shared" ref="H74" si="67">SUM(H12+H23+H34+H45+H56)</f>
        <v>4156</v>
      </c>
      <c r="I74" s="418">
        <f>SUM(I56,I45,I23,I34,I12)</f>
        <v>4096</v>
      </c>
      <c r="J74" s="418">
        <f>SUM(J12+J23+J34+J45+J56)</f>
        <v>14713</v>
      </c>
      <c r="K74" s="419">
        <f>SUM(K56,K45,K34,K23,K12)</f>
        <v>12544</v>
      </c>
      <c r="L74" s="409" t="s">
        <v>29</v>
      </c>
      <c r="M74" s="425">
        <f>SUM(C74:K74)</f>
        <v>62392</v>
      </c>
    </row>
    <row r="75" spans="1:13" x14ac:dyDescent="0.25">
      <c r="K75" s="410"/>
      <c r="L75" s="420" t="s">
        <v>22</v>
      </c>
      <c r="M75" s="421">
        <f>AVERAGE(L14, L25, L36, L47, L58, L69)</f>
        <v>5548.166666666667</v>
      </c>
    </row>
    <row r="76" spans="1:13" ht="15.75" thickBot="1" x14ac:dyDescent="0.3">
      <c r="K76" s="410"/>
      <c r="L76" s="422" t="s">
        <v>62</v>
      </c>
      <c r="M76" s="423">
        <f>AVERAGE(L56, L45, L34, L23, L12, L67)</f>
        <v>10398.666666666666</v>
      </c>
    </row>
  </sheetData>
  <mergeCells count="21">
    <mergeCell ref="L72:M72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A55" sqref="A55:XFD55"/>
    </sheetView>
  </sheetViews>
  <sheetFormatPr defaultRowHeight="15" outlineLevelRow="1" x14ac:dyDescent="0.25"/>
  <cols>
    <col min="1" max="1" width="18.7109375" style="1" bestFit="1" customWidth="1"/>
    <col min="2" max="2" width="9.5703125" style="134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6" ht="15" customHeight="1" x14ac:dyDescent="0.25">
      <c r="A1" s="23"/>
      <c r="B1" s="437"/>
      <c r="C1" s="661" t="s">
        <v>9</v>
      </c>
    </row>
    <row r="2" spans="1:6" ht="15" customHeight="1" thickBot="1" x14ac:dyDescent="0.3">
      <c r="A2" s="24"/>
      <c r="B2" s="436"/>
      <c r="C2" s="681"/>
    </row>
    <row r="3" spans="1:6" ht="15" customHeight="1" x14ac:dyDescent="0.25">
      <c r="A3" s="636" t="s">
        <v>52</v>
      </c>
      <c r="B3" s="668" t="s">
        <v>53</v>
      </c>
      <c r="C3" s="635" t="s">
        <v>33</v>
      </c>
    </row>
    <row r="4" spans="1:6" ht="14.25" thickBot="1" x14ac:dyDescent="0.3">
      <c r="A4" s="639"/>
      <c r="B4" s="682"/>
      <c r="C4" s="603"/>
    </row>
    <row r="5" spans="1:6" s="46" customFormat="1" ht="13.5" hidden="1" x14ac:dyDescent="0.25">
      <c r="A5" s="25" t="s">
        <v>3</v>
      </c>
      <c r="B5" s="457">
        <v>43675</v>
      </c>
      <c r="C5" s="16"/>
    </row>
    <row r="6" spans="1:6" s="46" customFormat="1" ht="13.5" hidden="1" x14ac:dyDescent="0.25">
      <c r="A6" s="25" t="s">
        <v>4</v>
      </c>
      <c r="B6" s="281">
        <v>43676</v>
      </c>
      <c r="C6" s="16"/>
    </row>
    <row r="7" spans="1:6" s="46" customFormat="1" ht="13.5" hidden="1" x14ac:dyDescent="0.25">
      <c r="A7" s="25" t="s">
        <v>5</v>
      </c>
      <c r="B7" s="281">
        <v>43677</v>
      </c>
      <c r="C7" s="16"/>
    </row>
    <row r="8" spans="1:6" s="46" customFormat="1" ht="13.5" x14ac:dyDescent="0.25">
      <c r="A8" s="25" t="s">
        <v>6</v>
      </c>
      <c r="B8" s="281">
        <v>43678</v>
      </c>
      <c r="C8" s="16">
        <v>1914</v>
      </c>
    </row>
    <row r="9" spans="1:6" s="46" customFormat="1" ht="13.5" x14ac:dyDescent="0.25">
      <c r="A9" s="25" t="s">
        <v>0</v>
      </c>
      <c r="B9" s="281">
        <v>43679</v>
      </c>
      <c r="C9" s="16">
        <v>1736</v>
      </c>
    </row>
    <row r="10" spans="1:6" s="46" customFormat="1" ht="13.5" outlineLevel="1" x14ac:dyDescent="0.25">
      <c r="A10" s="25" t="s">
        <v>1</v>
      </c>
      <c r="B10" s="281">
        <v>43680</v>
      </c>
      <c r="C10" s="218">
        <v>1699</v>
      </c>
    </row>
    <row r="11" spans="1:6" s="46" customFormat="1" ht="15" customHeight="1" outlineLevel="1" thickBot="1" x14ac:dyDescent="0.3">
      <c r="A11" s="25" t="s">
        <v>2</v>
      </c>
      <c r="B11" s="281">
        <v>43681</v>
      </c>
      <c r="C11" s="431">
        <v>1517</v>
      </c>
    </row>
    <row r="12" spans="1:6" s="47" customFormat="1" ht="15" customHeight="1" outlineLevel="1" thickBot="1" x14ac:dyDescent="0.3">
      <c r="A12" s="160" t="s">
        <v>21</v>
      </c>
      <c r="B12" s="679" t="s">
        <v>24</v>
      </c>
      <c r="C12" s="432">
        <f>SUM(C5:C11)</f>
        <v>6866</v>
      </c>
    </row>
    <row r="13" spans="1:6" s="47" customFormat="1" ht="15" customHeight="1" outlineLevel="1" thickBot="1" x14ac:dyDescent="0.3">
      <c r="A13" s="110" t="s">
        <v>23</v>
      </c>
      <c r="B13" s="679"/>
      <c r="C13" s="433">
        <f>AVERAGE(C5:C11)</f>
        <v>1716.5</v>
      </c>
      <c r="F13" s="46"/>
    </row>
    <row r="14" spans="1:6" s="47" customFormat="1" ht="15" customHeight="1" thickBot="1" x14ac:dyDescent="0.3">
      <c r="A14" s="26" t="s">
        <v>20</v>
      </c>
      <c r="B14" s="679"/>
      <c r="C14" s="216">
        <f>SUM(C5:C9)</f>
        <v>3650</v>
      </c>
      <c r="F14" s="46"/>
    </row>
    <row r="15" spans="1:6" s="47" customFormat="1" ht="15" customHeight="1" thickBot="1" x14ac:dyDescent="0.3">
      <c r="A15" s="26" t="s">
        <v>22</v>
      </c>
      <c r="B15" s="679"/>
      <c r="C15" s="217">
        <f>AVERAGE(C5:C9)</f>
        <v>1825</v>
      </c>
      <c r="F15" s="46"/>
    </row>
    <row r="16" spans="1:6" s="47" customFormat="1" ht="15" customHeight="1" x14ac:dyDescent="0.25">
      <c r="A16" s="25" t="s">
        <v>3</v>
      </c>
      <c r="B16" s="281">
        <f>B11+1</f>
        <v>43682</v>
      </c>
      <c r="C16" s="434">
        <v>1696</v>
      </c>
      <c r="F16" s="46"/>
    </row>
    <row r="17" spans="1:6" s="47" customFormat="1" ht="15" customHeight="1" x14ac:dyDescent="0.25">
      <c r="A17" s="25" t="s">
        <v>4</v>
      </c>
      <c r="B17" s="281">
        <f t="shared" ref="B17:B22" si="0">B16+1</f>
        <v>43683</v>
      </c>
      <c r="C17" s="434">
        <v>1366</v>
      </c>
      <c r="F17" s="46"/>
    </row>
    <row r="18" spans="1:6" s="47" customFormat="1" ht="15" customHeight="1" x14ac:dyDescent="0.25">
      <c r="A18" s="25" t="s">
        <v>5</v>
      </c>
      <c r="B18" s="281">
        <f t="shared" si="0"/>
        <v>43684</v>
      </c>
      <c r="C18" s="434">
        <v>972</v>
      </c>
      <c r="F18" s="46"/>
    </row>
    <row r="19" spans="1:6" s="47" customFormat="1" ht="15" customHeight="1" x14ac:dyDescent="0.25">
      <c r="A19" s="25" t="s">
        <v>6</v>
      </c>
      <c r="B19" s="281">
        <f t="shared" si="0"/>
        <v>43685</v>
      </c>
      <c r="C19" s="434">
        <v>1127</v>
      </c>
      <c r="F19" s="46"/>
    </row>
    <row r="20" spans="1:6" s="47" customFormat="1" ht="15" customHeight="1" x14ac:dyDescent="0.25">
      <c r="A20" s="25" t="s">
        <v>0</v>
      </c>
      <c r="B20" s="281">
        <f t="shared" si="0"/>
        <v>43686</v>
      </c>
      <c r="C20" s="434">
        <v>1427</v>
      </c>
      <c r="F20" s="46"/>
    </row>
    <row r="21" spans="1:6" s="47" customFormat="1" ht="15" customHeight="1" outlineLevel="1" x14ac:dyDescent="0.25">
      <c r="A21" s="25" t="s">
        <v>1</v>
      </c>
      <c r="B21" s="281">
        <f t="shared" si="0"/>
        <v>43687</v>
      </c>
      <c r="C21" s="218">
        <v>1848</v>
      </c>
      <c r="D21" s="155"/>
      <c r="F21" s="46"/>
    </row>
    <row r="22" spans="1:6" s="47" customFormat="1" ht="15" customHeight="1" outlineLevel="1" thickBot="1" x14ac:dyDescent="0.3">
      <c r="A22" s="25" t="s">
        <v>2</v>
      </c>
      <c r="B22" s="281">
        <f t="shared" si="0"/>
        <v>43688</v>
      </c>
      <c r="C22" s="431">
        <v>1488</v>
      </c>
      <c r="F22" s="46"/>
    </row>
    <row r="23" spans="1:6" s="47" customFormat="1" ht="15" customHeight="1" outlineLevel="1" thickBot="1" x14ac:dyDescent="0.3">
      <c r="A23" s="160" t="s">
        <v>21</v>
      </c>
      <c r="B23" s="679" t="s">
        <v>25</v>
      </c>
      <c r="C23" s="432">
        <f>SUM(C16:C22)</f>
        <v>9924</v>
      </c>
      <c r="F23" s="46"/>
    </row>
    <row r="24" spans="1:6" s="47" customFormat="1" ht="15" customHeight="1" outlineLevel="1" thickBot="1" x14ac:dyDescent="0.3">
      <c r="A24" s="110" t="s">
        <v>23</v>
      </c>
      <c r="B24" s="679"/>
      <c r="C24" s="433">
        <f>AVERAGE(C16:C22)</f>
        <v>1417.7142857142858</v>
      </c>
      <c r="F24" s="46"/>
    </row>
    <row r="25" spans="1:6" s="47" customFormat="1" ht="15" customHeight="1" thickBot="1" x14ac:dyDescent="0.3">
      <c r="A25" s="26" t="s">
        <v>20</v>
      </c>
      <c r="B25" s="679"/>
      <c r="C25" s="216">
        <f>SUM(C16:C20)</f>
        <v>6588</v>
      </c>
      <c r="F25" s="46"/>
    </row>
    <row r="26" spans="1:6" s="47" customFormat="1" ht="15" customHeight="1" thickBot="1" x14ac:dyDescent="0.3">
      <c r="A26" s="26" t="s">
        <v>22</v>
      </c>
      <c r="B26" s="679"/>
      <c r="C26" s="217">
        <f>AVERAGE(C16:C20)</f>
        <v>1317.6</v>
      </c>
      <c r="F26" s="46"/>
    </row>
    <row r="27" spans="1:6" s="47" customFormat="1" ht="15" customHeight="1" x14ac:dyDescent="0.25">
      <c r="A27" s="25" t="s">
        <v>3</v>
      </c>
      <c r="B27" s="274">
        <f>B22+1</f>
        <v>43689</v>
      </c>
      <c r="C27" s="434">
        <v>1264</v>
      </c>
      <c r="F27" s="46"/>
    </row>
    <row r="28" spans="1:6" s="47" customFormat="1" ht="15" customHeight="1" x14ac:dyDescent="0.25">
      <c r="A28" s="25" t="s">
        <v>4</v>
      </c>
      <c r="B28" s="274">
        <f t="shared" ref="B28:B33" si="1">B27+1</f>
        <v>43690</v>
      </c>
      <c r="C28" s="434">
        <v>1224</v>
      </c>
      <c r="F28" s="46"/>
    </row>
    <row r="29" spans="1:6" s="47" customFormat="1" ht="15" customHeight="1" x14ac:dyDescent="0.25">
      <c r="A29" s="25" t="s">
        <v>5</v>
      </c>
      <c r="B29" s="274">
        <f t="shared" si="1"/>
        <v>43691</v>
      </c>
      <c r="C29" s="434">
        <v>1357</v>
      </c>
      <c r="F29" s="46"/>
    </row>
    <row r="30" spans="1:6" s="47" customFormat="1" ht="15" customHeight="1" x14ac:dyDescent="0.25">
      <c r="A30" s="25" t="s">
        <v>6</v>
      </c>
      <c r="B30" s="274">
        <f t="shared" si="1"/>
        <v>43692</v>
      </c>
      <c r="C30" s="434">
        <v>1624</v>
      </c>
      <c r="F30" s="46"/>
    </row>
    <row r="31" spans="1:6" s="47" customFormat="1" ht="15" customHeight="1" x14ac:dyDescent="0.25">
      <c r="A31" s="25" t="s">
        <v>0</v>
      </c>
      <c r="B31" s="274">
        <f t="shared" si="1"/>
        <v>43693</v>
      </c>
      <c r="C31" s="434">
        <v>1352</v>
      </c>
      <c r="F31" s="46"/>
    </row>
    <row r="32" spans="1:6" s="47" customFormat="1" ht="15" customHeight="1" outlineLevel="1" x14ac:dyDescent="0.25">
      <c r="A32" s="25" t="s">
        <v>1</v>
      </c>
      <c r="B32" s="274">
        <f t="shared" si="1"/>
        <v>43694</v>
      </c>
      <c r="C32" s="218">
        <v>1603</v>
      </c>
      <c r="F32" s="46"/>
    </row>
    <row r="33" spans="1:6" s="47" customFormat="1" ht="15" customHeight="1" outlineLevel="1" thickBot="1" x14ac:dyDescent="0.3">
      <c r="A33" s="25" t="s">
        <v>2</v>
      </c>
      <c r="B33" s="274">
        <f t="shared" si="1"/>
        <v>43695</v>
      </c>
      <c r="C33" s="431">
        <v>741</v>
      </c>
      <c r="F33" s="46"/>
    </row>
    <row r="34" spans="1:6" s="47" customFormat="1" ht="15" customHeight="1" outlineLevel="1" thickBot="1" x14ac:dyDescent="0.3">
      <c r="A34" s="160" t="s">
        <v>21</v>
      </c>
      <c r="B34" s="679" t="s">
        <v>26</v>
      </c>
      <c r="C34" s="432">
        <f>SUM(C27:C33)</f>
        <v>9165</v>
      </c>
      <c r="F34" s="46"/>
    </row>
    <row r="35" spans="1:6" s="47" customFormat="1" ht="15" customHeight="1" outlineLevel="1" thickBot="1" x14ac:dyDescent="0.3">
      <c r="A35" s="110" t="s">
        <v>23</v>
      </c>
      <c r="B35" s="679"/>
      <c r="C35" s="433">
        <f>AVERAGE(C27:C33)</f>
        <v>1309.2857142857142</v>
      </c>
      <c r="F35" s="46"/>
    </row>
    <row r="36" spans="1:6" s="47" customFormat="1" ht="15" customHeight="1" thickBot="1" x14ac:dyDescent="0.3">
      <c r="A36" s="26" t="s">
        <v>20</v>
      </c>
      <c r="B36" s="679"/>
      <c r="C36" s="216">
        <f>SUM(C27:C31)</f>
        <v>6821</v>
      </c>
      <c r="F36" s="46"/>
    </row>
    <row r="37" spans="1:6" s="47" customFormat="1" ht="15" customHeight="1" thickBot="1" x14ac:dyDescent="0.3">
      <c r="A37" s="26" t="s">
        <v>22</v>
      </c>
      <c r="B37" s="679"/>
      <c r="C37" s="217">
        <f>AVERAGE(C27:C31)</f>
        <v>1364.2</v>
      </c>
      <c r="F37" s="46"/>
    </row>
    <row r="38" spans="1:6" s="47" customFormat="1" ht="15" customHeight="1" x14ac:dyDescent="0.25">
      <c r="A38" s="25" t="s">
        <v>3</v>
      </c>
      <c r="B38" s="285">
        <f>B33+1</f>
        <v>43696</v>
      </c>
      <c r="C38" s="434">
        <v>1238</v>
      </c>
      <c r="F38" s="46"/>
    </row>
    <row r="39" spans="1:6" s="47" customFormat="1" ht="15" customHeight="1" x14ac:dyDescent="0.25">
      <c r="A39" s="25" t="s">
        <v>4</v>
      </c>
      <c r="B39" s="285">
        <f t="shared" ref="B39:B44" si="2">B38+1</f>
        <v>43697</v>
      </c>
      <c r="C39" s="434">
        <v>1352</v>
      </c>
      <c r="F39" s="46"/>
    </row>
    <row r="40" spans="1:6" s="47" customFormat="1" ht="15" customHeight="1" x14ac:dyDescent="0.25">
      <c r="A40" s="25" t="s">
        <v>5</v>
      </c>
      <c r="B40" s="285">
        <f t="shared" si="2"/>
        <v>43698</v>
      </c>
      <c r="C40" s="434">
        <v>1199</v>
      </c>
      <c r="F40" s="46"/>
    </row>
    <row r="41" spans="1:6" s="47" customFormat="1" ht="15" customHeight="1" x14ac:dyDescent="0.25">
      <c r="A41" s="25" t="s">
        <v>6</v>
      </c>
      <c r="B41" s="285">
        <f t="shared" si="2"/>
        <v>43699</v>
      </c>
      <c r="C41" s="434">
        <v>1436</v>
      </c>
      <c r="F41" s="46"/>
    </row>
    <row r="42" spans="1:6" s="47" customFormat="1" ht="15" customHeight="1" x14ac:dyDescent="0.25">
      <c r="A42" s="25" t="s">
        <v>0</v>
      </c>
      <c r="B42" s="285">
        <f t="shared" si="2"/>
        <v>43700</v>
      </c>
      <c r="C42" s="434">
        <v>1140</v>
      </c>
      <c r="F42" s="46"/>
    </row>
    <row r="43" spans="1:6" s="47" customFormat="1" ht="15" customHeight="1" outlineLevel="1" x14ac:dyDescent="0.25">
      <c r="A43" s="25" t="s">
        <v>1</v>
      </c>
      <c r="B43" s="285">
        <f t="shared" si="2"/>
        <v>43701</v>
      </c>
      <c r="C43" s="218">
        <v>1420</v>
      </c>
      <c r="D43" s="155"/>
    </row>
    <row r="44" spans="1:6" s="47" customFormat="1" ht="15" customHeight="1" outlineLevel="1" thickBot="1" x14ac:dyDescent="0.3">
      <c r="A44" s="25" t="s">
        <v>2</v>
      </c>
      <c r="B44" s="285">
        <f t="shared" si="2"/>
        <v>43702</v>
      </c>
      <c r="C44" s="431">
        <v>980</v>
      </c>
      <c r="D44" s="155"/>
    </row>
    <row r="45" spans="1:6" s="47" customFormat="1" ht="15" customHeight="1" outlineLevel="1" thickBot="1" x14ac:dyDescent="0.3">
      <c r="A45" s="160" t="s">
        <v>21</v>
      </c>
      <c r="B45" s="679" t="s">
        <v>27</v>
      </c>
      <c r="C45" s="432">
        <f>SUM(C38:C44)</f>
        <v>8765</v>
      </c>
      <c r="D45" s="155"/>
    </row>
    <row r="46" spans="1:6" s="47" customFormat="1" ht="15" customHeight="1" outlineLevel="1" thickBot="1" x14ac:dyDescent="0.3">
      <c r="A46" s="110" t="s">
        <v>23</v>
      </c>
      <c r="B46" s="679"/>
      <c r="C46" s="433">
        <f>AVERAGE(C38:C44)</f>
        <v>1252.1428571428571</v>
      </c>
      <c r="D46" s="155"/>
    </row>
    <row r="47" spans="1:6" s="47" customFormat="1" ht="15" customHeight="1" thickBot="1" x14ac:dyDescent="0.3">
      <c r="A47" s="26" t="s">
        <v>20</v>
      </c>
      <c r="B47" s="679"/>
      <c r="C47" s="216">
        <f>SUM(C38:C42)</f>
        <v>6365</v>
      </c>
      <c r="D47" s="155"/>
    </row>
    <row r="48" spans="1:6" s="47" customFormat="1" ht="15" customHeight="1" thickBot="1" x14ac:dyDescent="0.3">
      <c r="A48" s="26" t="s">
        <v>22</v>
      </c>
      <c r="B48" s="679"/>
      <c r="C48" s="217">
        <f>AVERAGE(C38:C42)</f>
        <v>1273</v>
      </c>
      <c r="D48" s="155"/>
    </row>
    <row r="49" spans="1:4" s="47" customFormat="1" ht="15" customHeight="1" x14ac:dyDescent="0.25">
      <c r="A49" s="25" t="s">
        <v>3</v>
      </c>
      <c r="B49" s="285">
        <f>B44+1</f>
        <v>43703</v>
      </c>
      <c r="C49" s="435">
        <v>1073</v>
      </c>
      <c r="D49" s="155"/>
    </row>
    <row r="50" spans="1:4" s="47" customFormat="1" ht="15" customHeight="1" x14ac:dyDescent="0.25">
      <c r="A50" s="151" t="s">
        <v>4</v>
      </c>
      <c r="B50" s="285">
        <f t="shared" ref="B50:B55" si="3">B49+1</f>
        <v>43704</v>
      </c>
      <c r="C50" s="434">
        <v>1281</v>
      </c>
      <c r="D50" s="155"/>
    </row>
    <row r="51" spans="1:4" s="47" customFormat="1" ht="13.5" x14ac:dyDescent="0.25">
      <c r="A51" s="151" t="s">
        <v>5</v>
      </c>
      <c r="B51" s="285">
        <f t="shared" si="3"/>
        <v>43705</v>
      </c>
      <c r="C51" s="218">
        <v>932</v>
      </c>
      <c r="D51" s="155"/>
    </row>
    <row r="52" spans="1:4" s="47" customFormat="1" ht="13.5" x14ac:dyDescent="0.25">
      <c r="A52" s="151" t="s">
        <v>6</v>
      </c>
      <c r="B52" s="285">
        <f t="shared" si="3"/>
        <v>43706</v>
      </c>
      <c r="C52" s="434">
        <v>978</v>
      </c>
      <c r="D52" s="155"/>
    </row>
    <row r="53" spans="1:4" s="47" customFormat="1" ht="13.5" x14ac:dyDescent="0.25">
      <c r="A53" s="25" t="s">
        <v>0</v>
      </c>
      <c r="B53" s="286">
        <f t="shared" si="3"/>
        <v>43707</v>
      </c>
      <c r="C53" s="434">
        <v>1154</v>
      </c>
      <c r="D53" s="155"/>
    </row>
    <row r="54" spans="1:4" s="47" customFormat="1" ht="14.25" outlineLevel="1" thickBot="1" x14ac:dyDescent="0.3">
      <c r="A54" s="25" t="s">
        <v>1</v>
      </c>
      <c r="B54" s="286">
        <f t="shared" si="3"/>
        <v>43708</v>
      </c>
      <c r="C54" s="218">
        <v>1383</v>
      </c>
      <c r="D54" s="155"/>
    </row>
    <row r="55" spans="1:4" s="47" customFormat="1" ht="14.25" hidden="1" outlineLevel="1" thickBot="1" x14ac:dyDescent="0.3">
      <c r="A55" s="151" t="s">
        <v>2</v>
      </c>
      <c r="B55" s="286">
        <f t="shared" si="3"/>
        <v>43709</v>
      </c>
      <c r="C55" s="431"/>
    </row>
    <row r="56" spans="1:4" s="47" customFormat="1" ht="15" customHeight="1" outlineLevel="1" thickBot="1" x14ac:dyDescent="0.3">
      <c r="A56" s="160" t="s">
        <v>21</v>
      </c>
      <c r="B56" s="679" t="s">
        <v>28</v>
      </c>
      <c r="C56" s="432">
        <f>SUM(C49:C55)</f>
        <v>6801</v>
      </c>
    </row>
    <row r="57" spans="1:4" s="47" customFormat="1" ht="15" customHeight="1" outlineLevel="1" thickBot="1" x14ac:dyDescent="0.3">
      <c r="A57" s="110" t="s">
        <v>23</v>
      </c>
      <c r="B57" s="679"/>
      <c r="C57" s="433">
        <f>AVERAGE(C49:C55)</f>
        <v>1133.5</v>
      </c>
    </row>
    <row r="58" spans="1:4" s="47" customFormat="1" ht="15" customHeight="1" thickBot="1" x14ac:dyDescent="0.3">
      <c r="A58" s="26" t="s">
        <v>20</v>
      </c>
      <c r="B58" s="679"/>
      <c r="C58" s="216">
        <f>SUM(C49:C53)</f>
        <v>5418</v>
      </c>
    </row>
    <row r="59" spans="1:4" s="47" customFormat="1" ht="14.25" thickBot="1" x14ac:dyDescent="0.3">
      <c r="A59" s="26" t="s">
        <v>22</v>
      </c>
      <c r="B59" s="680"/>
      <c r="C59" s="217">
        <f>AVERAGE(C49:C53)</f>
        <v>1083.5999999999999</v>
      </c>
    </row>
    <row r="60" spans="1:4" s="47" customFormat="1" ht="13.5" hidden="1" x14ac:dyDescent="0.25">
      <c r="A60" s="151" t="s">
        <v>3</v>
      </c>
      <c r="B60" s="456">
        <f>B55+1</f>
        <v>43710</v>
      </c>
      <c r="C60" s="209"/>
      <c r="D60" s="17"/>
    </row>
    <row r="61" spans="1:4" s="47" customFormat="1" ht="13.5" hidden="1" x14ac:dyDescent="0.25">
      <c r="A61" s="151" t="s">
        <v>4</v>
      </c>
      <c r="B61" s="179">
        <f t="shared" ref="B61:B66" si="4">B60+1</f>
        <v>43711</v>
      </c>
      <c r="C61" s="209"/>
      <c r="D61" s="17"/>
    </row>
    <row r="62" spans="1:4" s="47" customFormat="1" ht="13.5" hidden="1" x14ac:dyDescent="0.25">
      <c r="A62" s="151" t="s">
        <v>5</v>
      </c>
      <c r="B62" s="179">
        <f t="shared" si="4"/>
        <v>43712</v>
      </c>
      <c r="C62" s="210"/>
      <c r="D62" s="17"/>
    </row>
    <row r="63" spans="1:4" s="47" customFormat="1" ht="13.5" hidden="1" x14ac:dyDescent="0.25">
      <c r="A63" s="151" t="s">
        <v>6</v>
      </c>
      <c r="B63" s="179">
        <f t="shared" si="4"/>
        <v>43713</v>
      </c>
      <c r="C63" s="210"/>
      <c r="D63" s="17"/>
    </row>
    <row r="64" spans="1:4" s="47" customFormat="1" ht="13.5" hidden="1" x14ac:dyDescent="0.25">
      <c r="A64" s="151" t="s">
        <v>0</v>
      </c>
      <c r="B64" s="179">
        <f t="shared" si="4"/>
        <v>43714</v>
      </c>
      <c r="C64" s="210"/>
      <c r="D64" s="17"/>
    </row>
    <row r="65" spans="1:6" s="47" customFormat="1" ht="13.5" hidden="1" outlineLevel="1" x14ac:dyDescent="0.25">
      <c r="A65" s="151" t="s">
        <v>1</v>
      </c>
      <c r="B65" s="179">
        <f t="shared" si="4"/>
        <v>43715</v>
      </c>
      <c r="C65" s="219"/>
      <c r="D65" s="17"/>
    </row>
    <row r="66" spans="1:6" s="47" customFormat="1" ht="13.5" hidden="1" outlineLevel="1" x14ac:dyDescent="0.25">
      <c r="A66" s="151" t="s">
        <v>2</v>
      </c>
      <c r="B66" s="179">
        <f t="shared" si="4"/>
        <v>43716</v>
      </c>
      <c r="C66" s="220"/>
      <c r="D66" s="17"/>
    </row>
    <row r="67" spans="1:6" s="47" customFormat="1" ht="14.25" hidden="1" outlineLevel="1" thickBot="1" x14ac:dyDescent="0.3">
      <c r="A67" s="160" t="s">
        <v>21</v>
      </c>
      <c r="B67" s="599" t="s">
        <v>32</v>
      </c>
      <c r="C67" s="212">
        <f>SUM(C60:C66)</f>
        <v>0</v>
      </c>
      <c r="D67" s="115">
        <f t="shared" ref="D67:D70" si="5">SUM(C67)</f>
        <v>0</v>
      </c>
    </row>
    <row r="68" spans="1:6" s="47" customFormat="1" ht="14.25" hidden="1" outlineLevel="1" thickBot="1" x14ac:dyDescent="0.3">
      <c r="A68" s="110" t="s">
        <v>23</v>
      </c>
      <c r="B68" s="599"/>
      <c r="C68" s="213" t="e">
        <f>AVERAGE(C60:C66)</f>
        <v>#DIV/0!</v>
      </c>
      <c r="D68" s="111" t="e">
        <f t="shared" si="5"/>
        <v>#DIV/0!</v>
      </c>
    </row>
    <row r="69" spans="1:6" s="47" customFormat="1" ht="14.25" hidden="1" thickBot="1" x14ac:dyDescent="0.3">
      <c r="A69" s="26" t="s">
        <v>20</v>
      </c>
      <c r="B69" s="599"/>
      <c r="C69" s="214">
        <f>SUM(C60:C64)</f>
        <v>0</v>
      </c>
      <c r="D69" s="27">
        <f t="shared" si="5"/>
        <v>0</v>
      </c>
    </row>
    <row r="70" spans="1:6" s="47" customFormat="1" ht="14.25" hidden="1" thickBot="1" x14ac:dyDescent="0.3">
      <c r="A70" s="26" t="s">
        <v>22</v>
      </c>
      <c r="B70" s="600"/>
      <c r="C70" s="215" t="e">
        <f>AVERAGE(C60:C64)</f>
        <v>#DIV/0!</v>
      </c>
      <c r="D70" s="31" t="e">
        <f t="shared" si="5"/>
        <v>#DIV/0!</v>
      </c>
    </row>
    <row r="71" spans="1:6" s="47" customFormat="1" ht="15" customHeight="1" x14ac:dyDescent="0.25">
      <c r="A71" s="4"/>
      <c r="B71" s="133"/>
      <c r="C71" s="50"/>
      <c r="D71" s="50"/>
    </row>
    <row r="72" spans="1:6" s="47" customFormat="1" ht="42" customHeight="1" x14ac:dyDescent="0.25">
      <c r="A72" s="190"/>
      <c r="B72" s="191" t="s">
        <v>9</v>
      </c>
      <c r="D72" s="640" t="s">
        <v>57</v>
      </c>
      <c r="E72" s="641"/>
      <c r="F72" s="642"/>
    </row>
    <row r="73" spans="1:6" ht="30" customHeight="1" x14ac:dyDescent="0.25">
      <c r="A73" s="42" t="s">
        <v>30</v>
      </c>
      <c r="B73" s="192">
        <f>SUM(C58:C58, C47:C47, C36:C36, C25:C25, C14:C14, C69:C69)</f>
        <v>28842</v>
      </c>
      <c r="D73" s="591" t="s">
        <v>30</v>
      </c>
      <c r="E73" s="592"/>
      <c r="F73" s="106">
        <f>SUM(C14, C25, C36, C47, C58, C69)</f>
        <v>28842</v>
      </c>
    </row>
    <row r="74" spans="1:6" ht="30" customHeight="1" x14ac:dyDescent="0.25">
      <c r="A74" s="42" t="s">
        <v>29</v>
      </c>
      <c r="B74" s="192">
        <f>SUM(C56:C56, C45:C45, C34:C34, C23:C23, C12:C12, C67:C67 )</f>
        <v>41521</v>
      </c>
      <c r="D74" s="591" t="s">
        <v>29</v>
      </c>
      <c r="E74" s="592"/>
      <c r="F74" s="107">
        <f>SUM(C56, C45, C34, C23, C12, C67)</f>
        <v>41521</v>
      </c>
    </row>
    <row r="75" spans="1:6" ht="30" customHeight="1" x14ac:dyDescent="0.25">
      <c r="D75" s="591" t="s">
        <v>22</v>
      </c>
      <c r="E75" s="592"/>
      <c r="F75" s="107">
        <f>AVERAGE(C14, C25, C36, C47, C58, C69)</f>
        <v>4807</v>
      </c>
    </row>
    <row r="76" spans="1:6" ht="30" customHeight="1" x14ac:dyDescent="0.25">
      <c r="D76" s="591" t="s">
        <v>62</v>
      </c>
      <c r="E76" s="592"/>
      <c r="F76" s="106">
        <f>AVERAGE(C56, C45, C34, C23, C12, C67)</f>
        <v>6920.166666666667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5:E75"/>
    <mergeCell ref="D76:E76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59" orientation="portrait" r:id="rId1"/>
  <ignoredErrors>
    <ignoredError sqref="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48AAC0-449C-4B62-910D-1DDDC5C52DB1}"/>
</file>

<file path=customXml/itemProps2.xml><?xml version="1.0" encoding="utf-8"?>
<ds:datastoreItem xmlns:ds="http://schemas.openxmlformats.org/officeDocument/2006/customXml" ds:itemID="{9EB60C65-8598-4C08-897B-B8FA91A86639}"/>
</file>

<file path=customXml/itemProps3.xml><?xml version="1.0" encoding="utf-8"?>
<ds:datastoreItem xmlns:ds="http://schemas.openxmlformats.org/officeDocument/2006/customXml" ds:itemID="{9C247A75-4D0C-4E67-AA44-C5F8A06C2F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2019-12-20T13:56:29Z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