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20\"/>
    </mc:Choice>
  </mc:AlternateContent>
  <bookViews>
    <workbookView xWindow="0" yWindow="0" windowWidth="28800" windowHeight="12135" tabRatio="65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2">'Monthly Totals'!$A$1:$B$79</definedName>
    <definedName name="_xlnm.Print_Area" localSheetId="5">'NY Waterway-(Billy Bey FC)'!$A$1:$M$81</definedName>
    <definedName name="_xlnm.Print_Area" localSheetId="0">'Weekday Totals'!$A$1:$Q$79</definedName>
  </definedNames>
  <calcPr calcId="152511"/>
</workbook>
</file>

<file path=xl/calcChain.xml><?xml version="1.0" encoding="utf-8"?>
<calcChain xmlns="http://schemas.openxmlformats.org/spreadsheetml/2006/main">
  <c r="G50" i="2" l="1"/>
  <c r="G51" i="2"/>
  <c r="G52" i="2"/>
  <c r="G53" i="2"/>
  <c r="H53" i="2"/>
  <c r="K21" i="1" l="1"/>
  <c r="M10" i="3" l="1"/>
  <c r="B38" i="2" l="1"/>
  <c r="K61" i="2" l="1"/>
  <c r="K44" i="1" l="1"/>
  <c r="L49" i="2" l="1"/>
  <c r="K50" i="2"/>
  <c r="J50" i="2"/>
  <c r="I50" i="2"/>
  <c r="H50" i="2"/>
  <c r="F50" i="2"/>
  <c r="E50" i="2"/>
  <c r="C50" i="2"/>
  <c r="G39" i="2"/>
  <c r="E39" i="2"/>
  <c r="F39" i="2"/>
  <c r="L37" i="2"/>
  <c r="L38" i="2"/>
  <c r="K38" i="1"/>
  <c r="K16" i="1"/>
  <c r="K27" i="1"/>
  <c r="L62" i="3" l="1"/>
  <c r="K54" i="1"/>
  <c r="K32" i="1" l="1"/>
  <c r="M32" i="3"/>
  <c r="L61" i="3" l="1"/>
  <c r="K22" i="1"/>
  <c r="K23" i="1"/>
  <c r="K24" i="1"/>
  <c r="K25" i="1"/>
  <c r="K26" i="1"/>
  <c r="K11" i="1"/>
  <c r="K12" i="1"/>
  <c r="K13" i="1"/>
  <c r="K14" i="1"/>
  <c r="K15" i="1"/>
  <c r="K10" i="1"/>
  <c r="F17" i="2" l="1"/>
  <c r="E28" i="2"/>
  <c r="H17" i="10" l="1"/>
  <c r="G50" i="10"/>
  <c r="G39" i="10"/>
  <c r="G17" i="10"/>
  <c r="G28" i="10"/>
  <c r="F60" i="10"/>
  <c r="F50" i="10"/>
  <c r="F39" i="10"/>
  <c r="F28" i="10"/>
  <c r="F17" i="10"/>
  <c r="E50" i="10"/>
  <c r="E39" i="10"/>
  <c r="E28" i="10"/>
  <c r="E17" i="10"/>
  <c r="D60" i="10"/>
  <c r="D50" i="10"/>
  <c r="D39" i="10"/>
  <c r="D28" i="10"/>
  <c r="D17" i="10"/>
  <c r="C6" i="10"/>
  <c r="C17" i="10"/>
  <c r="C28" i="10"/>
  <c r="C39" i="10"/>
  <c r="C60" i="10"/>
  <c r="C50" i="10"/>
  <c r="AJ38" i="10"/>
  <c r="AJ37" i="10"/>
  <c r="AJ36" i="10"/>
  <c r="AJ35" i="10"/>
  <c r="AJ34" i="10"/>
  <c r="AJ33" i="10"/>
  <c r="AJ32" i="10"/>
  <c r="AJ27" i="10"/>
  <c r="AJ26" i="10"/>
  <c r="AJ25" i="10"/>
  <c r="AJ24" i="10"/>
  <c r="AJ23" i="10"/>
  <c r="AJ22" i="10"/>
  <c r="AJ21" i="10"/>
  <c r="AJ16" i="10"/>
  <c r="AJ15" i="10"/>
  <c r="AJ14" i="10"/>
  <c r="AJ13" i="10"/>
  <c r="AJ12" i="10"/>
  <c r="AJ11" i="10"/>
  <c r="AJ10" i="10"/>
  <c r="AJ5" i="10"/>
  <c r="AJ6" i="10" s="1"/>
  <c r="B16" i="14"/>
  <c r="K5" i="1"/>
  <c r="AJ54" i="10"/>
  <c r="M5" i="3"/>
  <c r="M6" i="3" s="1"/>
  <c r="AJ20" i="10" l="1"/>
  <c r="AJ19" i="10"/>
  <c r="AJ30" i="10"/>
  <c r="AJ28" i="10"/>
  <c r="AJ29" i="10"/>
  <c r="AJ18" i="10"/>
  <c r="AJ17" i="10"/>
  <c r="C7" i="5" l="1"/>
  <c r="C6" i="5"/>
  <c r="E7" i="2"/>
  <c r="F7" i="2"/>
  <c r="G7" i="2"/>
  <c r="H7" i="2"/>
  <c r="I7" i="2"/>
  <c r="J7" i="2"/>
  <c r="K7" i="2"/>
  <c r="E6" i="2"/>
  <c r="F6" i="2"/>
  <c r="G6" i="2"/>
  <c r="H6" i="2"/>
  <c r="I6" i="2"/>
  <c r="J6" i="2"/>
  <c r="K6" i="2"/>
  <c r="D7" i="2"/>
  <c r="D6" i="2"/>
  <c r="L5" i="2"/>
  <c r="L7" i="2" s="1"/>
  <c r="D7" i="4"/>
  <c r="E7" i="4"/>
  <c r="F7" i="4"/>
  <c r="C7" i="4"/>
  <c r="D6" i="4"/>
  <c r="E6" i="4"/>
  <c r="F6" i="4"/>
  <c r="C6" i="4"/>
  <c r="M7" i="3"/>
  <c r="D7" i="3"/>
  <c r="E7" i="3"/>
  <c r="F7" i="3"/>
  <c r="G7" i="3"/>
  <c r="H7" i="3"/>
  <c r="I7" i="3"/>
  <c r="J7" i="3"/>
  <c r="K7" i="3"/>
  <c r="L7" i="3"/>
  <c r="D6" i="3"/>
  <c r="E6" i="3"/>
  <c r="F6" i="3"/>
  <c r="G6" i="3"/>
  <c r="H6" i="3"/>
  <c r="I6" i="3"/>
  <c r="J6" i="3"/>
  <c r="K6" i="3"/>
  <c r="L6" i="3"/>
  <c r="C7" i="3"/>
  <c r="C6" i="3"/>
  <c r="D7" i="1"/>
  <c r="E7" i="1"/>
  <c r="F7" i="1"/>
  <c r="G7" i="1"/>
  <c r="H7" i="1"/>
  <c r="I7" i="1"/>
  <c r="J7" i="1"/>
  <c r="D6" i="1"/>
  <c r="E6" i="1"/>
  <c r="F6" i="1"/>
  <c r="G6" i="1"/>
  <c r="H6" i="1"/>
  <c r="I6" i="1"/>
  <c r="J6" i="1"/>
  <c r="K7" i="1"/>
  <c r="C7" i="1"/>
  <c r="K6" i="1"/>
  <c r="C6" i="1"/>
  <c r="AJ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8" i="10"/>
  <c r="C7" i="10"/>
  <c r="P6" i="10"/>
  <c r="O6" i="10"/>
  <c r="N6" i="10"/>
  <c r="M6" i="10"/>
  <c r="L6" i="10"/>
  <c r="K6" i="10"/>
  <c r="J6" i="10"/>
  <c r="I6" i="10"/>
  <c r="H6" i="10"/>
  <c r="G6" i="10"/>
  <c r="F6" i="10"/>
  <c r="J77" i="10" s="1"/>
  <c r="B42" i="14" s="1"/>
  <c r="E6" i="10"/>
  <c r="D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C9" i="5"/>
  <c r="C8" i="5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C7" i="2"/>
  <c r="C6" i="2"/>
  <c r="G9" i="4"/>
  <c r="F9" i="4"/>
  <c r="E9" i="4"/>
  <c r="D9" i="4"/>
  <c r="C9" i="4"/>
  <c r="G8" i="4"/>
  <c r="F8" i="4"/>
  <c r="E8" i="4"/>
  <c r="D8" i="4"/>
  <c r="C8" i="4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L6" i="2" l="1"/>
  <c r="AJ49" i="10"/>
  <c r="AJ48" i="10"/>
  <c r="AI19" i="10"/>
  <c r="AH19" i="10"/>
  <c r="M43" i="3" l="1"/>
  <c r="F40" i="2" l="1"/>
  <c r="G5" i="4" l="1"/>
  <c r="G7" i="4" l="1"/>
  <c r="G6" i="4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I62" i="10"/>
  <c r="J62" i="10"/>
  <c r="K62" i="10"/>
  <c r="L62" i="10"/>
  <c r="N66" i="6" s="1"/>
  <c r="M62" i="10"/>
  <c r="N62" i="10"/>
  <c r="O62" i="10"/>
  <c r="N60" i="6" s="1"/>
  <c r="P62" i="10"/>
  <c r="N46" i="6" s="1"/>
  <c r="Q62" i="10"/>
  <c r="R62" i="10"/>
  <c r="N64" i="6" s="1"/>
  <c r="S62" i="10"/>
  <c r="T62" i="10"/>
  <c r="N72" i="6" s="1"/>
  <c r="U62" i="10"/>
  <c r="V62" i="10"/>
  <c r="W62" i="10"/>
  <c r="N70" i="6" s="1"/>
  <c r="X62" i="10"/>
  <c r="N68" i="6" s="1"/>
  <c r="Y62" i="10"/>
  <c r="Z62" i="10"/>
  <c r="AA62" i="10"/>
  <c r="N58" i="6" s="1"/>
  <c r="AB62" i="10"/>
  <c r="N56" i="6" s="1"/>
  <c r="AC62" i="10"/>
  <c r="AD62" i="10"/>
  <c r="N54" i="6" s="1"/>
  <c r="AE62" i="10"/>
  <c r="N52" i="6" s="1"/>
  <c r="AF62" i="10"/>
  <c r="AG62" i="10"/>
  <c r="AH62" i="10"/>
  <c r="AI62" i="10"/>
  <c r="N62" i="6" s="1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I52" i="10"/>
  <c r="J52" i="10"/>
  <c r="K52" i="10"/>
  <c r="L52" i="10"/>
  <c r="K66" i="6" s="1"/>
  <c r="M52" i="10"/>
  <c r="N52" i="10"/>
  <c r="O52" i="10"/>
  <c r="K60" i="6" s="1"/>
  <c r="P52" i="10"/>
  <c r="Q52" i="10"/>
  <c r="R52" i="10"/>
  <c r="K64" i="6" s="1"/>
  <c r="S52" i="10"/>
  <c r="T52" i="10"/>
  <c r="K72" i="6" s="1"/>
  <c r="U52" i="10"/>
  <c r="V52" i="10"/>
  <c r="W52" i="10"/>
  <c r="K70" i="6" s="1"/>
  <c r="X52" i="10"/>
  <c r="K68" i="6" s="1"/>
  <c r="Y52" i="10"/>
  <c r="Z52" i="10"/>
  <c r="AA52" i="10"/>
  <c r="AB52" i="10"/>
  <c r="K56" i="6" s="1"/>
  <c r="AC52" i="10"/>
  <c r="AD52" i="10"/>
  <c r="K54" i="6" s="1"/>
  <c r="AE52" i="10"/>
  <c r="AF52" i="10"/>
  <c r="AG52" i="10"/>
  <c r="AH52" i="10"/>
  <c r="AI52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I41" i="10"/>
  <c r="J41" i="10"/>
  <c r="K41" i="10"/>
  <c r="L41" i="10"/>
  <c r="H66" i="6" s="1"/>
  <c r="M41" i="10"/>
  <c r="N41" i="10"/>
  <c r="O41" i="10"/>
  <c r="H60" i="6" s="1"/>
  <c r="P41" i="10"/>
  <c r="Q41" i="10"/>
  <c r="R41" i="10"/>
  <c r="H64" i="6" s="1"/>
  <c r="S41" i="10"/>
  <c r="T41" i="10"/>
  <c r="H72" i="6" s="1"/>
  <c r="U41" i="10"/>
  <c r="V41" i="10"/>
  <c r="W41" i="10"/>
  <c r="H70" i="6" s="1"/>
  <c r="X41" i="10"/>
  <c r="H68" i="6" s="1"/>
  <c r="Y41" i="10"/>
  <c r="Z41" i="10"/>
  <c r="AA41" i="10"/>
  <c r="AB41" i="10"/>
  <c r="H56" i="6" s="1"/>
  <c r="AC41" i="10"/>
  <c r="AD41" i="10"/>
  <c r="H54" i="6" s="1"/>
  <c r="AE41" i="10"/>
  <c r="AF41" i="10"/>
  <c r="AG41" i="10"/>
  <c r="AH41" i="10"/>
  <c r="AI41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I30" i="10"/>
  <c r="J30" i="10"/>
  <c r="K30" i="10"/>
  <c r="L30" i="10"/>
  <c r="E66" i="6" s="1"/>
  <c r="M30" i="10"/>
  <c r="N30" i="10"/>
  <c r="O30" i="10"/>
  <c r="E60" i="6" s="1"/>
  <c r="P30" i="10"/>
  <c r="Q30" i="10"/>
  <c r="R30" i="10"/>
  <c r="E64" i="6" s="1"/>
  <c r="S30" i="10"/>
  <c r="T30" i="10"/>
  <c r="E72" i="6" s="1"/>
  <c r="U30" i="10"/>
  <c r="V30" i="10"/>
  <c r="W30" i="10"/>
  <c r="E70" i="6" s="1"/>
  <c r="X30" i="10"/>
  <c r="E68" i="6" s="1"/>
  <c r="Y30" i="10"/>
  <c r="Z30" i="10"/>
  <c r="AA30" i="10"/>
  <c r="AB30" i="10"/>
  <c r="E56" i="6" s="1"/>
  <c r="AC30" i="10"/>
  <c r="AD30" i="10"/>
  <c r="E54" i="6" s="1"/>
  <c r="AE30" i="10"/>
  <c r="AF30" i="10"/>
  <c r="AG30" i="10"/>
  <c r="AH30" i="10"/>
  <c r="AI30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S78" i="10" s="1"/>
  <c r="AB19" i="10"/>
  <c r="AC19" i="10"/>
  <c r="AD19" i="10"/>
  <c r="AE19" i="10"/>
  <c r="AF19" i="10"/>
  <c r="AG19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V77" i="10" l="1"/>
  <c r="B56" i="14" s="1"/>
  <c r="Q77" i="10"/>
  <c r="B72" i="14" s="1"/>
  <c r="M77" i="10"/>
  <c r="B64" i="14" s="1"/>
  <c r="U77" i="10"/>
  <c r="B58" i="14" s="1"/>
  <c r="E77" i="10"/>
  <c r="N74" i="6"/>
  <c r="P77" i="10"/>
  <c r="B74" i="14" s="1"/>
  <c r="S77" i="10"/>
  <c r="B62" i="14" s="1"/>
  <c r="T77" i="10"/>
  <c r="B60" i="14" s="1"/>
  <c r="W77" i="10"/>
  <c r="B48" i="14" s="1"/>
  <c r="O77" i="10"/>
  <c r="B66" i="14" s="1"/>
  <c r="L77" i="10"/>
  <c r="B68" i="14" s="1"/>
  <c r="F77" i="10"/>
  <c r="B76" i="14" s="1"/>
  <c r="K77" i="10"/>
  <c r="R77" i="10"/>
  <c r="B70" i="14" s="1"/>
  <c r="N77" i="10"/>
  <c r="B50" i="14" s="1"/>
  <c r="C77" i="10"/>
  <c r="D77" i="10"/>
  <c r="B64" i="6"/>
  <c r="O78" i="10"/>
  <c r="E74" i="6"/>
  <c r="K74" i="6"/>
  <c r="B68" i="6"/>
  <c r="R78" i="10"/>
  <c r="N78" i="10"/>
  <c r="B72" i="6"/>
  <c r="P78" i="10"/>
  <c r="V78" i="10"/>
  <c r="B70" i="6"/>
  <c r="Q78" i="10"/>
  <c r="B60" i="6"/>
  <c r="M78" i="10"/>
  <c r="W78" i="10"/>
  <c r="B56" i="6"/>
  <c r="T78" i="10"/>
  <c r="B66" i="6"/>
  <c r="L78" i="10"/>
  <c r="K78" i="10"/>
  <c r="D78" i="10"/>
  <c r="B54" i="6"/>
  <c r="U78" i="10"/>
  <c r="B74" i="6"/>
  <c r="F78" i="10"/>
  <c r="H74" i="6"/>
  <c r="D64" i="2"/>
  <c r="E64" i="2"/>
  <c r="F64" i="2"/>
  <c r="G64" i="2"/>
  <c r="H64" i="2"/>
  <c r="I64" i="2"/>
  <c r="J64" i="2"/>
  <c r="K64" i="2"/>
  <c r="K63" i="2"/>
  <c r="N48" i="6" s="1"/>
  <c r="J63" i="2"/>
  <c r="I63" i="2"/>
  <c r="N50" i="6" s="1"/>
  <c r="H63" i="2"/>
  <c r="G63" i="2"/>
  <c r="N34" i="6" s="1"/>
  <c r="F63" i="2"/>
  <c r="N32" i="6" s="1"/>
  <c r="E63" i="2"/>
  <c r="D63" i="2"/>
  <c r="N30" i="6" s="1"/>
  <c r="D62" i="2"/>
  <c r="E62" i="2"/>
  <c r="F62" i="2"/>
  <c r="G62" i="2"/>
  <c r="H62" i="2"/>
  <c r="I62" i="2"/>
  <c r="J62" i="2"/>
  <c r="K62" i="2"/>
  <c r="J61" i="2"/>
  <c r="I61" i="2"/>
  <c r="H61" i="2"/>
  <c r="G61" i="2"/>
  <c r="F61" i="2"/>
  <c r="E61" i="2"/>
  <c r="D61" i="2"/>
  <c r="H52" i="2"/>
  <c r="I51" i="2" l="1"/>
  <c r="H51" i="2"/>
  <c r="I52" i="2"/>
  <c r="K50" i="6" s="1"/>
  <c r="I53" i="2"/>
  <c r="K53" i="2"/>
  <c r="J53" i="2"/>
  <c r="K52" i="2"/>
  <c r="J52" i="2"/>
  <c r="J51" i="2"/>
  <c r="K51" i="2"/>
  <c r="F41" i="2"/>
  <c r="E41" i="2"/>
  <c r="D39" i="2"/>
  <c r="D53" i="2"/>
  <c r="D52" i="2"/>
  <c r="D51" i="2"/>
  <c r="D50" i="2"/>
  <c r="E53" i="2"/>
  <c r="E52" i="2"/>
  <c r="E51" i="2"/>
  <c r="F53" i="2"/>
  <c r="F52" i="2"/>
  <c r="F51" i="2"/>
  <c r="G41" i="2"/>
  <c r="G40" i="2"/>
  <c r="K43" i="1" l="1"/>
  <c r="J17" i="2" l="1"/>
  <c r="C63" i="5"/>
  <c r="N12" i="6" s="1"/>
  <c r="C61" i="5"/>
  <c r="AJ58" i="10"/>
  <c r="AJ57" i="10"/>
  <c r="AJ56" i="10"/>
  <c r="AJ55" i="10"/>
  <c r="AJ47" i="10"/>
  <c r="AJ46" i="10"/>
  <c r="AJ45" i="10"/>
  <c r="AJ44" i="10"/>
  <c r="AJ43" i="10"/>
  <c r="K55" i="1"/>
  <c r="C50" i="5"/>
  <c r="C39" i="5"/>
  <c r="C28" i="5"/>
  <c r="C17" i="5"/>
  <c r="C72" i="5"/>
  <c r="C19" i="5"/>
  <c r="C30" i="5"/>
  <c r="E12" i="6" s="1"/>
  <c r="C41" i="5"/>
  <c r="H12" i="6" s="1"/>
  <c r="C52" i="5"/>
  <c r="K12" i="6" s="1"/>
  <c r="C74" i="5"/>
  <c r="D74" i="5" s="1"/>
  <c r="C62" i="5"/>
  <c r="C64" i="5"/>
  <c r="D72" i="5"/>
  <c r="C73" i="5"/>
  <c r="D73" i="5" s="1"/>
  <c r="C75" i="5"/>
  <c r="D75" i="5" s="1"/>
  <c r="AJ59" i="10"/>
  <c r="K62" i="6"/>
  <c r="H62" i="6"/>
  <c r="E62" i="6"/>
  <c r="C41" i="10"/>
  <c r="C62" i="10"/>
  <c r="C19" i="10"/>
  <c r="C30" i="10"/>
  <c r="C52" i="10"/>
  <c r="C73" i="10"/>
  <c r="L73" i="10"/>
  <c r="R73" i="10"/>
  <c r="X73" i="10"/>
  <c r="AG73" i="10"/>
  <c r="AB73" i="10"/>
  <c r="B62" i="6"/>
  <c r="C71" i="10"/>
  <c r="L71" i="10"/>
  <c r="R71" i="10"/>
  <c r="X71" i="10"/>
  <c r="AG71" i="10"/>
  <c r="AB71" i="10"/>
  <c r="K17" i="2"/>
  <c r="L60" i="2"/>
  <c r="L59" i="2"/>
  <c r="L58" i="2"/>
  <c r="L57" i="2"/>
  <c r="L55" i="2"/>
  <c r="L54" i="2"/>
  <c r="L56" i="2"/>
  <c r="L48" i="2"/>
  <c r="L47" i="2"/>
  <c r="L46" i="2"/>
  <c r="L45" i="2"/>
  <c r="L44" i="2"/>
  <c r="L36" i="2"/>
  <c r="L35" i="2"/>
  <c r="L34" i="2"/>
  <c r="L33" i="2"/>
  <c r="L32" i="2"/>
  <c r="L27" i="2"/>
  <c r="L26" i="2"/>
  <c r="L25" i="2"/>
  <c r="L24" i="2"/>
  <c r="L23" i="2"/>
  <c r="L22" i="2"/>
  <c r="L21" i="2"/>
  <c r="L16" i="2"/>
  <c r="L15" i="2"/>
  <c r="L14" i="2"/>
  <c r="L13" i="2"/>
  <c r="L12" i="2"/>
  <c r="L10" i="2"/>
  <c r="D19" i="10"/>
  <c r="K19" i="2"/>
  <c r="B48" i="6" s="1"/>
  <c r="J19" i="2"/>
  <c r="I19" i="2"/>
  <c r="B50" i="6" s="1"/>
  <c r="H19" i="2"/>
  <c r="I17" i="2"/>
  <c r="H17" i="2"/>
  <c r="F19" i="4"/>
  <c r="E19" i="4"/>
  <c r="D19" i="4"/>
  <c r="C19" i="4"/>
  <c r="G10" i="4"/>
  <c r="G11" i="4"/>
  <c r="G12" i="4"/>
  <c r="G13" i="4"/>
  <c r="G14" i="4"/>
  <c r="G15" i="4"/>
  <c r="G16" i="4"/>
  <c r="F17" i="4"/>
  <c r="E17" i="4"/>
  <c r="D17" i="4"/>
  <c r="C17" i="4"/>
  <c r="L19" i="3"/>
  <c r="K19" i="3"/>
  <c r="J19" i="3"/>
  <c r="I19" i="3"/>
  <c r="H19" i="3"/>
  <c r="G19" i="3"/>
  <c r="F19" i="3"/>
  <c r="E19" i="3"/>
  <c r="D19" i="3"/>
  <c r="C19" i="3"/>
  <c r="L17" i="3"/>
  <c r="K17" i="3"/>
  <c r="J17" i="3"/>
  <c r="I17" i="3"/>
  <c r="H17" i="3"/>
  <c r="G17" i="3"/>
  <c r="F17" i="3"/>
  <c r="E17" i="3"/>
  <c r="D17" i="3"/>
  <c r="C17" i="3"/>
  <c r="M16" i="3"/>
  <c r="M15" i="3"/>
  <c r="M14" i="3"/>
  <c r="M13" i="3"/>
  <c r="M12" i="3"/>
  <c r="M11" i="3"/>
  <c r="J19" i="1"/>
  <c r="I19" i="1"/>
  <c r="H19" i="1"/>
  <c r="G19" i="1"/>
  <c r="F19" i="1"/>
  <c r="E19" i="1"/>
  <c r="D19" i="1"/>
  <c r="C19" i="1"/>
  <c r="J17" i="1"/>
  <c r="I17" i="1"/>
  <c r="H17" i="1"/>
  <c r="G17" i="1"/>
  <c r="E17" i="1"/>
  <c r="F17" i="1"/>
  <c r="D17" i="1"/>
  <c r="C17" i="1"/>
  <c r="B58" i="6"/>
  <c r="B52" i="6"/>
  <c r="B46" i="6"/>
  <c r="H19" i="10"/>
  <c r="G19" i="10"/>
  <c r="F19" i="10"/>
  <c r="E19" i="10"/>
  <c r="H50" i="3"/>
  <c r="L43" i="2"/>
  <c r="C61" i="2"/>
  <c r="C62" i="2"/>
  <c r="C63" i="2"/>
  <c r="C64" i="2"/>
  <c r="C51" i="2"/>
  <c r="C52" i="2"/>
  <c r="C53" i="2"/>
  <c r="C39" i="2"/>
  <c r="C40" i="2"/>
  <c r="C41" i="2"/>
  <c r="C42" i="2"/>
  <c r="C28" i="2"/>
  <c r="C29" i="2"/>
  <c r="C30" i="2"/>
  <c r="C31" i="2"/>
  <c r="C17" i="2"/>
  <c r="C18" i="2"/>
  <c r="C19" i="2"/>
  <c r="C20" i="2"/>
  <c r="G39" i="1"/>
  <c r="E20" i="4"/>
  <c r="F20" i="4"/>
  <c r="G21" i="4"/>
  <c r="J39" i="2"/>
  <c r="K72" i="2"/>
  <c r="K73" i="2"/>
  <c r="K74" i="2"/>
  <c r="K75" i="2"/>
  <c r="I72" i="2"/>
  <c r="I73" i="2"/>
  <c r="I74" i="2"/>
  <c r="I75" i="2"/>
  <c r="K48" i="6"/>
  <c r="K39" i="2"/>
  <c r="K40" i="2"/>
  <c r="K41" i="2"/>
  <c r="H48" i="6" s="1"/>
  <c r="K42" i="2"/>
  <c r="I39" i="2"/>
  <c r="I40" i="2"/>
  <c r="I41" i="2"/>
  <c r="H50" i="6" s="1"/>
  <c r="I42" i="2"/>
  <c r="K28" i="2"/>
  <c r="K29" i="2"/>
  <c r="K30" i="2"/>
  <c r="E48" i="6" s="1"/>
  <c r="K31" i="2"/>
  <c r="I28" i="2"/>
  <c r="I29" i="2"/>
  <c r="I30" i="2"/>
  <c r="E50" i="6" s="1"/>
  <c r="I31" i="2"/>
  <c r="K20" i="2"/>
  <c r="K18" i="2"/>
  <c r="I20" i="2"/>
  <c r="I18" i="2"/>
  <c r="J28" i="2"/>
  <c r="J29" i="2"/>
  <c r="E51" i="3"/>
  <c r="E50" i="3"/>
  <c r="E39" i="3"/>
  <c r="C61" i="4"/>
  <c r="D61" i="4"/>
  <c r="E61" i="4"/>
  <c r="F61" i="4"/>
  <c r="G60" i="4"/>
  <c r="G59" i="4"/>
  <c r="G58" i="4"/>
  <c r="G57" i="4"/>
  <c r="G56" i="4"/>
  <c r="G55" i="4"/>
  <c r="G54" i="4"/>
  <c r="C50" i="4"/>
  <c r="D50" i="4"/>
  <c r="E50" i="4"/>
  <c r="F50" i="4"/>
  <c r="G49" i="4"/>
  <c r="G48" i="4"/>
  <c r="G47" i="4"/>
  <c r="G46" i="4"/>
  <c r="G45" i="4"/>
  <c r="G44" i="4"/>
  <c r="G43" i="4"/>
  <c r="G32" i="4"/>
  <c r="C30" i="4"/>
  <c r="D30" i="4"/>
  <c r="E30" i="4"/>
  <c r="F30" i="4"/>
  <c r="C28" i="4"/>
  <c r="D28" i="4"/>
  <c r="E28" i="4"/>
  <c r="F28" i="4"/>
  <c r="G27" i="4"/>
  <c r="G26" i="4"/>
  <c r="G25" i="4"/>
  <c r="G24" i="4"/>
  <c r="G23" i="4"/>
  <c r="G22" i="4"/>
  <c r="D61" i="1"/>
  <c r="C61" i="1"/>
  <c r="G61" i="1"/>
  <c r="F61" i="1"/>
  <c r="E61" i="1"/>
  <c r="C50" i="1"/>
  <c r="D50" i="1"/>
  <c r="E50" i="1"/>
  <c r="F50" i="1"/>
  <c r="G50" i="1"/>
  <c r="F39" i="1"/>
  <c r="E39" i="1"/>
  <c r="D39" i="1"/>
  <c r="C39" i="1"/>
  <c r="G28" i="1"/>
  <c r="F28" i="1"/>
  <c r="E28" i="1"/>
  <c r="D28" i="1"/>
  <c r="C28" i="1"/>
  <c r="F63" i="4"/>
  <c r="E63" i="4"/>
  <c r="D63" i="4"/>
  <c r="C63" i="4"/>
  <c r="F52" i="4"/>
  <c r="E52" i="4"/>
  <c r="D52" i="4"/>
  <c r="C52" i="4"/>
  <c r="E41" i="4"/>
  <c r="G38" i="4"/>
  <c r="G37" i="4"/>
  <c r="G36" i="4"/>
  <c r="G35" i="4"/>
  <c r="G34" i="4"/>
  <c r="G33" i="4"/>
  <c r="I31" i="3"/>
  <c r="I30" i="3"/>
  <c r="C63" i="3"/>
  <c r="D64" i="3"/>
  <c r="G63" i="3"/>
  <c r="E62" i="3"/>
  <c r="M54" i="3"/>
  <c r="M55" i="3"/>
  <c r="M56" i="3"/>
  <c r="M57" i="3"/>
  <c r="M58" i="3"/>
  <c r="M59" i="3"/>
  <c r="D63" i="3"/>
  <c r="E63" i="3"/>
  <c r="F63" i="3"/>
  <c r="H63" i="3"/>
  <c r="I63" i="3"/>
  <c r="J63" i="3"/>
  <c r="K63" i="3"/>
  <c r="L63" i="3"/>
  <c r="N22" i="6" s="1"/>
  <c r="K61" i="3"/>
  <c r="J61" i="3"/>
  <c r="I61" i="3"/>
  <c r="H61" i="3"/>
  <c r="G61" i="3"/>
  <c r="F61" i="3"/>
  <c r="E61" i="3"/>
  <c r="C61" i="3"/>
  <c r="D61" i="3"/>
  <c r="K60" i="1"/>
  <c r="K59" i="1"/>
  <c r="K58" i="1"/>
  <c r="K57" i="1"/>
  <c r="K56" i="1"/>
  <c r="C63" i="1"/>
  <c r="D63" i="1"/>
  <c r="E63" i="1"/>
  <c r="F63" i="1"/>
  <c r="H63" i="1"/>
  <c r="I63" i="1"/>
  <c r="J63" i="1"/>
  <c r="J61" i="1"/>
  <c r="I61" i="1"/>
  <c r="H61" i="1"/>
  <c r="G60" i="10"/>
  <c r="G77" i="10" s="1"/>
  <c r="B44" i="14" s="1"/>
  <c r="H60" i="10"/>
  <c r="H62" i="10"/>
  <c r="N44" i="6" s="1"/>
  <c r="G62" i="10"/>
  <c r="N42" i="6" s="1"/>
  <c r="D62" i="10"/>
  <c r="N36" i="6" s="1"/>
  <c r="E62" i="10"/>
  <c r="N38" i="6" s="1"/>
  <c r="F62" i="10"/>
  <c r="N40" i="6" s="1"/>
  <c r="E60" i="10"/>
  <c r="I77" i="10" s="1"/>
  <c r="B40" i="14" s="1"/>
  <c r="G52" i="3"/>
  <c r="I53" i="3"/>
  <c r="I52" i="3"/>
  <c r="E53" i="3"/>
  <c r="E52" i="3"/>
  <c r="E42" i="3"/>
  <c r="E41" i="3"/>
  <c r="D52" i="3"/>
  <c r="C52" i="3"/>
  <c r="J52" i="1"/>
  <c r="I52" i="1"/>
  <c r="H52" i="1"/>
  <c r="F52" i="1"/>
  <c r="E52" i="1"/>
  <c r="D52" i="1"/>
  <c r="C52" i="1"/>
  <c r="K58" i="6"/>
  <c r="K52" i="6"/>
  <c r="K46" i="6"/>
  <c r="H52" i="10"/>
  <c r="K44" i="6" s="1"/>
  <c r="G52" i="10"/>
  <c r="K42" i="6" s="1"/>
  <c r="F52" i="10"/>
  <c r="K40" i="6" s="1"/>
  <c r="E52" i="10"/>
  <c r="K38" i="6" s="1"/>
  <c r="D52" i="10"/>
  <c r="K36" i="6" s="1"/>
  <c r="H46" i="6"/>
  <c r="H41" i="10"/>
  <c r="H44" i="6" s="1"/>
  <c r="G41" i="10"/>
  <c r="H42" i="6" s="1"/>
  <c r="F41" i="10"/>
  <c r="H40" i="6" s="1"/>
  <c r="E41" i="10"/>
  <c r="H38" i="6" s="1"/>
  <c r="D41" i="10"/>
  <c r="H36" i="6" s="1"/>
  <c r="H39" i="2"/>
  <c r="H41" i="2"/>
  <c r="F41" i="4"/>
  <c r="D41" i="4"/>
  <c r="C41" i="4"/>
  <c r="L41" i="3"/>
  <c r="H22" i="6" s="1"/>
  <c r="K41" i="3"/>
  <c r="J41" i="3"/>
  <c r="I41" i="3"/>
  <c r="H41" i="3"/>
  <c r="G41" i="3"/>
  <c r="F41" i="3"/>
  <c r="D41" i="3"/>
  <c r="C41" i="3"/>
  <c r="C40" i="3"/>
  <c r="D40" i="3"/>
  <c r="E40" i="3"/>
  <c r="F40" i="3"/>
  <c r="G40" i="3"/>
  <c r="H40" i="3"/>
  <c r="I40" i="3"/>
  <c r="J40" i="3"/>
  <c r="K40" i="3"/>
  <c r="L40" i="3"/>
  <c r="L39" i="3"/>
  <c r="K39" i="3"/>
  <c r="J39" i="3"/>
  <c r="I39" i="3"/>
  <c r="H39" i="3"/>
  <c r="G39" i="3"/>
  <c r="F39" i="3"/>
  <c r="D39" i="3"/>
  <c r="C39" i="3"/>
  <c r="J42" i="1"/>
  <c r="I42" i="1"/>
  <c r="H42" i="1"/>
  <c r="F42" i="1"/>
  <c r="E42" i="1"/>
  <c r="D42" i="1"/>
  <c r="C42" i="1"/>
  <c r="C41" i="1"/>
  <c r="D41" i="1"/>
  <c r="E41" i="1"/>
  <c r="F41" i="1"/>
  <c r="H41" i="1"/>
  <c r="I40" i="1"/>
  <c r="J40" i="1"/>
  <c r="J39" i="1"/>
  <c r="I39" i="1"/>
  <c r="H39" i="1"/>
  <c r="J30" i="1"/>
  <c r="I30" i="1"/>
  <c r="I28" i="1"/>
  <c r="E64" i="3"/>
  <c r="G42" i="1"/>
  <c r="G30" i="3"/>
  <c r="D29" i="3"/>
  <c r="E30" i="3"/>
  <c r="C30" i="3"/>
  <c r="D30" i="3"/>
  <c r="C28" i="3"/>
  <c r="D28" i="3"/>
  <c r="E39" i="4"/>
  <c r="C18" i="4"/>
  <c r="D18" i="4"/>
  <c r="E18" i="4"/>
  <c r="F18" i="4"/>
  <c r="C20" i="4"/>
  <c r="D20" i="4"/>
  <c r="D29" i="4"/>
  <c r="E29" i="4"/>
  <c r="C29" i="4"/>
  <c r="C42" i="4"/>
  <c r="D42" i="4"/>
  <c r="F42" i="4"/>
  <c r="E40" i="4"/>
  <c r="F40" i="4"/>
  <c r="C40" i="4"/>
  <c r="D40" i="4"/>
  <c r="D51" i="4"/>
  <c r="C51" i="4"/>
  <c r="C53" i="4"/>
  <c r="F53" i="4"/>
  <c r="D64" i="4"/>
  <c r="C62" i="4"/>
  <c r="D62" i="4"/>
  <c r="E64" i="4"/>
  <c r="F62" i="4"/>
  <c r="F64" i="4"/>
  <c r="G65" i="4"/>
  <c r="G66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G74" i="4"/>
  <c r="E53" i="4"/>
  <c r="D53" i="4"/>
  <c r="F51" i="4"/>
  <c r="F39" i="4"/>
  <c r="F31" i="4"/>
  <c r="E51" i="4"/>
  <c r="E31" i="4"/>
  <c r="C64" i="4"/>
  <c r="E62" i="4"/>
  <c r="E42" i="4"/>
  <c r="D39" i="4"/>
  <c r="D31" i="4"/>
  <c r="F29" i="4"/>
  <c r="C39" i="4"/>
  <c r="C31" i="4"/>
  <c r="F19" i="2"/>
  <c r="B32" i="6" s="1"/>
  <c r="E19" i="2"/>
  <c r="D19" i="2"/>
  <c r="B30" i="6" s="1"/>
  <c r="E17" i="2"/>
  <c r="D17" i="2"/>
  <c r="D18" i="3"/>
  <c r="C18" i="3"/>
  <c r="E58" i="6"/>
  <c r="E52" i="6"/>
  <c r="E46" i="6"/>
  <c r="H30" i="10"/>
  <c r="E44" i="6" s="1"/>
  <c r="G30" i="10"/>
  <c r="E42" i="6" s="1"/>
  <c r="F30" i="10"/>
  <c r="E40" i="6" s="1"/>
  <c r="E30" i="10"/>
  <c r="E38" i="6" s="1"/>
  <c r="D30" i="10"/>
  <c r="H28" i="10"/>
  <c r="H39" i="10"/>
  <c r="H50" i="10"/>
  <c r="J30" i="2"/>
  <c r="J31" i="2"/>
  <c r="H31" i="2"/>
  <c r="H30" i="2"/>
  <c r="G31" i="2"/>
  <c r="G30" i="2"/>
  <c r="E34" i="6" s="1"/>
  <c r="F31" i="2"/>
  <c r="F30" i="2"/>
  <c r="E32" i="6" s="1"/>
  <c r="E30" i="2"/>
  <c r="E31" i="2"/>
  <c r="D31" i="2"/>
  <c r="D30" i="2"/>
  <c r="E30" i="6" s="1"/>
  <c r="D29" i="2"/>
  <c r="D28" i="2"/>
  <c r="J20" i="2"/>
  <c r="H20" i="2"/>
  <c r="F20" i="2"/>
  <c r="E20" i="2"/>
  <c r="D20" i="2"/>
  <c r="C53" i="10"/>
  <c r="C51" i="10"/>
  <c r="C42" i="10"/>
  <c r="C40" i="10"/>
  <c r="C31" i="10"/>
  <c r="C29" i="10"/>
  <c r="C20" i="10"/>
  <c r="K34" i="6"/>
  <c r="H34" i="6"/>
  <c r="G42" i="2"/>
  <c r="F18" i="2"/>
  <c r="G29" i="2"/>
  <c r="G28" i="2"/>
  <c r="J18" i="2"/>
  <c r="J40" i="2"/>
  <c r="J41" i="2"/>
  <c r="J42" i="2"/>
  <c r="J72" i="2"/>
  <c r="J73" i="2"/>
  <c r="J74" i="2"/>
  <c r="J75" i="2"/>
  <c r="H28" i="1"/>
  <c r="AJ70" i="10"/>
  <c r="AJ69" i="10"/>
  <c r="AJ68" i="10"/>
  <c r="AJ67" i="10"/>
  <c r="AJ66" i="10"/>
  <c r="AJ65" i="10"/>
  <c r="AJ64" i="10"/>
  <c r="AE71" i="10"/>
  <c r="AF71" i="10"/>
  <c r="Z71" i="10"/>
  <c r="AA71" i="10"/>
  <c r="AE72" i="10"/>
  <c r="AF72" i="10"/>
  <c r="AG72" i="10"/>
  <c r="Z72" i="10"/>
  <c r="AA72" i="10"/>
  <c r="AB72" i="10"/>
  <c r="AE73" i="10"/>
  <c r="AF73" i="10"/>
  <c r="Z73" i="10"/>
  <c r="AA73" i="10"/>
  <c r="AE74" i="10"/>
  <c r="AF74" i="10"/>
  <c r="AG74" i="10"/>
  <c r="Z74" i="10"/>
  <c r="AA74" i="10"/>
  <c r="AB74" i="10"/>
  <c r="AD71" i="10"/>
  <c r="AD72" i="10"/>
  <c r="AD73" i="10"/>
  <c r="AD74" i="10"/>
  <c r="H58" i="6"/>
  <c r="H52" i="6"/>
  <c r="K46" i="1"/>
  <c r="B21" i="2"/>
  <c r="B22" i="2" s="1"/>
  <c r="B23" i="2" s="1"/>
  <c r="B24" i="2" s="1"/>
  <c r="B25" i="2" s="1"/>
  <c r="B26" i="2" s="1"/>
  <c r="B27" i="2" s="1"/>
  <c r="B32" i="2" s="1"/>
  <c r="B33" i="2" s="1"/>
  <c r="B34" i="2" s="1"/>
  <c r="B35" i="2" s="1"/>
  <c r="B36" i="2" s="1"/>
  <c r="B37" i="2" s="1"/>
  <c r="B43" i="2" s="1"/>
  <c r="B44" i="2" s="1"/>
  <c r="B45" i="2" s="1"/>
  <c r="B46" i="2" s="1"/>
  <c r="B47" i="2" s="1"/>
  <c r="B48" i="2" s="1"/>
  <c r="B49" i="2" s="1"/>
  <c r="B54" i="2" s="1"/>
  <c r="B55" i="2" s="1"/>
  <c r="B56" i="2" s="1"/>
  <c r="B57" i="2" s="1"/>
  <c r="B58" i="2" s="1"/>
  <c r="B59" i="2" s="1"/>
  <c r="B60" i="2" s="1"/>
  <c r="B65" i="2" s="1"/>
  <c r="B66" i="2" s="1"/>
  <c r="B67" i="2" s="1"/>
  <c r="B68" i="2" s="1"/>
  <c r="B69" i="2" s="1"/>
  <c r="B70" i="2" s="1"/>
  <c r="B71" i="2" s="1"/>
  <c r="H72" i="3"/>
  <c r="H73" i="3"/>
  <c r="H74" i="3"/>
  <c r="H75" i="3"/>
  <c r="H62" i="3"/>
  <c r="H64" i="3"/>
  <c r="H51" i="3"/>
  <c r="H52" i="3"/>
  <c r="H53" i="3"/>
  <c r="H42" i="3"/>
  <c r="H28" i="3"/>
  <c r="H29" i="3"/>
  <c r="H30" i="3"/>
  <c r="H31" i="3"/>
  <c r="H18" i="3"/>
  <c r="H20" i="3"/>
  <c r="E18" i="3"/>
  <c r="E20" i="3"/>
  <c r="E28" i="3"/>
  <c r="E29" i="3"/>
  <c r="E31" i="3"/>
  <c r="E72" i="3"/>
  <c r="E73" i="3"/>
  <c r="E74" i="3"/>
  <c r="E75" i="3"/>
  <c r="D18" i="10"/>
  <c r="H18" i="2"/>
  <c r="K30" i="3"/>
  <c r="M26" i="3"/>
  <c r="M25" i="3"/>
  <c r="M24" i="3"/>
  <c r="M23" i="3"/>
  <c r="M22" i="3"/>
  <c r="M21" i="3"/>
  <c r="D18" i="2"/>
  <c r="C18" i="5"/>
  <c r="E11" i="11"/>
  <c r="E10" i="11"/>
  <c r="E9" i="11"/>
  <c r="E8" i="11"/>
  <c r="E7" i="11"/>
  <c r="E6" i="11"/>
  <c r="E5" i="11"/>
  <c r="E14" i="11"/>
  <c r="T71" i="10"/>
  <c r="U71" i="10"/>
  <c r="V71" i="10"/>
  <c r="T72" i="10"/>
  <c r="U72" i="10"/>
  <c r="V72" i="10"/>
  <c r="X72" i="10"/>
  <c r="T73" i="10"/>
  <c r="U73" i="10"/>
  <c r="V73" i="10"/>
  <c r="T74" i="10"/>
  <c r="U74" i="10"/>
  <c r="V74" i="10"/>
  <c r="X74" i="10"/>
  <c r="B8" i="11"/>
  <c r="B9" i="11"/>
  <c r="B10" i="11"/>
  <c r="B11" i="11"/>
  <c r="R74" i="10"/>
  <c r="Q74" i="10"/>
  <c r="P74" i="10"/>
  <c r="O74" i="10"/>
  <c r="N74" i="10"/>
  <c r="Q73" i="10"/>
  <c r="P73" i="10"/>
  <c r="O73" i="10"/>
  <c r="N73" i="10"/>
  <c r="R72" i="10"/>
  <c r="Q72" i="10"/>
  <c r="P72" i="10"/>
  <c r="O72" i="10"/>
  <c r="N72" i="10"/>
  <c r="Q71" i="10"/>
  <c r="P71" i="10"/>
  <c r="O71" i="10"/>
  <c r="N71" i="10"/>
  <c r="L74" i="10"/>
  <c r="K74" i="10"/>
  <c r="K73" i="10"/>
  <c r="L72" i="10"/>
  <c r="K72" i="10"/>
  <c r="K71" i="10"/>
  <c r="B7" i="11"/>
  <c r="C56" i="11"/>
  <c r="D56" i="11"/>
  <c r="H50" i="1"/>
  <c r="F50" i="3"/>
  <c r="D71" i="10"/>
  <c r="E71" i="10"/>
  <c r="F71" i="10"/>
  <c r="G71" i="10"/>
  <c r="H71" i="10"/>
  <c r="D73" i="10"/>
  <c r="E73" i="10"/>
  <c r="F73" i="10"/>
  <c r="G73" i="10"/>
  <c r="C58" i="11"/>
  <c r="D58" i="11"/>
  <c r="G63" i="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1" i="4"/>
  <c r="B22" i="4" s="1"/>
  <c r="B23" i="4" s="1"/>
  <c r="B24" i="4" s="1"/>
  <c r="B25" i="4" s="1"/>
  <c r="B26" i="4" s="1"/>
  <c r="B27" i="4" s="1"/>
  <c r="B32" i="4" s="1"/>
  <c r="B33" i="4" s="1"/>
  <c r="B34" i="4" s="1"/>
  <c r="B35" i="4" s="1"/>
  <c r="B36" i="4" s="1"/>
  <c r="B37" i="4" s="1"/>
  <c r="B38" i="4" s="1"/>
  <c r="B43" i="4" s="1"/>
  <c r="B44" i="4" s="1"/>
  <c r="B45" i="4" s="1"/>
  <c r="B46" i="4" s="1"/>
  <c r="B47" i="4" s="1"/>
  <c r="B48" i="4" s="1"/>
  <c r="B49" i="4" s="1"/>
  <c r="B54" i="4" s="1"/>
  <c r="B55" i="4" s="1"/>
  <c r="B56" i="4" s="1"/>
  <c r="B57" i="4" s="1"/>
  <c r="B58" i="4" s="1"/>
  <c r="B59" i="4" s="1"/>
  <c r="B60" i="4" s="1"/>
  <c r="B65" i="4" s="1"/>
  <c r="B66" i="4" s="1"/>
  <c r="B67" i="4" s="1"/>
  <c r="B68" i="4" s="1"/>
  <c r="B69" i="4" s="1"/>
  <c r="B70" i="4" s="1"/>
  <c r="B71" i="4" s="1"/>
  <c r="B21" i="5"/>
  <c r="B22" i="5" s="1"/>
  <c r="B23" i="5" s="1"/>
  <c r="B24" i="5" s="1"/>
  <c r="B25" i="5" s="1"/>
  <c r="B26" i="5" s="1"/>
  <c r="B27" i="5" s="1"/>
  <c r="B32" i="5" s="1"/>
  <c r="B33" i="5" s="1"/>
  <c r="B34" i="5" s="1"/>
  <c r="B35" i="5" s="1"/>
  <c r="B36" i="5" s="1"/>
  <c r="B37" i="5" s="1"/>
  <c r="B38" i="5" s="1"/>
  <c r="B43" i="5" s="1"/>
  <c r="B44" i="5" s="1"/>
  <c r="B45" i="5" s="1"/>
  <c r="B46" i="5" s="1"/>
  <c r="B47" i="5" s="1"/>
  <c r="B48" i="5" s="1"/>
  <c r="B49" i="5" s="1"/>
  <c r="B54" i="5" s="1"/>
  <c r="B55" i="5" s="1"/>
  <c r="B56" i="5" s="1"/>
  <c r="B57" i="5" s="1"/>
  <c r="B58" i="5" s="1"/>
  <c r="B59" i="5" s="1"/>
  <c r="B60" i="5" s="1"/>
  <c r="B65" i="5" s="1"/>
  <c r="B66" i="5" s="1"/>
  <c r="B67" i="5" s="1"/>
  <c r="B68" i="5" s="1"/>
  <c r="B69" i="5" s="1"/>
  <c r="B70" i="5" s="1"/>
  <c r="B71" i="5" s="1"/>
  <c r="B21" i="3"/>
  <c r="B22" i="3" s="1"/>
  <c r="B23" i="3" s="1"/>
  <c r="B24" i="3" s="1"/>
  <c r="B25" i="3" s="1"/>
  <c r="B26" i="3" s="1"/>
  <c r="B27" i="3" s="1"/>
  <c r="B32" i="3" s="1"/>
  <c r="B33" i="3" s="1"/>
  <c r="B34" i="3" s="1"/>
  <c r="B35" i="3" s="1"/>
  <c r="B36" i="3" s="1"/>
  <c r="B37" i="3" s="1"/>
  <c r="B38" i="3" s="1"/>
  <c r="B43" i="3" s="1"/>
  <c r="B44" i="3" s="1"/>
  <c r="B45" i="3" s="1"/>
  <c r="B46" i="3" s="1"/>
  <c r="B47" i="3" s="1"/>
  <c r="B48" i="3" s="1"/>
  <c r="B49" i="3" s="1"/>
  <c r="B54" i="3" s="1"/>
  <c r="B55" i="3" s="1"/>
  <c r="B56" i="3" s="1"/>
  <c r="B57" i="3" s="1"/>
  <c r="B58" i="3" s="1"/>
  <c r="B59" i="3" s="1"/>
  <c r="B60" i="3" s="1"/>
  <c r="D69" i="11"/>
  <c r="C74" i="3"/>
  <c r="D74" i="3"/>
  <c r="F74" i="2"/>
  <c r="C74" i="1"/>
  <c r="D74" i="1"/>
  <c r="E74" i="1"/>
  <c r="F74" i="1"/>
  <c r="G74" i="1"/>
  <c r="C69" i="11"/>
  <c r="K32" i="6"/>
  <c r="G52" i="1"/>
  <c r="D47" i="11"/>
  <c r="C47" i="11"/>
  <c r="H32" i="6"/>
  <c r="G41" i="1"/>
  <c r="D36" i="11"/>
  <c r="C36" i="11"/>
  <c r="C30" i="1"/>
  <c r="D30" i="1"/>
  <c r="E30" i="1"/>
  <c r="F30" i="1"/>
  <c r="G30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72" i="1"/>
  <c r="D72" i="1"/>
  <c r="E72" i="1"/>
  <c r="F72" i="1"/>
  <c r="G72" i="1"/>
  <c r="C72" i="3"/>
  <c r="D72" i="3"/>
  <c r="C50" i="3"/>
  <c r="D50" i="3"/>
  <c r="F72" i="2"/>
  <c r="C12" i="11"/>
  <c r="C67" i="11"/>
  <c r="C23" i="11"/>
  <c r="C34" i="11"/>
  <c r="C45" i="11"/>
  <c r="K45" i="1"/>
  <c r="K47" i="1"/>
  <c r="K48" i="1"/>
  <c r="K49" i="1"/>
  <c r="K33" i="1"/>
  <c r="K34" i="1"/>
  <c r="K35" i="1"/>
  <c r="K36" i="1"/>
  <c r="K37" i="1"/>
  <c r="K75" i="1"/>
  <c r="M66" i="3"/>
  <c r="M65" i="3"/>
  <c r="M73" i="3" s="1"/>
  <c r="M33" i="3"/>
  <c r="M34" i="3"/>
  <c r="M35" i="3"/>
  <c r="M36" i="3"/>
  <c r="M44" i="3"/>
  <c r="M45" i="3"/>
  <c r="M46" i="3"/>
  <c r="M47" i="3"/>
  <c r="L66" i="2"/>
  <c r="L65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7" i="3"/>
  <c r="M37" i="3"/>
  <c r="M38" i="3"/>
  <c r="M48" i="3"/>
  <c r="M49" i="3"/>
  <c r="D62" i="1"/>
  <c r="E62" i="1"/>
  <c r="F62" i="1"/>
  <c r="G62" i="1"/>
  <c r="H62" i="1"/>
  <c r="I62" i="1"/>
  <c r="J62" i="1"/>
  <c r="C40" i="5"/>
  <c r="C42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31" i="1"/>
  <c r="I74" i="3"/>
  <c r="J74" i="3"/>
  <c r="K74" i="3"/>
  <c r="L74" i="3"/>
  <c r="I74" i="1"/>
  <c r="J74" i="1"/>
  <c r="I41" i="1"/>
  <c r="J41" i="1"/>
  <c r="J30" i="3"/>
  <c r="L30" i="3"/>
  <c r="E22" i="6" s="1"/>
  <c r="J52" i="3"/>
  <c r="K52" i="3"/>
  <c r="L52" i="3"/>
  <c r="K22" i="6" s="1"/>
  <c r="I72" i="3"/>
  <c r="J72" i="3"/>
  <c r="K72" i="3"/>
  <c r="L72" i="3"/>
  <c r="I28" i="3"/>
  <c r="J28" i="3"/>
  <c r="K28" i="3"/>
  <c r="L28" i="3"/>
  <c r="I50" i="3"/>
  <c r="J50" i="3"/>
  <c r="K50" i="3"/>
  <c r="L50" i="3"/>
  <c r="I50" i="1"/>
  <c r="J50" i="1"/>
  <c r="J28" i="1"/>
  <c r="I72" i="1"/>
  <c r="J72" i="1"/>
  <c r="H73" i="10"/>
  <c r="H74" i="10"/>
  <c r="G74" i="10"/>
  <c r="F74" i="10"/>
  <c r="E74" i="10"/>
  <c r="D74" i="10"/>
  <c r="C74" i="10"/>
  <c r="H72" i="10"/>
  <c r="G72" i="10"/>
  <c r="F72" i="10"/>
  <c r="E72" i="10"/>
  <c r="D72" i="10"/>
  <c r="C72" i="10"/>
  <c r="H63" i="10"/>
  <c r="G63" i="10"/>
  <c r="F63" i="10"/>
  <c r="E63" i="10"/>
  <c r="D63" i="10"/>
  <c r="C63" i="10"/>
  <c r="H61" i="10"/>
  <c r="G61" i="10"/>
  <c r="F61" i="10"/>
  <c r="E61" i="10"/>
  <c r="D61" i="10"/>
  <c r="C61" i="10"/>
  <c r="H53" i="10"/>
  <c r="G53" i="10"/>
  <c r="F53" i="10"/>
  <c r="E53" i="10"/>
  <c r="D53" i="10"/>
  <c r="H51" i="10"/>
  <c r="G51" i="10"/>
  <c r="F51" i="10"/>
  <c r="E51" i="10"/>
  <c r="D51" i="10"/>
  <c r="H42" i="10"/>
  <c r="G42" i="10"/>
  <c r="F42" i="10"/>
  <c r="E42" i="10"/>
  <c r="D42" i="10"/>
  <c r="H40" i="10"/>
  <c r="G40" i="10"/>
  <c r="F40" i="10"/>
  <c r="E40" i="10"/>
  <c r="D40" i="10"/>
  <c r="H31" i="10"/>
  <c r="G31" i="10"/>
  <c r="F31" i="10"/>
  <c r="E31" i="10"/>
  <c r="D31" i="10"/>
  <c r="H29" i="10"/>
  <c r="G29" i="10"/>
  <c r="F29" i="10"/>
  <c r="E29" i="10"/>
  <c r="D29" i="10"/>
  <c r="H20" i="10"/>
  <c r="G20" i="10"/>
  <c r="F20" i="10"/>
  <c r="E20" i="10"/>
  <c r="D20" i="10"/>
  <c r="H18" i="10"/>
  <c r="G18" i="10"/>
  <c r="F18" i="10"/>
  <c r="E18" i="10"/>
  <c r="C18" i="10"/>
  <c r="D40" i="1"/>
  <c r="E40" i="1"/>
  <c r="F40" i="1"/>
  <c r="G40" i="1"/>
  <c r="H40" i="1"/>
  <c r="D31" i="1"/>
  <c r="I31" i="1"/>
  <c r="H30" i="1"/>
  <c r="F28" i="3"/>
  <c r="K29" i="3"/>
  <c r="G55" i="8"/>
  <c r="G56" i="8"/>
  <c r="G54" i="8"/>
  <c r="G53" i="1"/>
  <c r="G10" i="8"/>
  <c r="B21" i="1"/>
  <c r="B22" i="1" s="1"/>
  <c r="B23" i="1" s="1"/>
  <c r="B24" i="1" s="1"/>
  <c r="B25" i="1" s="1"/>
  <c r="B26" i="1" s="1"/>
  <c r="B27" i="1" s="1"/>
  <c r="B32" i="1" s="1"/>
  <c r="B33" i="1" s="1"/>
  <c r="B34" i="1" s="1"/>
  <c r="B35" i="1" s="1"/>
  <c r="B36" i="1" s="1"/>
  <c r="B37" i="1" s="1"/>
  <c r="B38" i="1" s="1"/>
  <c r="B43" i="1" s="1"/>
  <c r="B44" i="1" s="1"/>
  <c r="B45" i="1" s="1"/>
  <c r="B46" i="1" s="1"/>
  <c r="B47" i="1" s="1"/>
  <c r="B48" i="1" s="1"/>
  <c r="B49" i="1" s="1"/>
  <c r="B54" i="1" s="1"/>
  <c r="B55" i="1" s="1"/>
  <c r="B56" i="1" s="1"/>
  <c r="B57" i="1" s="1"/>
  <c r="B58" i="1" s="1"/>
  <c r="B59" i="1" s="1"/>
  <c r="B60" i="1" s="1"/>
  <c r="B55" i="8"/>
  <c r="F20" i="3"/>
  <c r="G33" i="8"/>
  <c r="G32" i="8"/>
  <c r="E18" i="1"/>
  <c r="F64" i="3"/>
  <c r="G64" i="3"/>
  <c r="I64" i="3"/>
  <c r="J64" i="3"/>
  <c r="K64" i="3"/>
  <c r="L64" i="3"/>
  <c r="C59" i="8"/>
  <c r="H28" i="2"/>
  <c r="F42" i="3"/>
  <c r="I62" i="3"/>
  <c r="C37" i="8"/>
  <c r="C20" i="5"/>
  <c r="F73" i="2"/>
  <c r="F75" i="2"/>
  <c r="H40" i="2"/>
  <c r="H42" i="2"/>
  <c r="C53" i="5"/>
  <c r="F52" i="3"/>
  <c r="D12" i="8"/>
  <c r="C18" i="1"/>
  <c r="C20" i="1"/>
  <c r="E72" i="2"/>
  <c r="H72" i="2"/>
  <c r="E73" i="2"/>
  <c r="H73" i="2"/>
  <c r="E74" i="2"/>
  <c r="H74" i="2"/>
  <c r="E75" i="2"/>
  <c r="H75" i="2"/>
  <c r="H72" i="1"/>
  <c r="D73" i="1"/>
  <c r="E73" i="1"/>
  <c r="F73" i="1"/>
  <c r="G73" i="1"/>
  <c r="H73" i="1"/>
  <c r="I73" i="1"/>
  <c r="J73" i="1"/>
  <c r="H74" i="1"/>
  <c r="D75" i="1"/>
  <c r="E75" i="1"/>
  <c r="F75" i="1"/>
  <c r="G75" i="1"/>
  <c r="H75" i="1"/>
  <c r="I75" i="1"/>
  <c r="J75" i="1"/>
  <c r="D64" i="1"/>
  <c r="E64" i="1"/>
  <c r="F64" i="1"/>
  <c r="G64" i="1"/>
  <c r="H64" i="1"/>
  <c r="I64" i="1"/>
  <c r="J64" i="1"/>
  <c r="G21" i="8"/>
  <c r="G22" i="8"/>
  <c r="G24" i="8"/>
  <c r="G43" i="8"/>
  <c r="G44" i="8"/>
  <c r="G11" i="8"/>
  <c r="G13" i="8"/>
  <c r="E40" i="2"/>
  <c r="E42" i="2"/>
  <c r="F42" i="2"/>
  <c r="E29" i="2"/>
  <c r="H29" i="2"/>
  <c r="E18" i="2"/>
  <c r="J51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51" i="3"/>
  <c r="D40" i="2"/>
  <c r="D41" i="2"/>
  <c r="H30" i="6" s="1"/>
  <c r="D42" i="2"/>
  <c r="K30" i="6"/>
  <c r="D20" i="3"/>
  <c r="G20" i="3"/>
  <c r="I20" i="3"/>
  <c r="J20" i="3"/>
  <c r="K20" i="3"/>
  <c r="L20" i="3"/>
  <c r="C20" i="3"/>
  <c r="F18" i="3"/>
  <c r="G28" i="3"/>
  <c r="F29" i="3"/>
  <c r="G29" i="3"/>
  <c r="I29" i="3"/>
  <c r="J29" i="3"/>
  <c r="L29" i="3"/>
  <c r="F30" i="3"/>
  <c r="F31" i="3"/>
  <c r="G31" i="3"/>
  <c r="J31" i="3"/>
  <c r="K31" i="3"/>
  <c r="L31" i="3"/>
  <c r="G18" i="3"/>
  <c r="I18" i="3"/>
  <c r="J18" i="3"/>
  <c r="K18" i="3"/>
  <c r="L18" i="3"/>
  <c r="D18" i="1"/>
  <c r="C64" i="1"/>
  <c r="C62" i="1"/>
  <c r="C40" i="1"/>
  <c r="C31" i="1"/>
  <c r="C29" i="1"/>
  <c r="D74" i="2"/>
  <c r="C31" i="5"/>
  <c r="C75" i="3"/>
  <c r="C73" i="3"/>
  <c r="C64" i="3"/>
  <c r="C62" i="3"/>
  <c r="C53" i="3"/>
  <c r="C51" i="3"/>
  <c r="D42" i="3"/>
  <c r="C42" i="3"/>
  <c r="C31" i="3"/>
  <c r="D53" i="1"/>
  <c r="E53" i="1"/>
  <c r="F53" i="1"/>
  <c r="H53" i="1"/>
  <c r="I53" i="1"/>
  <c r="J53" i="1"/>
  <c r="D51" i="1"/>
  <c r="E51" i="1"/>
  <c r="F51" i="1"/>
  <c r="G51" i="1"/>
  <c r="H51" i="1"/>
  <c r="I51" i="1"/>
  <c r="C53" i="1"/>
  <c r="E31" i="1"/>
  <c r="F31" i="1"/>
  <c r="J31" i="1"/>
  <c r="D29" i="1"/>
  <c r="E29" i="1"/>
  <c r="F29" i="1"/>
  <c r="G29" i="1"/>
  <c r="H29" i="1"/>
  <c r="I29" i="1"/>
  <c r="J29" i="1"/>
  <c r="D20" i="1"/>
  <c r="E20" i="1"/>
  <c r="F20" i="1"/>
  <c r="G20" i="1"/>
  <c r="H20" i="1"/>
  <c r="I20" i="1"/>
  <c r="J20" i="1"/>
  <c r="F18" i="1"/>
  <c r="G18" i="1"/>
  <c r="H18" i="1"/>
  <c r="I18" i="1"/>
  <c r="J18" i="1"/>
  <c r="D62" i="3"/>
  <c r="F62" i="3"/>
  <c r="G62" i="3"/>
  <c r="J62" i="3"/>
  <c r="K62" i="3"/>
  <c r="D53" i="3"/>
  <c r="F53" i="3"/>
  <c r="G53" i="3"/>
  <c r="J53" i="3"/>
  <c r="K53" i="3"/>
  <c r="L53" i="3"/>
  <c r="G50" i="3"/>
  <c r="D51" i="3"/>
  <c r="G51" i="3"/>
  <c r="I51" i="3"/>
  <c r="J51" i="3"/>
  <c r="K51" i="3"/>
  <c r="L51" i="3"/>
  <c r="G42" i="3"/>
  <c r="I42" i="3"/>
  <c r="J42" i="3"/>
  <c r="K42" i="3"/>
  <c r="L42" i="3"/>
  <c r="C73" i="1"/>
  <c r="C75" i="1"/>
  <c r="C51" i="1"/>
  <c r="D73" i="2"/>
  <c r="D72" i="2"/>
  <c r="D75" i="2"/>
  <c r="C51" i="5"/>
  <c r="C29" i="5"/>
  <c r="L73" i="3"/>
  <c r="K73" i="3"/>
  <c r="J73" i="3"/>
  <c r="I73" i="3"/>
  <c r="G73" i="3"/>
  <c r="F73" i="3"/>
  <c r="D73" i="3"/>
  <c r="G72" i="3"/>
  <c r="F72" i="3"/>
  <c r="L75" i="3"/>
  <c r="K75" i="3"/>
  <c r="J75" i="3"/>
  <c r="I75" i="3"/>
  <c r="G75" i="3"/>
  <c r="F75" i="3"/>
  <c r="D75" i="3"/>
  <c r="G74" i="3"/>
  <c r="F74" i="3"/>
  <c r="C29" i="3"/>
  <c r="G74" i="8"/>
  <c r="D73" i="8"/>
  <c r="G34" i="8"/>
  <c r="G35" i="8"/>
  <c r="G12" i="8"/>
  <c r="C74" i="8"/>
  <c r="G75" i="8"/>
  <c r="G73" i="8"/>
  <c r="B21" i="10"/>
  <c r="B22" i="10" s="1"/>
  <c r="B23" i="10" s="1"/>
  <c r="B24" i="10" s="1"/>
  <c r="B25" i="10" s="1"/>
  <c r="B26" i="10" s="1"/>
  <c r="B27" i="10" s="1"/>
  <c r="B32" i="10" s="1"/>
  <c r="B33" i="10" s="1"/>
  <c r="B34" i="10" s="1"/>
  <c r="B35" i="10" s="1"/>
  <c r="B36" i="10" s="1"/>
  <c r="B37" i="10" s="1"/>
  <c r="B38" i="10" s="1"/>
  <c r="B43" i="10" s="1"/>
  <c r="B44" i="10" s="1"/>
  <c r="B45" i="10" s="1"/>
  <c r="B46" i="10" s="1"/>
  <c r="B47" i="10" s="1"/>
  <c r="B48" i="10" s="1"/>
  <c r="B49" i="10" s="1"/>
  <c r="B54" i="10" s="1"/>
  <c r="B55" i="10" s="1"/>
  <c r="B56" i="10" s="1"/>
  <c r="B57" i="10" s="1"/>
  <c r="B58" i="10" s="1"/>
  <c r="B59" i="10" s="1"/>
  <c r="B64" i="10" s="1"/>
  <c r="B65" i="10" s="1"/>
  <c r="B66" i="10" s="1"/>
  <c r="B67" i="10" s="1"/>
  <c r="B68" i="10" s="1"/>
  <c r="B69" i="10" s="1"/>
  <c r="B70" i="10" s="1"/>
  <c r="K72" i="1"/>
  <c r="K74" i="1"/>
  <c r="E69" i="11"/>
  <c r="E70" i="11"/>
  <c r="E67" i="11"/>
  <c r="K73" i="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9" i="2"/>
  <c r="F28" i="2"/>
  <c r="N26" i="6" l="1"/>
  <c r="M62" i="3"/>
  <c r="M61" i="3"/>
  <c r="N28" i="6"/>
  <c r="N20" i="6"/>
  <c r="N24" i="6"/>
  <c r="AJ60" i="10"/>
  <c r="AJ61" i="10"/>
  <c r="K78" i="2"/>
  <c r="E36" i="6"/>
  <c r="K26" i="6"/>
  <c r="H26" i="6"/>
  <c r="E26" i="6"/>
  <c r="C78" i="4"/>
  <c r="E78" i="3"/>
  <c r="B24" i="14" s="1"/>
  <c r="D79" i="3"/>
  <c r="G78" i="3"/>
  <c r="F78" i="3"/>
  <c r="B22" i="6"/>
  <c r="E79" i="3"/>
  <c r="D78" i="3"/>
  <c r="AJ50" i="10"/>
  <c r="H77" i="10"/>
  <c r="B46" i="14" s="1"/>
  <c r="E78" i="10"/>
  <c r="B78" i="5"/>
  <c r="F79" i="5"/>
  <c r="B12" i="14" s="1"/>
  <c r="F81" i="5"/>
  <c r="D78" i="2"/>
  <c r="B32" i="14" s="1"/>
  <c r="B26" i="6"/>
  <c r="E78" i="2"/>
  <c r="B36" i="14" s="1"/>
  <c r="I78" i="2"/>
  <c r="B54" i="14" s="1"/>
  <c r="H78" i="2"/>
  <c r="J78" i="2"/>
  <c r="G73" i="4"/>
  <c r="B78" i="4"/>
  <c r="B79" i="4"/>
  <c r="D79" i="1"/>
  <c r="C78" i="1"/>
  <c r="B78" i="1"/>
  <c r="D78" i="1"/>
  <c r="B79" i="1"/>
  <c r="B12" i="6"/>
  <c r="F80" i="5"/>
  <c r="G75" i="4"/>
  <c r="H20" i="6"/>
  <c r="G72" i="4"/>
  <c r="M74" i="3"/>
  <c r="M72" i="3"/>
  <c r="M17" i="3"/>
  <c r="M75" i="3"/>
  <c r="M64" i="3"/>
  <c r="K20" i="6"/>
  <c r="E20" i="6"/>
  <c r="B42" i="6"/>
  <c r="G78" i="10"/>
  <c r="E14" i="6"/>
  <c r="AJ52" i="10"/>
  <c r="K14" i="6" s="1"/>
  <c r="B44" i="6"/>
  <c r="H78" i="10"/>
  <c r="B20" i="6"/>
  <c r="C78" i="10"/>
  <c r="B40" i="6"/>
  <c r="J78" i="10"/>
  <c r="B38" i="6"/>
  <c r="I78" i="10"/>
  <c r="B36" i="6"/>
  <c r="AJ41" i="10"/>
  <c r="AJ39" i="10"/>
  <c r="M63" i="3"/>
  <c r="N6" i="6" s="1"/>
  <c r="K61" i="1"/>
  <c r="K63" i="1"/>
  <c r="N4" i="6" s="1"/>
  <c r="K62" i="1"/>
  <c r="K64" i="1"/>
  <c r="G63" i="4"/>
  <c r="N8" i="6" s="1"/>
  <c r="K19" i="1"/>
  <c r="B4" i="6" s="1"/>
  <c r="AJ71" i="10"/>
  <c r="AJ72" i="10"/>
  <c r="AJ73" i="10"/>
  <c r="AJ74" i="10"/>
  <c r="AJ62" i="10"/>
  <c r="N14" i="6" s="1"/>
  <c r="AJ63" i="10"/>
  <c r="AJ31" i="10"/>
  <c r="G61" i="4"/>
  <c r="G62" i="4"/>
  <c r="G64" i="4"/>
  <c r="G51" i="4"/>
  <c r="G52" i="4"/>
  <c r="K8" i="6" s="1"/>
  <c r="G53" i="4"/>
  <c r="G50" i="4"/>
  <c r="B79" i="5"/>
  <c r="F78" i="5"/>
  <c r="G40" i="4"/>
  <c r="G39" i="4"/>
  <c r="G41" i="4"/>
  <c r="H8" i="6" s="1"/>
  <c r="G19" i="4"/>
  <c r="B8" i="6" s="1"/>
  <c r="K28" i="1"/>
  <c r="K29" i="1"/>
  <c r="K31" i="1"/>
  <c r="M30" i="3"/>
  <c r="E6" i="6" s="1"/>
  <c r="M31" i="3"/>
  <c r="G17" i="4"/>
  <c r="G20" i="4"/>
  <c r="M20" i="3"/>
  <c r="D31" i="3"/>
  <c r="B24" i="6"/>
  <c r="K20" i="1"/>
  <c r="C79" i="4"/>
  <c r="G18" i="4"/>
  <c r="E24" i="6"/>
  <c r="M29" i="3"/>
  <c r="M18" i="3"/>
  <c r="M19" i="3"/>
  <c r="B6" i="6" s="1"/>
  <c r="K30" i="1"/>
  <c r="E4" i="6" s="1"/>
  <c r="E28" i="6"/>
  <c r="K17" i="1"/>
  <c r="B28" i="6"/>
  <c r="K18" i="1"/>
  <c r="C78" i="2"/>
  <c r="L64" i="2"/>
  <c r="L72" i="2"/>
  <c r="L53" i="2"/>
  <c r="L51" i="2"/>
  <c r="AJ53" i="10"/>
  <c r="AJ51" i="10"/>
  <c r="AJ40" i="10"/>
  <c r="AJ42" i="10"/>
  <c r="G79" i="3"/>
  <c r="F79" i="3"/>
  <c r="M53" i="3"/>
  <c r="M51" i="3"/>
  <c r="M52" i="3"/>
  <c r="K6" i="6" s="1"/>
  <c r="M50" i="3"/>
  <c r="K24" i="6"/>
  <c r="K53" i="1"/>
  <c r="K28" i="6"/>
  <c r="K51" i="1"/>
  <c r="K50" i="1"/>
  <c r="K52" i="1"/>
  <c r="K4" i="6" s="1"/>
  <c r="I79" i="2"/>
  <c r="H28" i="6"/>
  <c r="L73" i="2"/>
  <c r="L52" i="2"/>
  <c r="K10" i="6" s="1"/>
  <c r="J79" i="2"/>
  <c r="L75" i="2"/>
  <c r="L28" i="2"/>
  <c r="E79" i="2"/>
  <c r="L29" i="2"/>
  <c r="F79" i="2"/>
  <c r="L74" i="2"/>
  <c r="K79" i="2"/>
  <c r="L61" i="2"/>
  <c r="D79" i="2"/>
  <c r="L30" i="2"/>
  <c r="E10" i="6" s="1"/>
  <c r="C79" i="2"/>
  <c r="L50" i="2"/>
  <c r="L63" i="2"/>
  <c r="N10" i="6" s="1"/>
  <c r="L42" i="2"/>
  <c r="L31" i="2"/>
  <c r="L41" i="2"/>
  <c r="H10" i="6" s="1"/>
  <c r="L62" i="2"/>
  <c r="H79" i="2"/>
  <c r="L40" i="2"/>
  <c r="L39" i="2"/>
  <c r="M41" i="3"/>
  <c r="H6" i="6" s="1"/>
  <c r="M40" i="3"/>
  <c r="M39" i="3"/>
  <c r="M42" i="3"/>
  <c r="H24" i="6"/>
  <c r="C79" i="1"/>
  <c r="K40" i="1"/>
  <c r="K42" i="1"/>
  <c r="K39" i="1"/>
  <c r="K41" i="1"/>
  <c r="M28" i="3"/>
  <c r="G42" i="4"/>
  <c r="G28" i="4"/>
  <c r="G29" i="4"/>
  <c r="G30" i="4"/>
  <c r="G31" i="4"/>
  <c r="N76" i="6" l="1"/>
  <c r="N16" i="6"/>
  <c r="B52" i="14"/>
  <c r="E85" i="10"/>
  <c r="E82" i="10"/>
  <c r="B14" i="14" s="1"/>
  <c r="E84" i="10"/>
  <c r="B28" i="14"/>
  <c r="B22" i="14"/>
  <c r="B26" i="14"/>
  <c r="B30" i="14"/>
  <c r="F82" i="3"/>
  <c r="B6" i="14" s="1"/>
  <c r="F84" i="3"/>
  <c r="G81" i="4"/>
  <c r="G79" i="4"/>
  <c r="B8" i="14" s="1"/>
  <c r="H78" i="1"/>
  <c r="E83" i="10"/>
  <c r="H81" i="1"/>
  <c r="H79" i="1"/>
  <c r="B4" i="14" s="1"/>
  <c r="B14" i="6"/>
  <c r="E76" i="6"/>
  <c r="H14" i="6"/>
  <c r="K76" i="6"/>
  <c r="K16" i="6"/>
  <c r="H76" i="6"/>
  <c r="F85" i="3"/>
  <c r="F83" i="3"/>
  <c r="H4" i="6"/>
  <c r="H80" i="1"/>
  <c r="G78" i="4"/>
  <c r="G80" i="4"/>
  <c r="E8" i="6"/>
  <c r="E16" i="6" s="1"/>
  <c r="H16" i="6" l="1"/>
  <c r="F78" i="2"/>
  <c r="B34" i="14" l="1"/>
  <c r="G18" i="2"/>
  <c r="G20" i="2"/>
  <c r="L17" i="2"/>
  <c r="M81" i="2" s="1"/>
  <c r="G17" i="2"/>
  <c r="G78" i="2"/>
  <c r="B38" i="14" s="1"/>
  <c r="G19" i="2"/>
  <c r="B34" i="6" s="1"/>
  <c r="B76" i="6" s="1"/>
  <c r="L11" i="2"/>
  <c r="L18" i="2" s="1"/>
  <c r="L19" i="2"/>
  <c r="B10" i="6" s="1"/>
  <c r="B16" i="6" s="1"/>
  <c r="M79" i="2" l="1"/>
  <c r="B10" i="14" s="1"/>
  <c r="B18" i="14" s="1"/>
  <c r="B78" i="2"/>
  <c r="B78" i="14"/>
  <c r="B79" i="2"/>
  <c r="M80" i="2"/>
  <c r="N79" i="2"/>
  <c r="L20" i="2"/>
  <c r="G79" i="2"/>
  <c r="M78" i="2" s="1"/>
  <c r="Q24" i="6" s="1"/>
  <c r="Q30" i="6" s="1"/>
  <c r="Q15" i="6" l="1"/>
  <c r="Q20" i="6"/>
</calcChain>
</file>

<file path=xl/sharedStrings.xml><?xml version="1.0" encoding="utf-8"?>
<sst xmlns="http://schemas.openxmlformats.org/spreadsheetml/2006/main" count="1111" uniqueCount="131">
  <si>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</si>
  <si>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</si>
  <si>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</si>
  <si>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</si>
  <si>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</si>
  <si>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</si>
  <si>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</si>
  <si>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</si>
  <si>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</si>
  <si>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</si>
  <si>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</si>
  <si>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</si>
  <si>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</si>
  <si>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</si>
  <si>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</si>
  <si>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</si>
  <si>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</si>
  <si>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</si>
  <si>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</si>
  <si>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</si>
  <si>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</si>
  <si>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</si>
  <si>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</si>
  <si>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</si>
  <si>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</si>
  <si>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</si>
  <si>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</si>
  <si>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</si>
  <si>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</si>
  <si>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</si>
  <si>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</si>
  <si>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</si>
  <si>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</si>
  <si>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</si>
  <si>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</si>
  <si>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</si>
  <si>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</si>
  <si>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</si>
  <si>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</si>
  <si>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</si>
  <si>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</si>
  <si>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</si>
  <si>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</si>
  <si>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</si>
  <si>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</si>
  <si>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</si>
  <si>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</si>
  <si>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</si>
  <si>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</si>
  <si>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</si>
  <si>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</si>
  <si>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</si>
  <si>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</si>
  <si>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</si>
  <si>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</si>
  <si>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</si>
  <si>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</si>
  <si>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</si>
  <si>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</si>
  <si>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</si>
  <si>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</si>
  <si>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</si>
  <si>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</si>
  <si>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</si>
  <si>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</si>
  <si>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</si>
  <si>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</si>
  <si>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</si>
  <si>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</si>
  <si>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</si>
  <si>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</si>
  <si>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</si>
  <si>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</si>
  <si>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</si>
  <si>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</si>
  <si>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</si>
  <si>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</si>
  <si>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</si>
  <si>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</si>
  <si>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</si>
  <si>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</si>
  <si>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</si>
  <si>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</si>
  <si>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</si>
  <si>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</si>
  <si>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</si>
  <si>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</si>
  <si>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</si>
  <si>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</si>
  <si>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</si>
  <si>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</si>
  <si>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</si>
  <si>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</si>
  <si>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</si>
  <si>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</si>
  <si>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</si>
  <si>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</si>
  <si>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</si>
  <si>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</si>
  <si>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</si>
  <si>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</si>
  <si>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</si>
  <si>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</si>
  <si>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</si>
  <si>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</si>
  <si>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</si>
  <si>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</si>
  <si>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>S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</si>
  <si>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</si>
  <si>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</si>
  <si>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</si>
  <si>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</si>
  <si>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</si>
  <si>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</si>
  <si>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</si>
  <si>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</si>
  <si>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</si>
  <si>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</si>
  <si>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</si>
  <si>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Monthly Average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</si>
  <si>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</si>
  <si>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</si>
  <si>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</si>
  <si>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</si>
  <si>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</si>
  <si>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3/2/2020--3/6/2020</t>
  </si>
  <si>
    <t>3/9/2020--3/13/2020</t>
  </si>
  <si>
    <t>3/16/2020--3/20/2020</t>
  </si>
  <si>
    <t>3/23/2020--3/27/2020</t>
  </si>
  <si>
    <t>-</t>
  </si>
  <si>
    <t>3/30/2020-3/31/2020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</si>
</sst>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&quot;_);_(@_)"/>
    <numFmt numFmtId="166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9" fillId="0" borderId="0" applyFont="0" applyFill="0" applyBorder="0" applyAlignment="0" applyProtection="0"/>
  </cellStyleXfs>
  <cellXfs count="772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3" fontId="19" fillId="0" borderId="32" xfId="0" applyNumberFormat="1" applyFont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3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0" fontId="27" fillId="0" borderId="36" xfId="0" applyNumberFormat="1" applyFont="1" applyFill="1" applyBorder="1" applyAlignment="1">
      <alignment vertical="top" wrapText="1" readingOrder="1"/>
    </xf>
    <xf numFmtId="164" fontId="1" fillId="0" borderId="8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8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8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80" xfId="0" applyNumberFormat="1" applyFont="1" applyBorder="1" applyAlignment="1">
      <alignment horizontal="right"/>
    </xf>
    <xf numFmtId="3" fontId="1" fillId="0" borderId="81" xfId="0" applyNumberFormat="1" applyFont="1" applyBorder="1" applyAlignment="1">
      <alignment horizontal="right"/>
    </xf>
    <xf numFmtId="3" fontId="1" fillId="0" borderId="82" xfId="0" applyNumberFormat="1" applyFont="1" applyBorder="1" applyAlignment="1">
      <alignment horizontal="right"/>
    </xf>
    <xf numFmtId="3" fontId="1" fillId="0" borderId="83" xfId="0" applyNumberFormat="1" applyFont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1" fillId="5" borderId="78" xfId="0" applyNumberFormat="1" applyFont="1" applyFill="1" applyBorder="1" applyAlignment="1">
      <alignment horizontal="right"/>
    </xf>
    <xf numFmtId="3" fontId="1" fillId="5" borderId="70" xfId="0" applyNumberFormat="1" applyFont="1" applyFill="1" applyBorder="1" applyAlignment="1">
      <alignment horizontal="right"/>
    </xf>
    <xf numFmtId="3" fontId="1" fillId="4" borderId="78" xfId="0" applyNumberFormat="1" applyFont="1" applyFill="1" applyBorder="1" applyAlignment="1">
      <alignment horizontal="right"/>
    </xf>
    <xf numFmtId="3" fontId="1" fillId="4" borderId="70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164" fontId="1" fillId="0" borderId="23" xfId="0" applyNumberFormat="1" applyFont="1" applyFill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7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3" fontId="1" fillId="0" borderId="80" xfId="0" applyNumberFormat="1" applyFont="1" applyFill="1" applyBorder="1" applyAlignment="1">
      <alignment horizontal="right"/>
    </xf>
    <xf numFmtId="0" fontId="1" fillId="6" borderId="21" xfId="0" applyFont="1" applyFill="1" applyBorder="1" applyAlignment="1">
      <alignment vertical="center" wrapText="1"/>
    </xf>
    <xf numFmtId="0" fontId="1" fillId="0" borderId="82" xfId="0" applyFont="1" applyBorder="1"/>
    <xf numFmtId="0" fontId="1" fillId="0" borderId="79" xfId="0" applyFont="1" applyBorder="1"/>
    <xf numFmtId="0" fontId="26" fillId="0" borderId="0" xfId="0" applyFont="1"/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4" borderId="25" xfId="0" applyFont="1" applyFill="1" applyBorder="1" applyAlignment="1">
      <alignment horizontal="right" vertical="center" wrapText="1"/>
    </xf>
    <xf numFmtId="0" fontId="1" fillId="0" borderId="25" xfId="0" applyFont="1" applyFill="1" applyBorder="1" applyAlignment="1">
      <alignment horizontal="right" vertical="center" wrapText="1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3" fontId="1" fillId="0" borderId="50" xfId="0" applyNumberFormat="1" applyFont="1" applyFill="1" applyBorder="1" applyAlignment="1">
      <alignment horizontal="right" vertical="center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52" xfId="0" applyFont="1" applyFill="1" applyBorder="1" applyAlignment="1">
      <alignment horizontal="right" wrapText="1"/>
    </xf>
    <xf numFmtId="0" fontId="1" fillId="0" borderId="50" xfId="0" applyFont="1" applyFill="1" applyBorder="1" applyAlignment="1">
      <alignment horizontal="right" wrapText="1"/>
    </xf>
    <xf numFmtId="0" fontId="1" fillId="0" borderId="63" xfId="0" applyFont="1" applyFill="1" applyBorder="1" applyAlignment="1">
      <alignment horizontal="right" wrapText="1"/>
    </xf>
    <xf numFmtId="164" fontId="1" fillId="0" borderId="50" xfId="0" applyNumberFormat="1" applyFont="1" applyFill="1" applyBorder="1" applyAlignment="1">
      <alignment horizontal="right" wrapText="1"/>
    </xf>
    <xf numFmtId="3" fontId="12" fillId="5" borderId="8" xfId="0" applyNumberFormat="1" applyFont="1" applyFill="1" applyBorder="1" applyAlignment="1">
      <alignment horizontal="right"/>
    </xf>
    <xf numFmtId="0" fontId="1" fillId="0" borderId="21" xfId="0" applyFont="1" applyFill="1" applyBorder="1" applyAlignment="1">
      <alignment horizontal="right" vertical="center" wrapText="1"/>
    </xf>
    <xf numFmtId="1" fontId="1" fillId="0" borderId="81" xfId="0" applyNumberFormat="1" applyFont="1" applyFill="1" applyBorder="1" applyAlignment="1">
      <alignment horizontal="right" wrapText="1"/>
    </xf>
    <xf numFmtId="0" fontId="1" fillId="0" borderId="80" xfId="0" applyFont="1" applyFill="1" applyBorder="1" applyAlignment="1">
      <alignment horizontal="right" wrapText="1"/>
    </xf>
    <xf numFmtId="0" fontId="1" fillId="0" borderId="83" xfId="0" applyFont="1" applyFill="1" applyBorder="1" applyAlignment="1">
      <alignment horizontal="right" wrapText="1"/>
    </xf>
    <xf numFmtId="0" fontId="1" fillId="0" borderId="81" xfId="0" applyFont="1" applyFill="1" applyBorder="1" applyAlignment="1">
      <alignment horizontal="right" wrapText="1"/>
    </xf>
    <xf numFmtId="0" fontId="1" fillId="0" borderId="82" xfId="0" applyFont="1" applyFill="1" applyBorder="1" applyAlignment="1">
      <alignment horizontal="right" wrapText="1"/>
    </xf>
    <xf numFmtId="0" fontId="1" fillId="0" borderId="67" xfId="0" applyFont="1" applyFill="1" applyBorder="1" applyAlignment="1">
      <alignment horizontal="right" wrapText="1"/>
    </xf>
    <xf numFmtId="0" fontId="1" fillId="0" borderId="38" xfId="0" applyFont="1" applyFill="1" applyBorder="1" applyAlignment="1">
      <alignment horizontal="right" wrapText="1"/>
    </xf>
    <xf numFmtId="3" fontId="1" fillId="0" borderId="0" xfId="0" applyNumberFormat="1" applyFont="1"/>
    <xf numFmtId="0" fontId="1" fillId="0" borderId="50" xfId="0" applyFont="1" applyFill="1" applyBorder="1" applyAlignment="1">
      <alignment horizontal="right"/>
    </xf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6" fontId="1" fillId="0" borderId="41" xfId="3" applyNumberFormat="1" applyFont="1" applyBorder="1" applyAlignment="1"/>
    <xf numFmtId="3" fontId="19" fillId="5" borderId="8" xfId="0" applyNumberFormat="1" applyFont="1" applyFill="1" applyBorder="1" applyAlignment="1">
      <alignment horizontal="right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8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70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3" fontId="19" fillId="6" borderId="36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3" fontId="19" fillId="6" borderId="68" xfId="0" applyNumberFormat="1" applyFont="1" applyFill="1" applyBorder="1" applyAlignment="1">
      <alignment horizontal="right"/>
    </xf>
    <xf numFmtId="3" fontId="1" fillId="0" borderId="61" xfId="0" applyNumberFormat="1" applyFont="1" applyFill="1" applyBorder="1" applyAlignment="1">
      <alignment horizontal="right" wrapText="1"/>
    </xf>
    <xf numFmtId="3" fontId="1" fillId="0" borderId="74" xfId="0" applyNumberFormat="1" applyFont="1" applyFill="1" applyBorder="1" applyAlignment="1">
      <alignment horizontal="right" wrapText="1"/>
    </xf>
    <xf numFmtId="3" fontId="1" fillId="0" borderId="62" xfId="0" applyNumberFormat="1" applyFont="1" applyFill="1" applyBorder="1" applyAlignment="1">
      <alignment horizontal="right" wrapText="1"/>
    </xf>
    <xf numFmtId="3" fontId="1" fillId="0" borderId="76" xfId="0" applyNumberFormat="1" applyFont="1" applyFill="1" applyBorder="1" applyAlignment="1">
      <alignment horizontal="right" wrapText="1"/>
    </xf>
    <xf numFmtId="3" fontId="1" fillId="0" borderId="77" xfId="0" applyNumberFormat="1" applyFont="1" applyFill="1" applyBorder="1" applyAlignment="1">
      <alignment horizontal="right" wrapText="1"/>
    </xf>
    <xf numFmtId="3" fontId="1" fillId="0" borderId="1" xfId="0" applyNumberFormat="1" applyFont="1" applyFill="1" applyBorder="1" applyAlignment="1">
      <alignment horizontal="right" wrapText="1"/>
    </xf>
    <xf numFmtId="3" fontId="1" fillId="0" borderId="4" xfId="0" applyNumberFormat="1" applyFont="1" applyFill="1" applyBorder="1" applyAlignment="1">
      <alignment horizontal="right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" fillId="3" borderId="44" xfId="0" applyNumberFormat="1" applyFont="1" applyFill="1" applyBorder="1" applyAlignment="1"/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36" xfId="0" applyFont="1" applyFill="1" applyBorder="1" applyAlignment="1">
      <alignment horizontal="center" vertical="center" wrapText="1"/>
    </xf>
    <xf numFmtId="0" fontId="20" fillId="3" borderId="66" xfId="0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8" xfId="0" applyNumberFormat="1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8" fillId="4" borderId="42" xfId="0" applyFont="1" applyFill="1" applyBorder="1" applyAlignment="1">
      <alignment horizontal="center" vertical="center" wrapText="1"/>
    </xf>
    <xf numFmtId="0" fontId="28" fillId="4" borderId="27" xfId="0" applyFont="1" applyFill="1" applyBorder="1" applyAlignment="1">
      <alignment horizontal="center" vertical="center" wrapText="1"/>
    </xf>
    <xf numFmtId="0" fontId="28" fillId="4" borderId="41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77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76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74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64" xfId="0" applyFont="1" applyFill="1" applyBorder="1" applyAlignment="1">
      <alignment horizontal="center" vertical="center" wrapText="1"/>
    </xf>
    <xf numFmtId="0" fontId="21" fillId="4" borderId="71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9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0" fontId="19" fillId="3" borderId="8" xfId="0" applyFont="1" applyFill="1" applyBorder="1"/>
    <xf numFmtId="0" fontId="18" fillId="2" borderId="5" xfId="0" applyFont="1" applyFill="1" applyBorder="1" applyAlignment="1">
      <alignment horizontal="center" vertical="center"/>
    </xf>
    <xf numFmtId="0" fontId="18" fillId="2" borderId="75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M3" sqref="M3:N3"/>
    </sheetView>
  </sheetViews>
  <sheetFormatPr defaultRowHeight="13.5" x14ac:dyDescent="0.25"/>
  <cols>
    <col min="1" max="1" width="26.5703125" style="104" bestFit="1" customWidth="1"/>
    <col min="2" max="2" width="8.85546875" style="104" customWidth="1"/>
    <col min="3" max="3" width="3.5703125" style="104" customWidth="1"/>
    <col min="4" max="4" width="26.5703125" style="104" bestFit="1" customWidth="1"/>
    <col min="5" max="5" width="7.5703125" style="104" bestFit="1" customWidth="1"/>
    <col min="6" max="6" width="3.7109375" style="104" customWidth="1"/>
    <col min="7" max="7" width="26.5703125" style="104" bestFit="1" customWidth="1"/>
    <col min="8" max="8" width="7.5703125" style="104" bestFit="1" customWidth="1"/>
    <col min="9" max="9" width="3.7109375" style="104" customWidth="1"/>
    <col min="10" max="10" width="26.5703125" style="104" bestFit="1" customWidth="1"/>
    <col min="11" max="11" width="11.140625" style="104" customWidth="1"/>
    <col min="12" max="12" width="3.7109375" style="104" customWidth="1"/>
    <col min="13" max="13" width="26.5703125" style="527" bestFit="1" customWidth="1"/>
    <col min="14" max="14" width="11.140625" style="527" customWidth="1"/>
    <col min="15" max="15" width="3.7109375" style="104" customWidth="1"/>
    <col min="16" max="16" width="36.5703125" style="104" bestFit="1" customWidth="1"/>
    <col min="17" max="17" width="9.140625" style="104" bestFit="1" customWidth="1"/>
    <col min="18" max="16384" width="9.140625" style="104"/>
  </cols>
  <sheetData>
    <row r="1" spans="1:17" x14ac:dyDescent="0.25">
      <c r="A1" s="585" t="s">
        <v>43</v>
      </c>
      <c r="B1" s="586"/>
      <c r="C1" s="88"/>
      <c r="D1" s="585" t="s">
        <v>43</v>
      </c>
      <c r="E1" s="586"/>
      <c r="F1" s="45"/>
      <c r="G1" s="585" t="s">
        <v>43</v>
      </c>
      <c r="H1" s="586"/>
      <c r="I1" s="89"/>
      <c r="J1" s="585" t="s">
        <v>43</v>
      </c>
      <c r="K1" s="586"/>
      <c r="L1" s="89"/>
      <c r="M1" s="585" t="s">
        <v>43</v>
      </c>
      <c r="N1" s="631"/>
    </row>
    <row r="2" spans="1:17" ht="15.75" customHeight="1" x14ac:dyDescent="0.25">
      <c r="A2" s="587" t="s">
        <v>125</v>
      </c>
      <c r="B2" s="588"/>
      <c r="C2" s="90"/>
      <c r="D2" s="589" t="s">
        <v>126</v>
      </c>
      <c r="E2" s="590"/>
      <c r="F2" s="91"/>
      <c r="G2" s="589" t="s">
        <v>127</v>
      </c>
      <c r="H2" s="590"/>
      <c r="I2" s="89"/>
      <c r="J2" s="589" t="s">
        <v>128</v>
      </c>
      <c r="K2" s="594"/>
      <c r="L2" s="89"/>
      <c r="M2" s="589" t="s">
        <v>130</v>
      </c>
      <c r="N2" s="594"/>
    </row>
    <row r="3" spans="1:17" ht="14.25" thickBot="1" x14ac:dyDescent="0.3">
      <c r="A3" s="591" t="s">
        <v>44</v>
      </c>
      <c r="B3" s="592"/>
      <c r="C3" s="88"/>
      <c r="D3" s="591" t="s">
        <v>44</v>
      </c>
      <c r="E3" s="592"/>
      <c r="F3" s="89"/>
      <c r="G3" s="591" t="s">
        <v>44</v>
      </c>
      <c r="H3" s="592"/>
      <c r="I3" s="89"/>
      <c r="J3" s="591" t="s">
        <v>44</v>
      </c>
      <c r="K3" s="593"/>
      <c r="L3" s="89"/>
      <c r="M3" s="591" t="s">
        <v>44</v>
      </c>
      <c r="N3" s="632"/>
    </row>
    <row r="4" spans="1:17" s="105" customFormat="1" ht="12.95" customHeight="1" x14ac:dyDescent="0.25">
      <c r="A4" s="579" t="s">
        <v>45</v>
      </c>
      <c r="B4" s="566">
        <f>SUM('NY Waterway-(Port Imperial FC)'!K19)</f>
        <v>75406</v>
      </c>
      <c r="C4" s="7"/>
      <c r="D4" s="579" t="s">
        <v>45</v>
      </c>
      <c r="E4" s="566">
        <f>SUM('NY Waterway-(Port Imperial FC)'!K30)</f>
        <v>56605</v>
      </c>
      <c r="F4" s="92"/>
      <c r="G4" s="579" t="s">
        <v>45</v>
      </c>
      <c r="H4" s="566">
        <f>SUM('NY Waterway-(Port Imperial FC)'!K41)</f>
        <v>9053</v>
      </c>
      <c r="I4" s="92"/>
      <c r="J4" s="579" t="s">
        <v>45</v>
      </c>
      <c r="K4" s="566">
        <f>SUM('NY Waterway-(Port Imperial FC)'!K52)</f>
        <v>203</v>
      </c>
      <c r="L4" s="92"/>
      <c r="M4" s="579" t="s">
        <v>45</v>
      </c>
      <c r="N4" s="566">
        <f>'NY Waterway-(Port Imperial FC)'!K63</f>
        <v>0</v>
      </c>
    </row>
    <row r="5" spans="1:17" s="105" customFormat="1" ht="12.95" customHeight="1" thickBot="1" x14ac:dyDescent="0.3">
      <c r="A5" s="580"/>
      <c r="B5" s="567"/>
      <c r="C5" s="8"/>
      <c r="D5" s="580"/>
      <c r="E5" s="567"/>
      <c r="F5" s="92"/>
      <c r="G5" s="580"/>
      <c r="H5" s="581"/>
      <c r="I5" s="92"/>
      <c r="J5" s="580"/>
      <c r="K5" s="581"/>
      <c r="L5" s="92"/>
      <c r="M5" s="580"/>
      <c r="N5" s="581"/>
    </row>
    <row r="6" spans="1:17" s="105" customFormat="1" ht="12.95" customHeight="1" x14ac:dyDescent="0.25">
      <c r="A6" s="568" t="s">
        <v>46</v>
      </c>
      <c r="B6" s="566">
        <f>SUM('NY Waterway-(Billy Bey FC)'!M19)</f>
        <v>51890</v>
      </c>
      <c r="C6" s="7"/>
      <c r="D6" s="568" t="s">
        <v>46</v>
      </c>
      <c r="E6" s="566">
        <f>SUM('NY Waterway-(Billy Bey FC)'!M30)</f>
        <v>39549</v>
      </c>
      <c r="F6" s="92"/>
      <c r="G6" s="568" t="s">
        <v>46</v>
      </c>
      <c r="H6" s="583">
        <f>SUM('NY Waterway-(Billy Bey FC)'!M41)</f>
        <v>6574</v>
      </c>
      <c r="I6" s="92"/>
      <c r="J6" s="568" t="s">
        <v>46</v>
      </c>
      <c r="K6" s="583">
        <f>SUM('NY Waterway-(Billy Bey FC)'!M52)</f>
        <v>880</v>
      </c>
      <c r="L6" s="92"/>
      <c r="M6" s="568" t="s">
        <v>46</v>
      </c>
      <c r="N6" s="583">
        <f>'NY Waterway-(Billy Bey FC)'!M63</f>
        <v>198</v>
      </c>
    </row>
    <row r="7" spans="1:17" s="105" customFormat="1" ht="12.95" customHeight="1" thickBot="1" x14ac:dyDescent="0.3">
      <c r="A7" s="582"/>
      <c r="B7" s="567"/>
      <c r="C7" s="8"/>
      <c r="D7" s="582"/>
      <c r="E7" s="567"/>
      <c r="F7" s="92"/>
      <c r="G7" s="582"/>
      <c r="H7" s="584"/>
      <c r="I7" s="92"/>
      <c r="J7" s="582"/>
      <c r="K7" s="584"/>
      <c r="L7" s="92"/>
      <c r="M7" s="633"/>
      <c r="N7" s="584"/>
    </row>
    <row r="8" spans="1:17" s="105" customFormat="1" ht="12.95" customHeight="1" x14ac:dyDescent="0.25">
      <c r="A8" s="579" t="s">
        <v>47</v>
      </c>
      <c r="B8" s="566">
        <f>SUM(SeaStreak!G19)</f>
        <v>20642</v>
      </c>
      <c r="C8" s="7"/>
      <c r="D8" s="579" t="s">
        <v>47</v>
      </c>
      <c r="E8" s="566">
        <f>SUM(SeaStreak!G30)</f>
        <v>14728</v>
      </c>
      <c r="F8" s="92"/>
      <c r="G8" s="579" t="s">
        <v>47</v>
      </c>
      <c r="H8" s="566">
        <f>SUM(SeaStreak!G41)</f>
        <v>2645</v>
      </c>
      <c r="I8" s="92"/>
      <c r="J8" s="579" t="s">
        <v>47</v>
      </c>
      <c r="K8" s="566">
        <f>SUM(SeaStreak!G52)</f>
        <v>754</v>
      </c>
      <c r="L8" s="92"/>
      <c r="M8" s="579" t="s">
        <v>47</v>
      </c>
      <c r="N8" s="566">
        <f>SeaStreak!G63</f>
        <v>201</v>
      </c>
    </row>
    <row r="9" spans="1:17" s="105" customFormat="1" ht="12.95" customHeight="1" thickBot="1" x14ac:dyDescent="0.3">
      <c r="A9" s="595"/>
      <c r="B9" s="567"/>
      <c r="C9" s="93"/>
      <c r="D9" s="595"/>
      <c r="E9" s="581"/>
      <c r="F9" s="92"/>
      <c r="G9" s="595"/>
      <c r="H9" s="581"/>
      <c r="I9" s="92"/>
      <c r="J9" s="595"/>
      <c r="K9" s="581"/>
      <c r="L9" s="92"/>
      <c r="M9" s="595"/>
      <c r="N9" s="581"/>
    </row>
    <row r="10" spans="1:17" s="105" customFormat="1" ht="12.95" customHeight="1" x14ac:dyDescent="0.25">
      <c r="A10" s="568" t="s">
        <v>48</v>
      </c>
      <c r="B10" s="566">
        <f>SUM('New York Water Taxi'!L19)</f>
        <v>3424</v>
      </c>
      <c r="C10" s="9"/>
      <c r="D10" s="568" t="s">
        <v>48</v>
      </c>
      <c r="E10" s="583">
        <f>SUM('New York Water Taxi'!L30)</f>
        <v>3837</v>
      </c>
      <c r="F10" s="92"/>
      <c r="G10" s="568" t="s">
        <v>48</v>
      </c>
      <c r="H10" s="583">
        <f>SUM('New York Water Taxi'!L41)</f>
        <v>1501</v>
      </c>
      <c r="I10" s="92"/>
      <c r="J10" s="568" t="s">
        <v>48</v>
      </c>
      <c r="K10" s="583">
        <f>SUM('New York Water Taxi'!L52)</f>
        <v>908</v>
      </c>
      <c r="L10" s="92"/>
      <c r="M10" s="568" t="s">
        <v>48</v>
      </c>
      <c r="N10" s="583">
        <f>'New York Water Taxi'!L63</f>
        <v>323</v>
      </c>
    </row>
    <row r="11" spans="1:17" s="105" customFormat="1" ht="12.95" customHeight="1" thickBot="1" x14ac:dyDescent="0.3">
      <c r="A11" s="574"/>
      <c r="B11" s="567"/>
      <c r="C11" s="94"/>
      <c r="D11" s="574"/>
      <c r="E11" s="596"/>
      <c r="F11" s="92"/>
      <c r="G11" s="574"/>
      <c r="H11" s="584"/>
      <c r="I11" s="92"/>
      <c r="J11" s="574"/>
      <c r="K11" s="584"/>
      <c r="L11" s="92"/>
      <c r="M11" s="574"/>
      <c r="N11" s="584"/>
    </row>
    <row r="12" spans="1:17" s="105" customFormat="1" ht="12.95" customHeight="1" x14ac:dyDescent="0.25">
      <c r="A12" s="601" t="s">
        <v>33</v>
      </c>
      <c r="B12" s="566">
        <f>'Liberty Landing Ferry'!C19</f>
        <v>3160</v>
      </c>
      <c r="C12" s="9"/>
      <c r="D12" s="601" t="s">
        <v>33</v>
      </c>
      <c r="E12" s="583">
        <f>'Liberty Landing Ferry'!C30</f>
        <v>2609</v>
      </c>
      <c r="F12" s="92"/>
      <c r="G12" s="601" t="s">
        <v>33</v>
      </c>
      <c r="H12" s="583">
        <f>'Liberty Landing Ferry'!C41</f>
        <v>626</v>
      </c>
      <c r="I12" s="92"/>
      <c r="J12" s="601" t="s">
        <v>33</v>
      </c>
      <c r="K12" s="583">
        <f>'Liberty Landing Ferry'!C52</f>
        <v>56</v>
      </c>
      <c r="L12" s="92"/>
      <c r="M12" s="601" t="s">
        <v>33</v>
      </c>
      <c r="N12" s="583">
        <f>'Liberty Landing Ferry'!C63</f>
        <v>0</v>
      </c>
    </row>
    <row r="13" spans="1:17" s="105" customFormat="1" ht="12.95" customHeight="1" thickBot="1" x14ac:dyDescent="0.3">
      <c r="A13" s="602"/>
      <c r="B13" s="567"/>
      <c r="C13" s="94"/>
      <c r="D13" s="602"/>
      <c r="E13" s="596"/>
      <c r="F13" s="92"/>
      <c r="G13" s="602"/>
      <c r="H13" s="584"/>
      <c r="I13" s="92"/>
      <c r="J13" s="602"/>
      <c r="K13" s="584"/>
      <c r="L13" s="92"/>
      <c r="M13" s="602"/>
      <c r="N13" s="584"/>
    </row>
    <row r="14" spans="1:17" s="201" customFormat="1" ht="12.95" customHeight="1" thickBot="1" x14ac:dyDescent="0.3">
      <c r="A14" s="601" t="s">
        <v>71</v>
      </c>
      <c r="B14" s="583">
        <f>'NYC Ferry'!AJ19</f>
        <v>68447</v>
      </c>
      <c r="C14" s="94"/>
      <c r="D14" s="601" t="s">
        <v>71</v>
      </c>
      <c r="E14" s="583">
        <f>'NYC Ferry'!AJ30</f>
        <v>67529</v>
      </c>
      <c r="F14" s="200"/>
      <c r="G14" s="601" t="s">
        <v>71</v>
      </c>
      <c r="H14" s="583">
        <f>'NYC Ferry'!AJ41</f>
        <v>19027</v>
      </c>
      <c r="I14" s="200"/>
      <c r="J14" s="601" t="s">
        <v>71</v>
      </c>
      <c r="K14" s="583">
        <f>'NYC Ferry'!AJ52</f>
        <v>7201</v>
      </c>
      <c r="L14" s="200"/>
      <c r="M14" s="601" t="s">
        <v>71</v>
      </c>
      <c r="N14" s="583">
        <f>'NYC Ferry'!AJ62</f>
        <v>2221</v>
      </c>
    </row>
    <row r="15" spans="1:17" s="201" customFormat="1" ht="12.95" customHeight="1" thickBot="1" x14ac:dyDescent="0.3">
      <c r="A15" s="602"/>
      <c r="B15" s="596"/>
      <c r="C15" s="94"/>
      <c r="D15" s="602"/>
      <c r="E15" s="596"/>
      <c r="F15" s="200"/>
      <c r="G15" s="602"/>
      <c r="H15" s="596"/>
      <c r="I15" s="200"/>
      <c r="J15" s="602"/>
      <c r="K15" s="596"/>
      <c r="L15" s="200"/>
      <c r="M15" s="602"/>
      <c r="N15" s="596"/>
      <c r="P15" s="597" t="s">
        <v>120</v>
      </c>
      <c r="Q15" s="599">
        <f>AVERAGE('NYC Ferry'!E85,'NY Waterway-(Port Imperial FC)'!H80,'NY Waterway-(Billy Bey FC)'!F85,SeaStreak!G80,'New York Water Taxi'!M80,'Liberty Landing Ferry'!F80)</f>
        <v>9297.2488888888893</v>
      </c>
    </row>
    <row r="16" spans="1:17" s="96" customFormat="1" ht="12.95" customHeight="1" x14ac:dyDescent="0.2">
      <c r="A16" s="597" t="s">
        <v>19</v>
      </c>
      <c r="B16" s="599">
        <f>SUM(B4:B15)</f>
        <v>222969</v>
      </c>
      <c r="C16" s="10"/>
      <c r="D16" s="597" t="s">
        <v>19</v>
      </c>
      <c r="E16" s="599">
        <f>SUM(E4:E15)</f>
        <v>184857</v>
      </c>
      <c r="F16" s="95"/>
      <c r="G16" s="597" t="s">
        <v>19</v>
      </c>
      <c r="H16" s="599">
        <f>SUM(H4:H15)</f>
        <v>39426</v>
      </c>
      <c r="I16" s="95"/>
      <c r="J16" s="597" t="s">
        <v>19</v>
      </c>
      <c r="K16" s="599">
        <f>SUM(K4:K15)</f>
        <v>10002</v>
      </c>
      <c r="L16" s="95"/>
      <c r="M16" s="597" t="s">
        <v>19</v>
      </c>
      <c r="N16" s="599">
        <f>SUM(N4:N15)</f>
        <v>2943</v>
      </c>
      <c r="P16" s="618"/>
      <c r="Q16" s="620"/>
    </row>
    <row r="17" spans="1:17" s="96" customFormat="1" ht="12.95" customHeight="1" thickBot="1" x14ac:dyDescent="0.25">
      <c r="A17" s="598"/>
      <c r="B17" s="600"/>
      <c r="C17" s="97"/>
      <c r="D17" s="598"/>
      <c r="E17" s="600"/>
      <c r="F17" s="95"/>
      <c r="G17" s="598"/>
      <c r="H17" s="600"/>
      <c r="I17" s="95"/>
      <c r="J17" s="598"/>
      <c r="K17" s="600"/>
      <c r="L17" s="95"/>
      <c r="M17" s="598"/>
      <c r="N17" s="600"/>
      <c r="P17" s="618"/>
      <c r="Q17" s="620"/>
    </row>
    <row r="18" spans="1:17" s="105" customFormat="1" ht="14.25" thickBot="1" x14ac:dyDescent="0.3">
      <c r="A18" s="98"/>
      <c r="B18" s="99"/>
      <c r="C18" s="92"/>
      <c r="D18" s="98"/>
      <c r="E18" s="99"/>
      <c r="F18" s="92"/>
      <c r="G18" s="98"/>
      <c r="H18" s="99"/>
      <c r="I18" s="92"/>
      <c r="J18" s="100"/>
      <c r="K18" s="101"/>
      <c r="L18" s="92"/>
      <c r="M18" s="536"/>
      <c r="N18" s="537"/>
      <c r="P18" s="619"/>
      <c r="Q18" s="621"/>
    </row>
    <row r="19" spans="1:17" ht="14.25" thickBot="1" x14ac:dyDescent="0.3">
      <c r="A19" s="603" t="s">
        <v>49</v>
      </c>
      <c r="B19" s="604"/>
      <c r="C19" s="88"/>
      <c r="D19" s="603" t="s">
        <v>49</v>
      </c>
      <c r="E19" s="604"/>
      <c r="F19" s="89"/>
      <c r="G19" s="603" t="s">
        <v>49</v>
      </c>
      <c r="H19" s="604"/>
      <c r="I19" s="89"/>
      <c r="J19" s="603" t="s">
        <v>49</v>
      </c>
      <c r="K19" s="605"/>
      <c r="L19" s="89"/>
      <c r="M19" s="603" t="s">
        <v>49</v>
      </c>
      <c r="N19" s="634"/>
      <c r="P19" s="10"/>
      <c r="Q19" s="10"/>
    </row>
    <row r="20" spans="1:17" ht="12.95" customHeight="1" x14ac:dyDescent="0.25">
      <c r="A20" s="579" t="s">
        <v>10</v>
      </c>
      <c r="B20" s="566">
        <f>SUM('NY Waterway-(Billy Bey FC)'!I19,'NY Waterway-(Billy Bey FC)'!J19,'NY Waterway-(Billy Bey FC)'!K19, 'New York Water Taxi'!J19:J19, 'NY Waterway-(Port Imperial FC)'!I19:J19, SeaStreak!C19:D19,'NYC Ferry'!C19,'NYC Ferry'!J19,'NYC Ferry'!M19,'NYC Ferry'!S19,'NYC Ferry'!Y19,'NYC Ferry'!AC19,'NYC Ferry'!AH19)</f>
        <v>60664</v>
      </c>
      <c r="C20" s="7"/>
      <c r="D20" s="579" t="s">
        <v>10</v>
      </c>
      <c r="E20" s="566">
        <f>SUM('NY Waterway-(Billy Bey FC)'!I30,'NY Waterway-(Billy Bey FC)'!J30,'NY Waterway-(Billy Bey FC)'!K30, 'New York Water Taxi'!J30:J30, 'NY Waterway-(Port Imperial FC)'!I30:J30, SeaStreak!C30:D30,'NYC Ferry'!C30,'NYC Ferry'!J30,'NYC Ferry'!M30,'NYC Ferry'!S30,'NYC Ferry'!Y30,'NYC Ferry'!AC30,'NYC Ferry'!AH30)</f>
        <v>50145</v>
      </c>
      <c r="F20" s="89"/>
      <c r="G20" s="579" t="s">
        <v>10</v>
      </c>
      <c r="H20" s="566">
        <f>SUM('NY Waterway-(Billy Bey FC)'!I41,'NY Waterway-(Billy Bey FC)'!J41,'NY Waterway-(Billy Bey FC)'!K41, 'New York Water Taxi'!J41:J41, 'NY Waterway-(Port Imperial FC)'!I41:J41, SeaStreak!C41:D41,'NYC Ferry'!C41,'NYC Ferry'!J41,'NYC Ferry'!M41,'NYC Ferry'!S41,'NYC Ferry'!Y41,'NYC Ferry'!AC41,'NYC Ferry'!AH41)</f>
        <v>9169</v>
      </c>
      <c r="I20" s="89"/>
      <c r="J20" s="579" t="s">
        <v>10</v>
      </c>
      <c r="K20" s="566">
        <f>SUM('NY Waterway-(Billy Bey FC)'!I52,'NY Waterway-(Billy Bey FC)'!J52, 'NY Waterway-(Billy Bey FC)'!K52, 'New York Water Taxi'!J52:J52, 'NY Waterway-(Port Imperial FC)'!I52:J52, SeaStreak!C52:D52,'NYC Ferry'!C52,'NYC Ferry'!J52,'NYC Ferry'!M52,'NYC Ferry'!S52,'NYC Ferry'!Y52,'NYC Ferry'!AC52,'NYC Ferry'!AH52)</f>
        <v>1757</v>
      </c>
      <c r="L20" s="89"/>
      <c r="M20" s="579" t="s">
        <v>10</v>
      </c>
      <c r="N20" s="566">
        <f>SUM('NYC Ferry'!C62,'NYC Ferry'!J62,'NYC Ferry'!M62,'NYC Ferry'!S62,'NYC Ferry'!Y62,'NYC Ferry'!AC62,'NYC Ferry'!AH62,'New York Water Taxi'!J63,'NY Waterway-(Port Imperial FC)'!I63:J63,'NY Waterway-(Billy Bey FC)'!I63:K63,SeaStreak!C63:D63)</f>
        <v>512</v>
      </c>
      <c r="P20" s="622" t="s">
        <v>121</v>
      </c>
      <c r="Q20" s="625">
        <f>SUM('NYC Ferry'!E85,'NY Waterway-(Port Imperial FC)'!H80,'NY Waterway-(Billy Bey FC)'!F85,SeaStreak!G80,'New York Water Taxi'!M80,'Liberty Landing Ferry'!F80)</f>
        <v>55783.493333333332</v>
      </c>
    </row>
    <row r="21" spans="1:17" ht="12.95" customHeight="1" thickBot="1" x14ac:dyDescent="0.3">
      <c r="A21" s="580"/>
      <c r="B21" s="581"/>
      <c r="C21" s="8"/>
      <c r="D21" s="580"/>
      <c r="E21" s="567"/>
      <c r="F21" s="89"/>
      <c r="G21" s="580"/>
      <c r="H21" s="567"/>
      <c r="I21" s="89"/>
      <c r="J21" s="580"/>
      <c r="K21" s="567"/>
      <c r="L21" s="89"/>
      <c r="M21" s="580"/>
      <c r="N21" s="581"/>
      <c r="P21" s="623"/>
      <c r="Q21" s="626"/>
    </row>
    <row r="22" spans="1:17" ht="12.95" customHeight="1" thickBot="1" x14ac:dyDescent="0.3">
      <c r="A22" s="568" t="s">
        <v>67</v>
      </c>
      <c r="B22" s="566">
        <f xml:space="preserve"> 'NY Waterway-(Billy Bey FC)'!L19</f>
        <v>1823</v>
      </c>
      <c r="C22" s="8"/>
      <c r="D22" s="568" t="s">
        <v>67</v>
      </c>
      <c r="E22" s="566">
        <f xml:space="preserve"> 'NY Waterway-(Billy Bey FC)'!L30</f>
        <v>1326</v>
      </c>
      <c r="F22" s="89"/>
      <c r="G22" s="568" t="s">
        <v>67</v>
      </c>
      <c r="H22" s="566">
        <f xml:space="preserve"> 'NY Waterway-(Billy Bey FC)'!L41</f>
        <v>174</v>
      </c>
      <c r="I22" s="89"/>
      <c r="J22" s="568" t="s">
        <v>67</v>
      </c>
      <c r="K22" s="566">
        <f>'NY Waterway-(Billy Bey FC)'!L52</f>
        <v>0</v>
      </c>
      <c r="L22" s="89"/>
      <c r="M22" s="568" t="s">
        <v>67</v>
      </c>
      <c r="N22" s="566">
        <f>'NY Waterway-(Billy Bey FC)'!L63</f>
        <v>0</v>
      </c>
      <c r="P22" s="624"/>
      <c r="Q22" s="627"/>
    </row>
    <row r="23" spans="1:17" ht="12.95" customHeight="1" thickBot="1" x14ac:dyDescent="0.3">
      <c r="A23" s="569"/>
      <c r="B23" s="581"/>
      <c r="C23" s="8"/>
      <c r="D23" s="569"/>
      <c r="E23" s="567"/>
      <c r="F23" s="89"/>
      <c r="G23" s="569"/>
      <c r="H23" s="567"/>
      <c r="I23" s="89"/>
      <c r="J23" s="569"/>
      <c r="K23" s="567"/>
      <c r="L23" s="89"/>
      <c r="M23" s="635"/>
      <c r="N23" s="567"/>
      <c r="P23" s="530"/>
      <c r="Q23" s="533"/>
    </row>
    <row r="24" spans="1:17" ht="12.95" customHeight="1" x14ac:dyDescent="0.25">
      <c r="A24" s="568" t="s">
        <v>8</v>
      </c>
      <c r="B24" s="583">
        <f>SUM('NY Waterway-(Billy Bey FC)'!C19:E19, 'NY Waterway-(Port Imperial FC)'!C19:G19,)</f>
        <v>57704</v>
      </c>
      <c r="C24" s="9"/>
      <c r="D24" s="568" t="s">
        <v>8</v>
      </c>
      <c r="E24" s="583">
        <f>SUM('NY Waterway-(Billy Bey FC)'!C30:E30, 'NY Waterway-(Port Imperial FC)'!C30:G30,)</f>
        <v>43621</v>
      </c>
      <c r="F24" s="89"/>
      <c r="G24" s="568" t="s">
        <v>8</v>
      </c>
      <c r="H24" s="583">
        <f>SUM('NY Waterway-(Billy Bey FC)'!C41:E41, 'NY Waterway-(Port Imperial FC)'!C41:G41,)</f>
        <v>6905</v>
      </c>
      <c r="I24" s="89"/>
      <c r="J24" s="568" t="s">
        <v>8</v>
      </c>
      <c r="K24" s="583">
        <f>SUM('NY Waterway-(Billy Bey FC)'!C52:E52, 'NY Waterway-(Port Imperial FC)'!C52:G52,)</f>
        <v>203</v>
      </c>
      <c r="L24" s="89"/>
      <c r="M24" s="568" t="s">
        <v>8</v>
      </c>
      <c r="N24" s="583">
        <f>SUM('NY Waterway-(Port Imperial FC)'!C63:G63,'NY Waterway-(Billy Bey FC)'!C63:E63)</f>
        <v>0</v>
      </c>
      <c r="P24" s="622" t="s">
        <v>122</v>
      </c>
      <c r="Q24" s="625">
        <f>SUM('NYC Ferry'!E83,'NY Waterway-(Port Imperial FC)'!H78,'NY Waterway-(Billy Bey FC)'!F83,SeaStreak!G78,'New York Water Taxi'!M78,'Liberty Landing Ferry'!F78)</f>
        <v>460197</v>
      </c>
    </row>
    <row r="25" spans="1:17" ht="12.95" customHeight="1" thickBot="1" x14ac:dyDescent="0.3">
      <c r="A25" s="569"/>
      <c r="B25" s="584"/>
      <c r="C25" s="91"/>
      <c r="D25" s="569"/>
      <c r="E25" s="584"/>
      <c r="F25" s="89"/>
      <c r="G25" s="569"/>
      <c r="H25" s="616"/>
      <c r="I25" s="89"/>
      <c r="J25" s="569"/>
      <c r="K25" s="617"/>
      <c r="L25" s="89"/>
      <c r="M25" s="635"/>
      <c r="N25" s="616"/>
      <c r="P25" s="623"/>
      <c r="Q25" s="626"/>
    </row>
    <row r="26" spans="1:17" ht="12.95" customHeight="1" thickBot="1" x14ac:dyDescent="0.3">
      <c r="A26" s="579" t="s">
        <v>14</v>
      </c>
      <c r="B26" s="566">
        <f>SUM(SeaStreak!E19:F19,'New York Water Taxi'!H19,'NYC Ferry'!I19,'NYC Ferry'!U19,'NYC Ferry'!Z19,'NYC Ferry'!AF19)</f>
        <v>21811</v>
      </c>
      <c r="C26" s="7"/>
      <c r="D26" s="579" t="s">
        <v>14</v>
      </c>
      <c r="E26" s="566">
        <f>SUM(SeaStreak!E30:F30,'New York Water Taxi'!H30, 'NYC Ferry'!I30,'NYC Ferry'!U30,'NYC Ferry'!Z30,'NYC Ferry'!AF30)</f>
        <v>20241</v>
      </c>
      <c r="F26" s="89"/>
      <c r="G26" s="579" t="s">
        <v>14</v>
      </c>
      <c r="H26" s="566">
        <f>SUM(SeaStreak!E41:F41,'New York Water Taxi'!H41, 'NYC Ferry'!I41,'NYC Ferry'!U41,'NYC Ferry'!Z41,'NYC Ferry'!AF41)</f>
        <v>6244</v>
      </c>
      <c r="I26" s="89"/>
      <c r="J26" s="579" t="s">
        <v>14</v>
      </c>
      <c r="K26" s="566">
        <f>SUM(SeaStreak!E52:F52,'New York Water Taxi'!H52,'NYC Ferry'!I52,'NYC Ferry'!U52,'NYC Ferry'!Z52,'NYC Ferry'!AF52)</f>
        <v>2568</v>
      </c>
      <c r="L26" s="89"/>
      <c r="M26" s="579" t="s">
        <v>14</v>
      </c>
      <c r="N26" s="566">
        <f>SUM('NYC Ferry'!I62,'NYC Ferry'!U62,'NYC Ferry'!Z62,'NYC Ferry'!AF62,SeaStreak!E63:F63,'New York Water Taxi'!H63,)</f>
        <v>836</v>
      </c>
      <c r="P26" s="624"/>
      <c r="Q26" s="627"/>
    </row>
    <row r="27" spans="1:17" ht="12.95" customHeight="1" thickBot="1" x14ac:dyDescent="0.3">
      <c r="A27" s="595"/>
      <c r="B27" s="581"/>
      <c r="C27" s="93"/>
      <c r="D27" s="595"/>
      <c r="E27" s="607"/>
      <c r="F27" s="89"/>
      <c r="G27" s="595"/>
      <c r="H27" s="607"/>
      <c r="I27" s="89"/>
      <c r="J27" s="595"/>
      <c r="K27" s="607"/>
      <c r="L27" s="89"/>
      <c r="M27" s="595"/>
      <c r="N27" s="607"/>
      <c r="P27" s="531"/>
      <c r="Q27" s="534"/>
    </row>
    <row r="28" spans="1:17" ht="12.95" customHeight="1" thickBot="1" x14ac:dyDescent="0.3">
      <c r="A28" s="568" t="s">
        <v>9</v>
      </c>
      <c r="B28" s="583">
        <f>SUM('NY Waterway-(Billy Bey FC)'!F19:H19, 'Liberty Landing Ferry'!C19, 'NY Waterway-(Port Imperial FC)'!H19,'New York Water Taxi'!C19)</f>
        <v>38366</v>
      </c>
      <c r="C28" s="9"/>
      <c r="D28" s="568" t="s">
        <v>9</v>
      </c>
      <c r="E28" s="572">
        <f>SUM('NY Waterway-(Billy Bey FC)'!F30:H30, 'Liberty Landing Ferry'!C30, 'NY Waterway-(Port Imperial FC)'!H30,'New York Water Taxi'!C30)</f>
        <v>28615</v>
      </c>
      <c r="F28" s="89"/>
      <c r="G28" s="568" t="s">
        <v>9</v>
      </c>
      <c r="H28" s="583">
        <f>SUM('NY Waterway-(Billy Bey FC)'!F41:H41, 'Liberty Landing Ferry'!C41, 'NY Waterway-(Port Imperial FC)'!H41,'New York Water Taxi'!C41)</f>
        <v>5615</v>
      </c>
      <c r="I28" s="89"/>
      <c r="J28" s="568" t="s">
        <v>9</v>
      </c>
      <c r="K28" s="583">
        <f>SUM('NY Waterway-(Billy Bey FC)'!F52:H52, 'Liberty Landing Ferry'!C52, 'NY Waterway-(Port Imperial FC)'!H52,'New York Water Taxi'!C52)</f>
        <v>936</v>
      </c>
      <c r="L28" s="89"/>
      <c r="M28" s="568" t="s">
        <v>9</v>
      </c>
      <c r="N28" s="583">
        <f>SUM('NY Waterway-(Port Imperial FC)'!H63,'NY Waterway-(Billy Bey FC)'!F63:H63,'Liberty Landing Ferry'!C63,'New York Water Taxi'!C63)</f>
        <v>198</v>
      </c>
      <c r="P28" s="532" t="s">
        <v>110</v>
      </c>
      <c r="Q28" s="535">
        <v>22</v>
      </c>
    </row>
    <row r="29" spans="1:17" ht="12.95" customHeight="1" thickBot="1" x14ac:dyDescent="0.3">
      <c r="A29" s="574"/>
      <c r="B29" s="584"/>
      <c r="C29" s="94"/>
      <c r="D29" s="574"/>
      <c r="E29" s="596"/>
      <c r="F29" s="89"/>
      <c r="G29" s="574"/>
      <c r="H29" s="596"/>
      <c r="I29" s="89"/>
      <c r="J29" s="574"/>
      <c r="K29" s="596"/>
      <c r="L29" s="89"/>
      <c r="M29" s="574"/>
      <c r="N29" s="596"/>
      <c r="P29" s="530"/>
      <c r="Q29" s="533"/>
    </row>
    <row r="30" spans="1:17" s="103" customFormat="1" ht="12.95" customHeight="1" x14ac:dyDescent="0.2">
      <c r="A30" s="568" t="s">
        <v>7</v>
      </c>
      <c r="B30" s="572">
        <f>SUM('New York Water Taxi'!D19)</f>
        <v>278</v>
      </c>
      <c r="C30" s="10"/>
      <c r="D30" s="568" t="s">
        <v>7</v>
      </c>
      <c r="E30" s="572">
        <f>SUM('New York Water Taxi'!D30)</f>
        <v>417</v>
      </c>
      <c r="F30" s="102"/>
      <c r="G30" s="568" t="s">
        <v>7</v>
      </c>
      <c r="H30" s="572">
        <f>SUM('New York Water Taxi'!D41)</f>
        <v>41</v>
      </c>
      <c r="I30" s="102"/>
      <c r="J30" s="568" t="s">
        <v>7</v>
      </c>
      <c r="K30" s="572">
        <f>SUM('New York Water Taxi'!D52)</f>
        <v>0</v>
      </c>
      <c r="L30" s="102"/>
      <c r="M30" s="568" t="s">
        <v>7</v>
      </c>
      <c r="N30" s="572">
        <f>SUM('New York Water Taxi'!D63)</f>
        <v>0</v>
      </c>
      <c r="P30" s="622" t="s">
        <v>111</v>
      </c>
      <c r="Q30" s="628">
        <f>Q24/Q28</f>
        <v>20918.045454545456</v>
      </c>
    </row>
    <row r="31" spans="1:17" s="103" customFormat="1" ht="12.95" customHeight="1" thickBot="1" x14ac:dyDescent="0.25">
      <c r="A31" s="574"/>
      <c r="B31" s="573"/>
      <c r="C31" s="97"/>
      <c r="D31" s="574"/>
      <c r="E31" s="606"/>
      <c r="F31" s="102"/>
      <c r="G31" s="574"/>
      <c r="H31" s="606"/>
      <c r="I31" s="102"/>
      <c r="J31" s="574"/>
      <c r="K31" s="606"/>
      <c r="L31" s="102"/>
      <c r="M31" s="574"/>
      <c r="N31" s="606"/>
      <c r="P31" s="623"/>
      <c r="Q31" s="629"/>
    </row>
    <row r="32" spans="1:17" ht="12.75" customHeight="1" thickBot="1" x14ac:dyDescent="0.3">
      <c r="A32" s="568" t="s">
        <v>96</v>
      </c>
      <c r="B32" s="572">
        <f>SUM('New York Water Taxi'!F19)</f>
        <v>459</v>
      </c>
      <c r="C32" s="89"/>
      <c r="D32" s="568" t="s">
        <v>96</v>
      </c>
      <c r="E32" s="572">
        <f>SUM('New York Water Taxi'!F30)</f>
        <v>672</v>
      </c>
      <c r="F32" s="89"/>
      <c r="G32" s="568" t="s">
        <v>96</v>
      </c>
      <c r="H32" s="572">
        <f>SUM('New York Water Taxi'!F41)</f>
        <v>68</v>
      </c>
      <c r="I32" s="89"/>
      <c r="J32" s="568" t="s">
        <v>96</v>
      </c>
      <c r="K32" s="572">
        <f>SUM('New York Water Taxi'!F52)</f>
        <v>0</v>
      </c>
      <c r="L32" s="89"/>
      <c r="M32" s="568" t="s">
        <v>96</v>
      </c>
      <c r="N32" s="572">
        <f>SUM('New York Water Taxi'!F63)</f>
        <v>0</v>
      </c>
      <c r="P32" s="624"/>
      <c r="Q32" s="630"/>
    </row>
    <row r="33" spans="1:14" ht="14.25" thickBot="1" x14ac:dyDescent="0.3">
      <c r="A33" s="574"/>
      <c r="B33" s="573"/>
      <c r="C33" s="89"/>
      <c r="D33" s="574"/>
      <c r="E33" s="576"/>
      <c r="F33" s="89"/>
      <c r="G33" s="574"/>
      <c r="H33" s="575"/>
      <c r="I33" s="89"/>
      <c r="J33" s="574"/>
      <c r="K33" s="576"/>
      <c r="L33" s="89"/>
      <c r="M33" s="574"/>
      <c r="N33" s="575"/>
    </row>
    <row r="34" spans="1:14" ht="12.75" customHeight="1" x14ac:dyDescent="0.25">
      <c r="A34" s="568" t="s">
        <v>93</v>
      </c>
      <c r="B34" s="572">
        <f>('New York Water Taxi'!G19)</f>
        <v>306</v>
      </c>
      <c r="C34" s="89"/>
      <c r="D34" s="568" t="s">
        <v>93</v>
      </c>
      <c r="E34" s="572">
        <f>'New York Water Taxi'!G30</f>
        <v>265</v>
      </c>
      <c r="F34" s="89"/>
      <c r="G34" s="568" t="s">
        <v>93</v>
      </c>
      <c r="H34" s="572">
        <f>'New York Water Taxi'!G41</f>
        <v>20</v>
      </c>
      <c r="I34" s="89"/>
      <c r="J34" s="568" t="s">
        <v>93</v>
      </c>
      <c r="K34" s="572">
        <f>'New York Water Taxi'!G52</f>
        <v>0</v>
      </c>
      <c r="L34" s="89"/>
      <c r="M34" s="568" t="s">
        <v>93</v>
      </c>
      <c r="N34" s="572">
        <f>SUM('New York Water Taxi'!G63)</f>
        <v>0</v>
      </c>
    </row>
    <row r="35" spans="1:14" ht="14.25" customHeight="1" thickBot="1" x14ac:dyDescent="0.3">
      <c r="A35" s="574"/>
      <c r="B35" s="573"/>
      <c r="C35" s="89"/>
      <c r="D35" s="574"/>
      <c r="E35" s="610"/>
      <c r="F35" s="89"/>
      <c r="G35" s="574"/>
      <c r="H35" s="578"/>
      <c r="I35" s="89"/>
      <c r="J35" s="574"/>
      <c r="K35" s="573"/>
      <c r="L35" s="89"/>
      <c r="M35" s="574"/>
      <c r="N35" s="573"/>
    </row>
    <row r="36" spans="1:14" x14ac:dyDescent="0.25">
      <c r="A36" s="570" t="s">
        <v>62</v>
      </c>
      <c r="B36" s="572">
        <f>SUM('NYC Ferry'!D19+'NYC Ferry'!N19,'New York Water Taxi'!E19)</f>
        <v>5067</v>
      </c>
      <c r="C36" s="89"/>
      <c r="D36" s="570" t="s">
        <v>62</v>
      </c>
      <c r="E36" s="572">
        <f>SUM('NYC Ferry'!D30+'NYC Ferry'!N30,'New York Water Taxi'!E30)</f>
        <v>5275</v>
      </c>
      <c r="F36" s="89"/>
      <c r="G36" s="570" t="s">
        <v>62</v>
      </c>
      <c r="H36" s="572">
        <f>SUM('NYC Ferry'!D41+'NYC Ferry'!N41,'New York Water Taxi'!E41)</f>
        <v>943</v>
      </c>
      <c r="I36" s="89"/>
      <c r="J36" s="570" t="s">
        <v>62</v>
      </c>
      <c r="K36" s="572">
        <f>SUM('NYC Ferry'!D52+'NYC Ferry'!N52,'New York Water Taxi'!E52)</f>
        <v>256</v>
      </c>
      <c r="L36" s="89"/>
      <c r="M36" s="570" t="s">
        <v>62</v>
      </c>
      <c r="N36" s="572">
        <f>SUM('NYC Ferry'!D62,'NYC Ferry'!N62,'New York Water Taxi'!E63)</f>
        <v>55</v>
      </c>
    </row>
    <row r="37" spans="1:14" ht="14.25" thickBot="1" x14ac:dyDescent="0.3">
      <c r="A37" s="571"/>
      <c r="B37" s="573"/>
      <c r="C37" s="89"/>
      <c r="D37" s="571"/>
      <c r="E37" s="573"/>
      <c r="F37" s="89"/>
      <c r="G37" s="571"/>
      <c r="H37" s="573"/>
      <c r="I37" s="89"/>
      <c r="J37" s="571"/>
      <c r="K37" s="573"/>
      <c r="L37" s="89"/>
      <c r="M37" s="571"/>
      <c r="N37" s="573"/>
    </row>
    <row r="38" spans="1:14" ht="12.75" customHeight="1" x14ac:dyDescent="0.25">
      <c r="A38" s="570" t="s">
        <v>63</v>
      </c>
      <c r="B38" s="572">
        <f>SUM('NYC Ferry'!E19)</f>
        <v>2907</v>
      </c>
      <c r="C38" s="89"/>
      <c r="D38" s="570" t="s">
        <v>63</v>
      </c>
      <c r="E38" s="572">
        <f>SUM('NYC Ferry'!E30)</f>
        <v>2535</v>
      </c>
      <c r="F38" s="89"/>
      <c r="G38" s="570" t="s">
        <v>63</v>
      </c>
      <c r="H38" s="572">
        <f>SUM('NYC Ferry'!E41)</f>
        <v>444</v>
      </c>
      <c r="I38" s="89"/>
      <c r="J38" s="570" t="s">
        <v>63</v>
      </c>
      <c r="K38" s="572">
        <f>SUM('NYC Ferry'!E52)</f>
        <v>157</v>
      </c>
      <c r="L38" s="89"/>
      <c r="M38" s="570" t="s">
        <v>63</v>
      </c>
      <c r="N38" s="572">
        <f>SUM('NYC Ferry'!E62)</f>
        <v>41</v>
      </c>
    </row>
    <row r="39" spans="1:14" ht="13.5" customHeight="1" thickBot="1" x14ac:dyDescent="0.3">
      <c r="A39" s="571"/>
      <c r="B39" s="573"/>
      <c r="C39" s="89"/>
      <c r="D39" s="571"/>
      <c r="E39" s="573"/>
      <c r="F39" s="89"/>
      <c r="G39" s="571"/>
      <c r="H39" s="573"/>
      <c r="I39" s="89"/>
      <c r="J39" s="571"/>
      <c r="K39" s="573"/>
      <c r="L39" s="89"/>
      <c r="M39" s="571"/>
      <c r="N39" s="573"/>
    </row>
    <row r="40" spans="1:14" ht="12.75" customHeight="1" x14ac:dyDescent="0.25">
      <c r="A40" s="570" t="s">
        <v>11</v>
      </c>
      <c r="B40" s="572">
        <f>SUM('NYC Ferry'!F19)</f>
        <v>6244</v>
      </c>
      <c r="C40" s="89"/>
      <c r="D40" s="570" t="s">
        <v>11</v>
      </c>
      <c r="E40" s="572">
        <f>SUM('NYC Ferry'!F30)</f>
        <v>5517</v>
      </c>
      <c r="F40" s="89"/>
      <c r="G40" s="570" t="s">
        <v>11</v>
      </c>
      <c r="H40" s="572">
        <f>SUM('NYC Ferry'!F41)</f>
        <v>989</v>
      </c>
      <c r="I40" s="89"/>
      <c r="J40" s="570" t="s">
        <v>11</v>
      </c>
      <c r="K40" s="572">
        <f>SUM('NYC Ferry'!F52)</f>
        <v>280</v>
      </c>
      <c r="L40" s="89"/>
      <c r="M40" s="570" t="s">
        <v>11</v>
      </c>
      <c r="N40" s="572">
        <f>SUM('NYC Ferry'!F62)</f>
        <v>101</v>
      </c>
    </row>
    <row r="41" spans="1:14" ht="13.5" customHeight="1" thickBot="1" x14ac:dyDescent="0.3">
      <c r="A41" s="571"/>
      <c r="B41" s="573"/>
      <c r="C41" s="89"/>
      <c r="D41" s="571"/>
      <c r="E41" s="573"/>
      <c r="F41" s="89"/>
      <c r="G41" s="571"/>
      <c r="H41" s="573"/>
      <c r="I41" s="89"/>
      <c r="J41" s="571"/>
      <c r="K41" s="573"/>
      <c r="L41" s="89"/>
      <c r="M41" s="571"/>
      <c r="N41" s="573"/>
    </row>
    <row r="42" spans="1:14" ht="12.75" customHeight="1" x14ac:dyDescent="0.25">
      <c r="A42" s="570" t="s">
        <v>12</v>
      </c>
      <c r="B42" s="572">
        <f>SUM('NYC Ferry'!G19)</f>
        <v>3617</v>
      </c>
      <c r="C42" s="89"/>
      <c r="D42" s="570" t="s">
        <v>12</v>
      </c>
      <c r="E42" s="572">
        <f>SUM('NYC Ferry'!G30)</f>
        <v>3324</v>
      </c>
      <c r="F42" s="89"/>
      <c r="G42" s="570" t="s">
        <v>12</v>
      </c>
      <c r="H42" s="572">
        <f>SUM('NYC Ferry'!G41)</f>
        <v>802</v>
      </c>
      <c r="I42" s="89"/>
      <c r="J42" s="570" t="s">
        <v>12</v>
      </c>
      <c r="K42" s="572">
        <f>SUM('NYC Ferry'!G52)</f>
        <v>251</v>
      </c>
      <c r="L42" s="89"/>
      <c r="M42" s="570" t="s">
        <v>12</v>
      </c>
      <c r="N42" s="572">
        <f>SUM('NYC Ferry'!G62)</f>
        <v>107</v>
      </c>
    </row>
    <row r="43" spans="1:14" ht="13.5" customHeight="1" thickBot="1" x14ac:dyDescent="0.3">
      <c r="A43" s="571"/>
      <c r="B43" s="573"/>
      <c r="C43" s="89"/>
      <c r="D43" s="571"/>
      <c r="E43" s="573"/>
      <c r="F43" s="89"/>
      <c r="G43" s="571"/>
      <c r="H43" s="573"/>
      <c r="I43" s="89"/>
      <c r="J43" s="571"/>
      <c r="K43" s="573"/>
      <c r="L43" s="89"/>
      <c r="M43" s="571"/>
      <c r="N43" s="573"/>
    </row>
    <row r="44" spans="1:14" ht="12.75" customHeight="1" x14ac:dyDescent="0.25">
      <c r="A44" s="570" t="s">
        <v>89</v>
      </c>
      <c r="B44" s="572">
        <f>SUM('NYC Ferry'!H19,)</f>
        <v>1464</v>
      </c>
      <c r="C44" s="89"/>
      <c r="D44" s="570" t="s">
        <v>89</v>
      </c>
      <c r="E44" s="572">
        <f>SUM('NYC Ferry'!H30)</f>
        <v>1570</v>
      </c>
      <c r="F44" s="89"/>
      <c r="G44" s="570" t="s">
        <v>89</v>
      </c>
      <c r="H44" s="572">
        <f>SUM('NYC Ferry'!H41)</f>
        <v>516</v>
      </c>
      <c r="I44" s="89"/>
      <c r="J44" s="570" t="s">
        <v>89</v>
      </c>
      <c r="K44" s="572">
        <f>SUM('NYC Ferry'!H52)</f>
        <v>207</v>
      </c>
      <c r="L44" s="89"/>
      <c r="M44" s="570" t="s">
        <v>89</v>
      </c>
      <c r="N44" s="572">
        <f>SUM('NYC Ferry'!H62,)</f>
        <v>59</v>
      </c>
    </row>
    <row r="45" spans="1:14" ht="13.5" customHeight="1" thickBot="1" x14ac:dyDescent="0.3">
      <c r="A45" s="571"/>
      <c r="B45" s="573"/>
      <c r="C45" s="89"/>
      <c r="D45" s="571"/>
      <c r="E45" s="573"/>
      <c r="F45" s="89"/>
      <c r="G45" s="571"/>
      <c r="H45" s="573"/>
      <c r="I45" s="89"/>
      <c r="J45" s="571"/>
      <c r="K45" s="573"/>
      <c r="L45" s="89"/>
      <c r="M45" s="571"/>
      <c r="N45" s="573"/>
    </row>
    <row r="46" spans="1:14" ht="12.75" customHeight="1" x14ac:dyDescent="0.25">
      <c r="A46" s="570" t="s">
        <v>76</v>
      </c>
      <c r="B46" s="572">
        <f>SUM('NYC Ferry'!P19)</f>
        <v>715</v>
      </c>
      <c r="C46" s="89"/>
      <c r="D46" s="570" t="s">
        <v>76</v>
      </c>
      <c r="E46" s="572">
        <f>SUM('NYC Ferry'!P30)</f>
        <v>665</v>
      </c>
      <c r="F46" s="89"/>
      <c r="G46" s="570" t="s">
        <v>76</v>
      </c>
      <c r="H46" s="572">
        <f>SUM('NYC Ferry'!P41)</f>
        <v>151</v>
      </c>
      <c r="I46" s="89"/>
      <c r="J46" s="570" t="s">
        <v>76</v>
      </c>
      <c r="K46" s="572">
        <f>SUM('NYC Ferry'!P52)</f>
        <v>53</v>
      </c>
      <c r="L46" s="89"/>
      <c r="M46" s="570" t="s">
        <v>76</v>
      </c>
      <c r="N46" s="572">
        <f>SUM('NYC Ferry'!P62)</f>
        <v>9</v>
      </c>
    </row>
    <row r="47" spans="1:14" ht="13.5" customHeight="1" thickBot="1" x14ac:dyDescent="0.3">
      <c r="A47" s="571"/>
      <c r="B47" s="573"/>
      <c r="C47" s="89"/>
      <c r="D47" s="571"/>
      <c r="E47" s="573"/>
      <c r="F47" s="89"/>
      <c r="G47" s="571"/>
      <c r="H47" s="573"/>
      <c r="I47" s="89"/>
      <c r="J47" s="571"/>
      <c r="K47" s="573"/>
      <c r="L47" s="89"/>
      <c r="M47" s="571"/>
      <c r="N47" s="573"/>
    </row>
    <row r="48" spans="1:14" ht="13.5" customHeight="1" x14ac:dyDescent="0.25">
      <c r="A48" s="570" t="s">
        <v>102</v>
      </c>
      <c r="B48" s="572">
        <f>'New York Water Taxi'!K19</f>
        <v>130</v>
      </c>
      <c r="C48" s="89"/>
      <c r="D48" s="570" t="s">
        <v>102</v>
      </c>
      <c r="E48" s="572">
        <f>'New York Water Taxi'!K30</f>
        <v>181</v>
      </c>
      <c r="F48" s="89"/>
      <c r="G48" s="570" t="s">
        <v>102</v>
      </c>
      <c r="H48" s="572">
        <f>SUM('New York Water Taxi'!K41)</f>
        <v>12</v>
      </c>
      <c r="I48" s="89"/>
      <c r="J48" s="570" t="s">
        <v>102</v>
      </c>
      <c r="K48" s="572">
        <f>'New York Water Taxi'!K52</f>
        <v>0</v>
      </c>
      <c r="L48" s="89"/>
      <c r="M48" s="570" t="s">
        <v>102</v>
      </c>
      <c r="N48" s="572">
        <f>SUM('New York Water Taxi'!K63)</f>
        <v>0</v>
      </c>
    </row>
    <row r="49" spans="1:14" ht="13.5" customHeight="1" thickBot="1" x14ac:dyDescent="0.3">
      <c r="A49" s="571"/>
      <c r="B49" s="573"/>
      <c r="C49" s="89"/>
      <c r="D49" s="571"/>
      <c r="E49" s="573"/>
      <c r="F49" s="89"/>
      <c r="G49" s="571"/>
      <c r="H49" s="615"/>
      <c r="I49" s="89"/>
      <c r="J49" s="571"/>
      <c r="K49" s="615"/>
      <c r="L49" s="89"/>
      <c r="M49" s="571"/>
      <c r="N49" s="615"/>
    </row>
    <row r="50" spans="1:14" ht="13.5" customHeight="1" x14ac:dyDescent="0.25">
      <c r="A50" s="608" t="s">
        <v>109</v>
      </c>
      <c r="B50" s="572">
        <f>SUM('NYC Ferry'!K19,'NYC Ferry'!Q19,'New York Water Taxi'!I19)</f>
        <v>2101</v>
      </c>
      <c r="C50" s="89"/>
      <c r="D50" s="608" t="s">
        <v>109</v>
      </c>
      <c r="E50" s="572">
        <f>SUM('NYC Ferry'!K30,'NYC Ferry'!Q30,'New York Water Taxi'!I30)</f>
        <v>2144</v>
      </c>
      <c r="F50" s="89"/>
      <c r="G50" s="608" t="s">
        <v>109</v>
      </c>
      <c r="H50" s="572">
        <f>SUM('NYC Ferry'!K41,'NYC Ferry'!Q41,'New York Water Taxi'!I41)</f>
        <v>1095</v>
      </c>
      <c r="I50" s="89"/>
      <c r="J50" s="608" t="s">
        <v>109</v>
      </c>
      <c r="K50" s="572">
        <f>SUM('NYC Ferry'!K52,'NYC Ferry'!Q52,'New York Water Taxi'!I52)</f>
        <v>643</v>
      </c>
      <c r="L50" s="89"/>
      <c r="M50" s="608" t="s">
        <v>109</v>
      </c>
      <c r="N50" s="572">
        <f>SUM('NYC Ferry'!K62,'NYC Ferry'!Q62,'New York Water Taxi'!I63)</f>
        <v>203</v>
      </c>
    </row>
    <row r="51" spans="1:14" ht="13.5" customHeight="1" thickBot="1" x14ac:dyDescent="0.3">
      <c r="A51" s="609"/>
      <c r="B51" s="573"/>
      <c r="C51" s="89"/>
      <c r="D51" s="609"/>
      <c r="E51" s="573"/>
      <c r="F51" s="89"/>
      <c r="G51" s="609"/>
      <c r="H51" s="578"/>
      <c r="I51" s="89"/>
      <c r="J51" s="609"/>
      <c r="K51" s="578"/>
      <c r="L51" s="89"/>
      <c r="M51" s="609"/>
      <c r="N51" s="578"/>
    </row>
    <row r="52" spans="1:14" ht="13.5" customHeight="1" x14ac:dyDescent="0.25">
      <c r="A52" s="570" t="s">
        <v>83</v>
      </c>
      <c r="B52" s="572">
        <f>SUM('NYC Ferry'!AE19)</f>
        <v>1129</v>
      </c>
      <c r="C52" s="89"/>
      <c r="D52" s="570" t="s">
        <v>83</v>
      </c>
      <c r="E52" s="572">
        <f>SUM('NYC Ferry'!AE30)</f>
        <v>911</v>
      </c>
      <c r="F52" s="89"/>
      <c r="G52" s="570" t="s">
        <v>83</v>
      </c>
      <c r="H52" s="577">
        <f>SUM('NYC Ferry'!AE41)</f>
        <v>317</v>
      </c>
      <c r="I52" s="89"/>
      <c r="J52" s="570" t="s">
        <v>83</v>
      </c>
      <c r="K52" s="577">
        <f>SUM('NYC Ferry'!AE52)</f>
        <v>84</v>
      </c>
      <c r="L52" s="89"/>
      <c r="M52" s="570" t="s">
        <v>83</v>
      </c>
      <c r="N52" s="577">
        <f>SUM('NYC Ferry'!AE62)</f>
        <v>29</v>
      </c>
    </row>
    <row r="53" spans="1:14" ht="13.5" customHeight="1" thickBot="1" x14ac:dyDescent="0.3">
      <c r="A53" s="571"/>
      <c r="B53" s="573"/>
      <c r="C53" s="89"/>
      <c r="D53" s="571"/>
      <c r="E53" s="573"/>
      <c r="F53" s="89"/>
      <c r="G53" s="571"/>
      <c r="H53" s="578"/>
      <c r="I53" s="89"/>
      <c r="J53" s="571"/>
      <c r="K53" s="578"/>
      <c r="L53" s="89"/>
      <c r="M53" s="571"/>
      <c r="N53" s="578"/>
    </row>
    <row r="54" spans="1:14" ht="13.5" customHeight="1" x14ac:dyDescent="0.25">
      <c r="A54" s="570" t="s">
        <v>84</v>
      </c>
      <c r="B54" s="572">
        <f>SUM('NYC Ferry'!AD19)</f>
        <v>260</v>
      </c>
      <c r="C54" s="89"/>
      <c r="D54" s="570" t="s">
        <v>84</v>
      </c>
      <c r="E54" s="572">
        <f>SUM('NYC Ferry'!AD30)</f>
        <v>259</v>
      </c>
      <c r="F54" s="89"/>
      <c r="G54" s="570" t="s">
        <v>84</v>
      </c>
      <c r="H54" s="577">
        <f>SUM('NYC Ferry'!AD41)</f>
        <v>125</v>
      </c>
      <c r="I54" s="89"/>
      <c r="J54" s="570" t="s">
        <v>84</v>
      </c>
      <c r="K54" s="577">
        <f>SUM('NYC Ferry'!AD52)</f>
        <v>35</v>
      </c>
      <c r="L54" s="89"/>
      <c r="M54" s="570" t="s">
        <v>84</v>
      </c>
      <c r="N54" s="577">
        <f>SUM('NYC Ferry'!AD62)</f>
        <v>4</v>
      </c>
    </row>
    <row r="55" spans="1:14" ht="13.5" customHeight="1" thickBot="1" x14ac:dyDescent="0.3">
      <c r="A55" s="571"/>
      <c r="B55" s="573"/>
      <c r="C55" s="89"/>
      <c r="D55" s="571"/>
      <c r="E55" s="573"/>
      <c r="F55" s="89"/>
      <c r="G55" s="571"/>
      <c r="H55" s="578"/>
      <c r="I55" s="89"/>
      <c r="J55" s="571"/>
      <c r="K55" s="578"/>
      <c r="L55" s="89"/>
      <c r="M55" s="571"/>
      <c r="N55" s="578"/>
    </row>
    <row r="56" spans="1:14" ht="13.5" customHeight="1" x14ac:dyDescent="0.25">
      <c r="A56" s="570" t="s">
        <v>86</v>
      </c>
      <c r="B56" s="572">
        <f>SUM('NYC Ferry'!AB19)</f>
        <v>3024</v>
      </c>
      <c r="C56" s="89"/>
      <c r="D56" s="570" t="s">
        <v>86</v>
      </c>
      <c r="E56" s="572">
        <f>SUM('NYC Ferry'!AB30)</f>
        <v>2825</v>
      </c>
      <c r="F56" s="89"/>
      <c r="G56" s="570" t="s">
        <v>86</v>
      </c>
      <c r="H56" s="577">
        <f>SUM('NYC Ferry'!AB41)</f>
        <v>1126</v>
      </c>
      <c r="I56" s="89"/>
      <c r="J56" s="570" t="s">
        <v>86</v>
      </c>
      <c r="K56" s="577">
        <f>SUM('NYC Ferry'!AB52)</f>
        <v>489</v>
      </c>
      <c r="L56" s="89"/>
      <c r="M56" s="570" t="s">
        <v>86</v>
      </c>
      <c r="N56" s="577">
        <f>SUM('NYC Ferry'!AB62)</f>
        <v>169</v>
      </c>
    </row>
    <row r="57" spans="1:14" ht="13.5" customHeight="1" thickBot="1" x14ac:dyDescent="0.3">
      <c r="A57" s="571"/>
      <c r="B57" s="573"/>
      <c r="C57" s="89"/>
      <c r="D57" s="571"/>
      <c r="E57" s="573"/>
      <c r="F57" s="89"/>
      <c r="G57" s="571"/>
      <c r="H57" s="578"/>
      <c r="I57" s="89"/>
      <c r="J57" s="571"/>
      <c r="K57" s="578"/>
      <c r="L57" s="89"/>
      <c r="M57" s="571"/>
      <c r="N57" s="578"/>
    </row>
    <row r="58" spans="1:14" ht="13.5" customHeight="1" x14ac:dyDescent="0.25">
      <c r="A58" s="570" t="s">
        <v>85</v>
      </c>
      <c r="B58" s="572">
        <f>SUM('NYC Ferry'!AA19)</f>
        <v>1767</v>
      </c>
      <c r="C58" s="89"/>
      <c r="D58" s="570" t="s">
        <v>85</v>
      </c>
      <c r="E58" s="572">
        <f>SUM('NYC Ferry'!AA30)</f>
        <v>1740</v>
      </c>
      <c r="F58" s="89"/>
      <c r="G58" s="570" t="s">
        <v>85</v>
      </c>
      <c r="H58" s="577">
        <f>SUM('NYC Ferry'!AA41)</f>
        <v>646</v>
      </c>
      <c r="I58" s="89"/>
      <c r="J58" s="570" t="s">
        <v>85</v>
      </c>
      <c r="K58" s="577">
        <f>SUM('NYC Ferry'!AA52)</f>
        <v>296</v>
      </c>
      <c r="L58" s="89"/>
      <c r="M58" s="570" t="s">
        <v>85</v>
      </c>
      <c r="N58" s="577">
        <f>SUM('NYC Ferry'!AA62)</f>
        <v>102</v>
      </c>
    </row>
    <row r="59" spans="1:14" ht="13.5" customHeight="1" thickBot="1" x14ac:dyDescent="0.3">
      <c r="A59" s="571"/>
      <c r="B59" s="573"/>
      <c r="C59" s="89"/>
      <c r="D59" s="571"/>
      <c r="E59" s="573"/>
      <c r="F59" s="89"/>
      <c r="G59" s="571"/>
      <c r="H59" s="578"/>
      <c r="I59" s="89"/>
      <c r="J59" s="571"/>
      <c r="K59" s="578"/>
      <c r="L59" s="89"/>
      <c r="M59" s="571"/>
      <c r="N59" s="578"/>
    </row>
    <row r="60" spans="1:14" ht="12.75" customHeight="1" x14ac:dyDescent="0.25">
      <c r="A60" s="570" t="s">
        <v>13</v>
      </c>
      <c r="B60" s="572">
        <f>SUM('NYC Ferry'!O19)</f>
        <v>658</v>
      </c>
      <c r="C60" s="89"/>
      <c r="D60" s="570" t="s">
        <v>13</v>
      </c>
      <c r="E60" s="572">
        <f>'NYC Ferry'!O30</f>
        <v>779</v>
      </c>
      <c r="F60" s="89"/>
      <c r="G60" s="570" t="s">
        <v>13</v>
      </c>
      <c r="H60" s="572">
        <f>'NYC Ferry'!O41</f>
        <v>182</v>
      </c>
      <c r="I60" s="89"/>
      <c r="J60" s="570" t="s">
        <v>13</v>
      </c>
      <c r="K60" s="572">
        <f>'NYC Ferry'!O52</f>
        <v>69</v>
      </c>
      <c r="L60" s="89"/>
      <c r="M60" s="570" t="s">
        <v>13</v>
      </c>
      <c r="N60" s="572">
        <f>SUM('NYC Ferry'!O62)</f>
        <v>14</v>
      </c>
    </row>
    <row r="61" spans="1:14" ht="13.5" customHeight="1" thickBot="1" x14ac:dyDescent="0.3">
      <c r="A61" s="571"/>
      <c r="B61" s="573"/>
      <c r="C61" s="89"/>
      <c r="D61" s="571"/>
      <c r="E61" s="573"/>
      <c r="F61" s="89"/>
      <c r="G61" s="571"/>
      <c r="H61" s="573"/>
      <c r="I61" s="89"/>
      <c r="J61" s="571"/>
      <c r="K61" s="573"/>
      <c r="L61" s="89"/>
      <c r="M61" s="571"/>
      <c r="N61" s="573"/>
    </row>
    <row r="62" spans="1:14" ht="13.5" customHeight="1" x14ac:dyDescent="0.25">
      <c r="A62" s="611" t="s">
        <v>31</v>
      </c>
      <c r="B62" s="572">
        <f>'NYC Ferry'!AI19</f>
        <v>0</v>
      </c>
      <c r="C62" s="89"/>
      <c r="D62" s="611" t="s">
        <v>31</v>
      </c>
      <c r="E62" s="572">
        <f>'NYC Ferry'!AI30</f>
        <v>0</v>
      </c>
      <c r="F62" s="89"/>
      <c r="G62" s="611" t="s">
        <v>31</v>
      </c>
      <c r="H62" s="615">
        <f>'NYC Ferry'!AI41</f>
        <v>0</v>
      </c>
      <c r="I62" s="89"/>
      <c r="J62" s="611" t="s">
        <v>31</v>
      </c>
      <c r="K62" s="615">
        <f>'NYC Ferry'!AI52</f>
        <v>0</v>
      </c>
      <c r="L62" s="89"/>
      <c r="M62" s="611" t="s">
        <v>31</v>
      </c>
      <c r="N62" s="615">
        <f>SUM('NYC Ferry'!AI62)</f>
        <v>0</v>
      </c>
    </row>
    <row r="63" spans="1:14" ht="13.5" customHeight="1" thickBot="1" x14ac:dyDescent="0.3">
      <c r="A63" s="571"/>
      <c r="B63" s="573"/>
      <c r="C63" s="89"/>
      <c r="D63" s="571"/>
      <c r="E63" s="573"/>
      <c r="F63" s="89"/>
      <c r="G63" s="571"/>
      <c r="H63" s="573"/>
      <c r="I63" s="89"/>
      <c r="J63" s="571"/>
      <c r="K63" s="573"/>
      <c r="L63" s="89"/>
      <c r="M63" s="571"/>
      <c r="N63" s="573"/>
    </row>
    <row r="64" spans="1:14" ht="13.5" customHeight="1" x14ac:dyDescent="0.25">
      <c r="A64" s="570" t="s">
        <v>75</v>
      </c>
      <c r="B64" s="572">
        <f>'NYC Ferry'!R19</f>
        <v>665</v>
      </c>
      <c r="C64" s="89"/>
      <c r="D64" s="570" t="s">
        <v>75</v>
      </c>
      <c r="E64" s="572">
        <f>'NYC Ferry'!R30</f>
        <v>743</v>
      </c>
      <c r="F64" s="89"/>
      <c r="G64" s="570" t="s">
        <v>75</v>
      </c>
      <c r="H64" s="615">
        <f>'NYC Ferry'!R41</f>
        <v>203</v>
      </c>
      <c r="I64" s="89"/>
      <c r="J64" s="570" t="s">
        <v>75</v>
      </c>
      <c r="K64" s="615">
        <f>'NYC Ferry'!R52</f>
        <v>118</v>
      </c>
      <c r="L64" s="89"/>
      <c r="M64" s="570" t="s">
        <v>75</v>
      </c>
      <c r="N64" s="615">
        <f>SUM('NYC Ferry'!R62)</f>
        <v>21</v>
      </c>
    </row>
    <row r="65" spans="1:14" ht="13.5" customHeight="1" thickBot="1" x14ac:dyDescent="0.3">
      <c r="A65" s="571"/>
      <c r="B65" s="573"/>
      <c r="C65" s="89"/>
      <c r="D65" s="571"/>
      <c r="E65" s="573"/>
      <c r="F65" s="89"/>
      <c r="G65" s="571"/>
      <c r="H65" s="573"/>
      <c r="I65" s="89"/>
      <c r="J65" s="571"/>
      <c r="K65" s="573"/>
      <c r="L65" s="89"/>
      <c r="M65" s="571"/>
      <c r="N65" s="573"/>
    </row>
    <row r="66" spans="1:14" ht="13.5" customHeight="1" x14ac:dyDescent="0.25">
      <c r="A66" s="611" t="s">
        <v>70</v>
      </c>
      <c r="B66" s="572">
        <f>'NYC Ferry'!L19</f>
        <v>2558</v>
      </c>
      <c r="C66" s="89"/>
      <c r="D66" s="611" t="s">
        <v>70</v>
      </c>
      <c r="E66" s="572">
        <f>'NYC Ferry'!L30</f>
        <v>2383</v>
      </c>
      <c r="F66" s="89"/>
      <c r="G66" s="611" t="s">
        <v>70</v>
      </c>
      <c r="H66" s="615">
        <f>'NYC Ferry'!L41</f>
        <v>873</v>
      </c>
      <c r="I66" s="89"/>
      <c r="J66" s="611" t="s">
        <v>70</v>
      </c>
      <c r="K66" s="615">
        <f>'NYC Ferry'!L52</f>
        <v>410</v>
      </c>
      <c r="L66" s="89"/>
      <c r="M66" s="611" t="s">
        <v>70</v>
      </c>
      <c r="N66" s="615">
        <f>SUM('NYC Ferry'!L62)</f>
        <v>121</v>
      </c>
    </row>
    <row r="67" spans="1:14" ht="13.5" customHeight="1" thickBot="1" x14ac:dyDescent="0.3">
      <c r="A67" s="571"/>
      <c r="B67" s="573"/>
      <c r="C67" s="89"/>
      <c r="D67" s="571"/>
      <c r="E67" s="573"/>
      <c r="F67" s="89"/>
      <c r="G67" s="571"/>
      <c r="H67" s="573"/>
      <c r="I67" s="89"/>
      <c r="J67" s="571"/>
      <c r="K67" s="573"/>
      <c r="L67" s="89"/>
      <c r="M67" s="571"/>
      <c r="N67" s="573"/>
    </row>
    <row r="68" spans="1:14" ht="13.5" customHeight="1" x14ac:dyDescent="0.25">
      <c r="A68" s="611" t="s">
        <v>77</v>
      </c>
      <c r="B68" s="572">
        <f>SUM('NYC Ferry'!X19)</f>
        <v>2185</v>
      </c>
      <c r="C68" s="89"/>
      <c r="D68" s="611" t="s">
        <v>77</v>
      </c>
      <c r="E68" s="572">
        <f>SUM('NYC Ferry'!X30)</f>
        <v>2097</v>
      </c>
      <c r="F68" s="89"/>
      <c r="G68" s="611" t="s">
        <v>77</v>
      </c>
      <c r="H68" s="615">
        <f>SUM('NYC Ferry'!X41)</f>
        <v>766</v>
      </c>
      <c r="I68" s="89"/>
      <c r="J68" s="611" t="s">
        <v>77</v>
      </c>
      <c r="K68" s="615">
        <f>SUM('NYC Ferry'!X52)</f>
        <v>341</v>
      </c>
      <c r="L68" s="89"/>
      <c r="M68" s="611" t="s">
        <v>77</v>
      </c>
      <c r="N68" s="615">
        <f>SUM('NYC Ferry'!X62)</f>
        <v>98</v>
      </c>
    </row>
    <row r="69" spans="1:14" ht="13.5" customHeight="1" thickBot="1" x14ac:dyDescent="0.3">
      <c r="A69" s="571"/>
      <c r="B69" s="573"/>
      <c r="C69" s="89"/>
      <c r="D69" s="571"/>
      <c r="E69" s="573"/>
      <c r="F69" s="89"/>
      <c r="G69" s="571"/>
      <c r="H69" s="573"/>
      <c r="I69" s="89"/>
      <c r="J69" s="571"/>
      <c r="K69" s="573"/>
      <c r="L69" s="89"/>
      <c r="M69" s="571"/>
      <c r="N69" s="573"/>
    </row>
    <row r="70" spans="1:14" ht="13.5" customHeight="1" x14ac:dyDescent="0.25">
      <c r="A70" s="611" t="s">
        <v>78</v>
      </c>
      <c r="B70" s="572">
        <f>SUM('NYC Ferry'!W19)</f>
        <v>1601</v>
      </c>
      <c r="C70" s="89"/>
      <c r="D70" s="611" t="s">
        <v>78</v>
      </c>
      <c r="E70" s="572">
        <f>SUM('NYC Ferry'!W30)</f>
        <v>1483</v>
      </c>
      <c r="F70" s="89"/>
      <c r="G70" s="611" t="s">
        <v>78</v>
      </c>
      <c r="H70" s="615">
        <f>SUM('NYC Ferry'!W41)</f>
        <v>428</v>
      </c>
      <c r="I70" s="89"/>
      <c r="J70" s="611" t="s">
        <v>78</v>
      </c>
      <c r="K70" s="615">
        <f>SUM('NYC Ferry'!W52)</f>
        <v>177</v>
      </c>
      <c r="L70" s="89"/>
      <c r="M70" s="611" t="s">
        <v>78</v>
      </c>
      <c r="N70" s="615">
        <f>SUM('NYC Ferry'!W62)</f>
        <v>42</v>
      </c>
    </row>
    <row r="71" spans="1:14" ht="13.5" customHeight="1" thickBot="1" x14ac:dyDescent="0.3">
      <c r="A71" s="571"/>
      <c r="B71" s="573"/>
      <c r="C71" s="89"/>
      <c r="D71" s="571"/>
      <c r="E71" s="573"/>
      <c r="F71" s="89"/>
      <c r="G71" s="571"/>
      <c r="H71" s="573"/>
      <c r="I71" s="89"/>
      <c r="J71" s="571"/>
      <c r="K71" s="573"/>
      <c r="L71" s="89"/>
      <c r="M71" s="571"/>
      <c r="N71" s="573"/>
    </row>
    <row r="72" spans="1:14" ht="13.5" customHeight="1" x14ac:dyDescent="0.25">
      <c r="A72" s="570" t="s">
        <v>106</v>
      </c>
      <c r="B72" s="572">
        <f>'NYC Ferry'!T19</f>
        <v>1368</v>
      </c>
      <c r="C72" s="89"/>
      <c r="D72" s="570" t="s">
        <v>106</v>
      </c>
      <c r="E72" s="572">
        <f>'NYC Ferry'!T30</f>
        <v>1321</v>
      </c>
      <c r="F72" s="89"/>
      <c r="G72" s="570" t="s">
        <v>106</v>
      </c>
      <c r="H72" s="572">
        <f>'NYC Ferry'!T41</f>
        <v>324</v>
      </c>
      <c r="I72" s="89"/>
      <c r="J72" s="570" t="s">
        <v>106</v>
      </c>
      <c r="K72" s="572">
        <f>'NYC Ferry'!T52</f>
        <v>98</v>
      </c>
      <c r="L72" s="89"/>
      <c r="M72" s="570" t="s">
        <v>106</v>
      </c>
      <c r="N72" s="572">
        <f>SUM('NYC Ferry'!T62)</f>
        <v>43</v>
      </c>
    </row>
    <row r="73" spans="1:14" ht="13.5" customHeight="1" thickBot="1" x14ac:dyDescent="0.3">
      <c r="A73" s="571"/>
      <c r="B73" s="573"/>
      <c r="C73" s="89"/>
      <c r="D73" s="571"/>
      <c r="E73" s="573"/>
      <c r="F73" s="89"/>
      <c r="G73" s="571"/>
      <c r="H73" s="573"/>
      <c r="I73" s="89"/>
      <c r="J73" s="571"/>
      <c r="K73" s="573"/>
      <c r="L73" s="89"/>
      <c r="M73" s="571"/>
      <c r="N73" s="573"/>
    </row>
    <row r="74" spans="1:14" ht="13.5" customHeight="1" x14ac:dyDescent="0.25">
      <c r="A74" s="570" t="s">
        <v>64</v>
      </c>
      <c r="B74" s="572">
        <f>SUM('NYC Ferry'!V19,'NYC Ferry'!AG19)</f>
        <v>4098</v>
      </c>
      <c r="C74" s="89"/>
      <c r="D74" s="570" t="s">
        <v>64</v>
      </c>
      <c r="E74" s="572">
        <f>SUM(,'NYC Ferry'!V30, 'NYC Ferry'!AG30)</f>
        <v>3803</v>
      </c>
      <c r="F74" s="89"/>
      <c r="G74" s="570" t="s">
        <v>64</v>
      </c>
      <c r="H74" s="572">
        <f>SUM(,'NYC Ferry'!V41,'NYC Ferry'!AG41)</f>
        <v>1248</v>
      </c>
      <c r="I74" s="89"/>
      <c r="J74" s="570" t="s">
        <v>64</v>
      </c>
      <c r="K74" s="572">
        <f>SUM('NYC Ferry'!V52,'NYC Ferry'!AG52)</f>
        <v>574</v>
      </c>
      <c r="L74" s="89"/>
      <c r="M74" s="570" t="s">
        <v>64</v>
      </c>
      <c r="N74" s="572">
        <f>SUM('NYC Ferry'!V62,'NYC Ferry'!AG62)</f>
        <v>179</v>
      </c>
    </row>
    <row r="75" spans="1:14" ht="13.5" customHeight="1" thickBot="1" x14ac:dyDescent="0.3">
      <c r="A75" s="571"/>
      <c r="B75" s="573"/>
      <c r="C75" s="89"/>
      <c r="D75" s="571"/>
      <c r="E75" s="573"/>
      <c r="F75" s="89"/>
      <c r="G75" s="571"/>
      <c r="H75" s="573"/>
      <c r="I75" s="89"/>
      <c r="J75" s="571"/>
      <c r="K75" s="573"/>
      <c r="L75" s="89"/>
      <c r="M75" s="571"/>
      <c r="N75" s="573"/>
    </row>
    <row r="76" spans="1:14" ht="13.5" customHeight="1" x14ac:dyDescent="0.25">
      <c r="A76" s="612" t="s">
        <v>19</v>
      </c>
      <c r="B76" s="599">
        <f>SUM(B20:B75)</f>
        <v>222969</v>
      </c>
      <c r="C76" s="89"/>
      <c r="D76" s="612" t="s">
        <v>19</v>
      </c>
      <c r="E76" s="599">
        <f>SUM(E20:E75)</f>
        <v>184857</v>
      </c>
      <c r="F76" s="89"/>
      <c r="G76" s="612" t="s">
        <v>19</v>
      </c>
      <c r="H76" s="599">
        <f>SUM(H20:H75)</f>
        <v>39426</v>
      </c>
      <c r="I76" s="89"/>
      <c r="J76" s="614" t="s">
        <v>19</v>
      </c>
      <c r="K76" s="599">
        <f>SUM(K20:K75)</f>
        <v>10002</v>
      </c>
      <c r="L76" s="89"/>
      <c r="M76" s="614" t="s">
        <v>19</v>
      </c>
      <c r="N76" s="599">
        <f>SUM(N20:N75)</f>
        <v>2943</v>
      </c>
    </row>
    <row r="77" spans="1:14" ht="13.5" customHeight="1" thickBot="1" x14ac:dyDescent="0.3">
      <c r="A77" s="613"/>
      <c r="B77" s="600"/>
      <c r="C77" s="89"/>
      <c r="D77" s="613"/>
      <c r="E77" s="600"/>
      <c r="F77" s="89"/>
      <c r="G77" s="613"/>
      <c r="H77" s="600"/>
      <c r="I77" s="89"/>
      <c r="J77" s="613"/>
      <c r="K77" s="600"/>
      <c r="L77" s="89"/>
      <c r="M77" s="613"/>
      <c r="N77" s="600"/>
    </row>
    <row r="78" spans="1:14" x14ac:dyDescent="0.25">
      <c r="C78" s="89"/>
      <c r="F78" s="89"/>
      <c r="I78" s="89"/>
      <c r="L78" s="89"/>
    </row>
    <row r="79" spans="1:14" x14ac:dyDescent="0.25">
      <c r="C79" s="89"/>
      <c r="F79" s="89"/>
      <c r="I79" s="89"/>
      <c r="L79" s="89"/>
    </row>
  </sheetData>
  <mergeCells count="388">
    <mergeCell ref="M72:M73"/>
    <mergeCell ref="N72:N73"/>
    <mergeCell ref="M74:M75"/>
    <mergeCell ref="N74:N75"/>
    <mergeCell ref="M76:M77"/>
    <mergeCell ref="N76:N77"/>
    <mergeCell ref="M62:M63"/>
    <mergeCell ref="N62:N63"/>
    <mergeCell ref="M64:M65"/>
    <mergeCell ref="N64:N65"/>
    <mergeCell ref="M66:M67"/>
    <mergeCell ref="N66:N67"/>
    <mergeCell ref="M68:M69"/>
    <mergeCell ref="N68:N69"/>
    <mergeCell ref="M70:M71"/>
    <mergeCell ref="N70:N71"/>
    <mergeCell ref="M52:M53"/>
    <mergeCell ref="N52:N53"/>
    <mergeCell ref="M54:M55"/>
    <mergeCell ref="N54:N55"/>
    <mergeCell ref="M56:M57"/>
    <mergeCell ref="N56:N57"/>
    <mergeCell ref="M58:M59"/>
    <mergeCell ref="N58:N59"/>
    <mergeCell ref="M60:M61"/>
    <mergeCell ref="N60:N6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20:M21"/>
    <mergeCell ref="N20:N21"/>
    <mergeCell ref="M22:M23"/>
    <mergeCell ref="N22:N23"/>
    <mergeCell ref="M24:M25"/>
    <mergeCell ref="M26:M27"/>
    <mergeCell ref="N26:N27"/>
    <mergeCell ref="M28:M29"/>
    <mergeCell ref="M30:M31"/>
    <mergeCell ref="N30:N31"/>
    <mergeCell ref="M10:M11"/>
    <mergeCell ref="N10:N11"/>
    <mergeCell ref="M12:M13"/>
    <mergeCell ref="N12:N13"/>
    <mergeCell ref="M14:M15"/>
    <mergeCell ref="N14:N15"/>
    <mergeCell ref="M16:M17"/>
    <mergeCell ref="N16:N17"/>
    <mergeCell ref="M19:N19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P15:P18"/>
    <mergeCell ref="Q15:Q18"/>
    <mergeCell ref="P20:P22"/>
    <mergeCell ref="Q20:Q22"/>
    <mergeCell ref="P24:P26"/>
    <mergeCell ref="Q24:Q26"/>
    <mergeCell ref="P30:P32"/>
    <mergeCell ref="Q30:Q32"/>
    <mergeCell ref="N24:N25"/>
    <mergeCell ref="N28:N29"/>
    <mergeCell ref="K72:K73"/>
    <mergeCell ref="H72:H73"/>
    <mergeCell ref="E72:E73"/>
    <mergeCell ref="H62:H63"/>
    <mergeCell ref="J62:J63"/>
    <mergeCell ref="K62:K63"/>
    <mergeCell ref="G62:G63"/>
    <mergeCell ref="K64:K65"/>
    <mergeCell ref="K68:K69"/>
    <mergeCell ref="H24:H25"/>
    <mergeCell ref="J24:J25"/>
    <mergeCell ref="K24:K25"/>
    <mergeCell ref="H34:H35"/>
    <mergeCell ref="K34:K35"/>
    <mergeCell ref="B72:B73"/>
    <mergeCell ref="G46:G47"/>
    <mergeCell ref="J46:J47"/>
    <mergeCell ref="H46:H47"/>
    <mergeCell ref="K46:K47"/>
    <mergeCell ref="G52:G53"/>
    <mergeCell ref="J52:J53"/>
    <mergeCell ref="B52:B53"/>
    <mergeCell ref="E52:E53"/>
    <mergeCell ref="H52:H53"/>
    <mergeCell ref="K52:K53"/>
    <mergeCell ref="K50:K51"/>
    <mergeCell ref="K48:K49"/>
    <mergeCell ref="B58:B59"/>
    <mergeCell ref="D56:D57"/>
    <mergeCell ref="D58:D59"/>
    <mergeCell ref="E56:E57"/>
    <mergeCell ref="E58:E59"/>
    <mergeCell ref="G56:G57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K74:K75"/>
    <mergeCell ref="H74:H75"/>
    <mergeCell ref="E74:E75"/>
    <mergeCell ref="B74:B75"/>
    <mergeCell ref="A54:A55"/>
    <mergeCell ref="G54:G55"/>
    <mergeCell ref="J54:J55"/>
    <mergeCell ref="D54:D55"/>
    <mergeCell ref="H54:H55"/>
    <mergeCell ref="A72:A73"/>
    <mergeCell ref="H66:H67"/>
    <mergeCell ref="J66:J67"/>
    <mergeCell ref="K54:K55"/>
    <mergeCell ref="K56:K57"/>
    <mergeCell ref="K58:K59"/>
    <mergeCell ref="E54:E55"/>
    <mergeCell ref="B54:B55"/>
    <mergeCell ref="A56:A57"/>
    <mergeCell ref="A58:A59"/>
    <mergeCell ref="B56:B57"/>
    <mergeCell ref="A64:A65"/>
    <mergeCell ref="B64:B65"/>
    <mergeCell ref="D64:D65"/>
    <mergeCell ref="E64:E65"/>
    <mergeCell ref="A52:A53"/>
    <mergeCell ref="D52:D53"/>
    <mergeCell ref="A48:A49"/>
    <mergeCell ref="D48:D49"/>
    <mergeCell ref="G48:G49"/>
    <mergeCell ref="J48:J49"/>
    <mergeCell ref="B48:B49"/>
    <mergeCell ref="E48:E49"/>
    <mergeCell ref="H48:H49"/>
    <mergeCell ref="G50:G51"/>
    <mergeCell ref="H50:H51"/>
    <mergeCell ref="J50:J51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32:A33"/>
    <mergeCell ref="B32:B33"/>
    <mergeCell ref="D32:D33"/>
    <mergeCell ref="E32:E33"/>
    <mergeCell ref="B66:B67"/>
    <mergeCell ref="D50:D51"/>
    <mergeCell ref="E50:E51"/>
    <mergeCell ref="A46:A47"/>
    <mergeCell ref="B46:B47"/>
    <mergeCell ref="A50:A51"/>
    <mergeCell ref="B50:B51"/>
    <mergeCell ref="A34:A35"/>
    <mergeCell ref="D34:D35"/>
    <mergeCell ref="B34:B35"/>
    <mergeCell ref="E34:E35"/>
    <mergeCell ref="A62:A63"/>
    <mergeCell ref="B62:B63"/>
    <mergeCell ref="D62:D63"/>
    <mergeCell ref="E62:E63"/>
    <mergeCell ref="A60:A61"/>
    <mergeCell ref="B60:B61"/>
    <mergeCell ref="D60:D61"/>
    <mergeCell ref="D46:D47"/>
    <mergeCell ref="E46:E47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26:A27"/>
    <mergeCell ref="B26:B27"/>
    <mergeCell ref="D26:D27"/>
    <mergeCell ref="E26:E27"/>
    <mergeCell ref="G26:G27"/>
    <mergeCell ref="H26:H27"/>
    <mergeCell ref="J26:J27"/>
    <mergeCell ref="K26:K27"/>
    <mergeCell ref="A42:A43"/>
    <mergeCell ref="B42:B43"/>
    <mergeCell ref="D42:D43"/>
    <mergeCell ref="E42:E43"/>
    <mergeCell ref="G42:G43"/>
    <mergeCell ref="G38:G39"/>
    <mergeCell ref="A40:A41"/>
    <mergeCell ref="B40:B41"/>
    <mergeCell ref="D40:D41"/>
    <mergeCell ref="E40:E41"/>
    <mergeCell ref="G40:G41"/>
    <mergeCell ref="H40:H41"/>
    <mergeCell ref="J40:J41"/>
    <mergeCell ref="K40:K41"/>
    <mergeCell ref="H42:H43"/>
    <mergeCell ref="J42:J43"/>
    <mergeCell ref="A30:A31"/>
    <mergeCell ref="B30:B31"/>
    <mergeCell ref="D30:D31"/>
    <mergeCell ref="E30:E31"/>
    <mergeCell ref="G30:G31"/>
    <mergeCell ref="H30:H31"/>
    <mergeCell ref="J30:J31"/>
    <mergeCell ref="K30:K31"/>
    <mergeCell ref="A28:A29"/>
    <mergeCell ref="B28:B29"/>
    <mergeCell ref="D28:D29"/>
    <mergeCell ref="E28:E29"/>
    <mergeCell ref="G28:G29"/>
    <mergeCell ref="H28:H29"/>
    <mergeCell ref="J28:J29"/>
    <mergeCell ref="K28:K29"/>
    <mergeCell ref="A19:B19"/>
    <mergeCell ref="D19:E19"/>
    <mergeCell ref="G19:H19"/>
    <mergeCell ref="J19:K19"/>
    <mergeCell ref="B20:B21"/>
    <mergeCell ref="D20:D21"/>
    <mergeCell ref="E20:E21"/>
    <mergeCell ref="G20:G21"/>
    <mergeCell ref="H20:H21"/>
    <mergeCell ref="J20:J21"/>
    <mergeCell ref="K20:K21"/>
    <mergeCell ref="A20:A21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6:A17"/>
    <mergeCell ref="B16:B17"/>
    <mergeCell ref="D16:D17"/>
    <mergeCell ref="E16:E17"/>
    <mergeCell ref="G16:G17"/>
    <mergeCell ref="H16:H17"/>
    <mergeCell ref="K16:K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A14:A15"/>
    <mergeCell ref="B14:B15"/>
    <mergeCell ref="D14:D15"/>
    <mergeCell ref="E14:E15"/>
    <mergeCell ref="K14:K15"/>
    <mergeCell ref="G14:G15"/>
    <mergeCell ref="H14:H15"/>
    <mergeCell ref="J14:J15"/>
    <mergeCell ref="A8:A9"/>
    <mergeCell ref="B8:B9"/>
    <mergeCell ref="D8:D9"/>
    <mergeCell ref="E8:E9"/>
    <mergeCell ref="G8:G9"/>
    <mergeCell ref="H8:H9"/>
    <mergeCell ref="J8:J9"/>
    <mergeCell ref="K8:K9"/>
    <mergeCell ref="A10:A11"/>
    <mergeCell ref="B10:B11"/>
    <mergeCell ref="D10:D11"/>
    <mergeCell ref="E10:E11"/>
    <mergeCell ref="G10:G11"/>
    <mergeCell ref="H10:H11"/>
    <mergeCell ref="J10:J11"/>
    <mergeCell ref="K10:K11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J4:J5"/>
    <mergeCell ref="K4:K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B6:B7"/>
    <mergeCell ref="H22:H23"/>
    <mergeCell ref="J22:J23"/>
    <mergeCell ref="K22:K23"/>
    <mergeCell ref="J36:J37"/>
    <mergeCell ref="K36:K37"/>
    <mergeCell ref="E60:E61"/>
    <mergeCell ref="G60:G61"/>
    <mergeCell ref="H60:H61"/>
    <mergeCell ref="J60:J61"/>
    <mergeCell ref="K60:K61"/>
    <mergeCell ref="G32:G33"/>
    <mergeCell ref="H32:H33"/>
    <mergeCell ref="J32:J33"/>
    <mergeCell ref="K32:K33"/>
    <mergeCell ref="K42:K43"/>
    <mergeCell ref="H38:H39"/>
    <mergeCell ref="J38:J39"/>
    <mergeCell ref="G34:G35"/>
    <mergeCell ref="J34:J35"/>
    <mergeCell ref="G58:G59"/>
    <mergeCell ref="H56:H57"/>
    <mergeCell ref="H58:H59"/>
    <mergeCell ref="J56:J57"/>
    <mergeCell ref="J58:J5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L19 A16 C16:D16 F16:G16 I16:J16 L16 A37 L36 A39 C38 L38 A41 A40 L40 A43 A42 L42 A45 C44 L44 A21 A20 L20 A27:A31 L26 A61 A60 A77:D77 A62 C20:D20 C26:D26 C36 E37:F37 E39:F39 F38 E41:F41 F40 E43:F43 F42 E45:F45 F44 A35 E35:F35 F36 H37:I37 H39:I39 I38 H41:I41 I40 H43:I43 I42 H45:I45 I44 H35:I35 I36 K37:L37 K39:L39 K41:L41 K43:L43 K45:L45 K35:L35 C40 C42 C60:D60 C62:D62 F20:G20 F26:G26 F60:G60 F62:G62 I20:J20 I26:J26 I60:J60 I62:J62 L60 L62 A63 I63:L63 A17 I17:L17 I77:J77 A25 A24 C24:D24 F24:G24 I24:J24 L24 C17:G17 A76 C76:D76 F76:G76 I76:J76 L76 C37 C39 C41 C43 C45 C21:L21 C27:L27 C61 C34:C35 C63:G63 C25:L25 C29:L29 C28:D28 F28:G28 C31:L31 C30:D30 F30:G30 I30:L30 F77:G77 L77 L28 I28:J28 E61:L61 F34 I34 L34 A33 C32:C33 E33:F33 H33:I33 K33:L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68"/>
      <c r="C1" s="707" t="s">
        <v>68</v>
      </c>
      <c r="D1" s="707" t="s">
        <v>8</v>
      </c>
      <c r="E1" s="704" t="s">
        <v>19</v>
      </c>
    </row>
    <row r="2" spans="1:6" ht="14.25" customHeight="1" thickBot="1" x14ac:dyDescent="0.3">
      <c r="A2" s="24"/>
      <c r="B2" s="169"/>
      <c r="C2" s="739"/>
      <c r="D2" s="739"/>
      <c r="E2" s="705"/>
    </row>
    <row r="3" spans="1:6" ht="14.25" customHeight="1" x14ac:dyDescent="0.25">
      <c r="A3" s="663" t="s">
        <v>52</v>
      </c>
      <c r="B3" s="717" t="s">
        <v>53</v>
      </c>
      <c r="C3" s="764" t="s">
        <v>65</v>
      </c>
      <c r="D3" s="764" t="s">
        <v>8</v>
      </c>
      <c r="E3" s="705"/>
    </row>
    <row r="4" spans="1:6" ht="15" customHeight="1" thickBot="1" x14ac:dyDescent="0.3">
      <c r="A4" s="716"/>
      <c r="B4" s="718"/>
      <c r="C4" s="765"/>
      <c r="D4" s="765"/>
      <c r="E4" s="705"/>
    </row>
    <row r="5" spans="1:6" s="46" customFormat="1" ht="14.25" thickBot="1" x14ac:dyDescent="0.3">
      <c r="A5" s="25" t="s">
        <v>3</v>
      </c>
      <c r="B5" s="170">
        <v>42856</v>
      </c>
      <c r="C5" s="12"/>
      <c r="D5" s="18"/>
      <c r="E5" s="17">
        <f t="shared" ref="E5:E11" si="0">SUM(C5:D5)</f>
        <v>0</v>
      </c>
    </row>
    <row r="6" spans="1:6" s="46" customFormat="1" ht="14.25" thickBot="1" x14ac:dyDescent="0.3">
      <c r="A6" s="25" t="s">
        <v>4</v>
      </c>
      <c r="B6" s="184">
        <v>42948</v>
      </c>
      <c r="C6" s="12"/>
      <c r="D6" s="18"/>
      <c r="E6" s="17">
        <f t="shared" si="0"/>
        <v>0</v>
      </c>
    </row>
    <row r="7" spans="1:6" s="46" customFormat="1" ht="14.25" thickBot="1" x14ac:dyDescent="0.3">
      <c r="A7" s="25" t="s">
        <v>5</v>
      </c>
      <c r="B7" s="184">
        <f>B6+1</f>
        <v>42949</v>
      </c>
      <c r="C7" s="12"/>
      <c r="D7" s="18"/>
      <c r="E7" s="17">
        <f t="shared" si="0"/>
        <v>0</v>
      </c>
    </row>
    <row r="8" spans="1:6" s="46" customFormat="1" ht="14.25" thickBot="1" x14ac:dyDescent="0.3">
      <c r="A8" s="25" t="s">
        <v>6</v>
      </c>
      <c r="B8" s="184">
        <f>B7+1</f>
        <v>42950</v>
      </c>
      <c r="C8" s="12"/>
      <c r="D8" s="18"/>
      <c r="E8" s="17">
        <f t="shared" si="0"/>
        <v>0</v>
      </c>
      <c r="F8" s="150"/>
    </row>
    <row r="9" spans="1:6" s="46" customFormat="1" ht="14.25" thickBot="1" x14ac:dyDescent="0.3">
      <c r="A9" s="25" t="s">
        <v>0</v>
      </c>
      <c r="B9" s="184">
        <f>B8+1</f>
        <v>42951</v>
      </c>
      <c r="C9" s="12"/>
      <c r="D9" s="18"/>
      <c r="E9" s="17">
        <f t="shared" si="0"/>
        <v>0</v>
      </c>
      <c r="F9" s="150"/>
    </row>
    <row r="10" spans="1:6" s="46" customFormat="1" ht="14.25" customHeight="1" outlineLevel="1" thickBot="1" x14ac:dyDescent="0.3">
      <c r="A10" s="25" t="s">
        <v>1</v>
      </c>
      <c r="B10" s="184">
        <f>B9+1</f>
        <v>42952</v>
      </c>
      <c r="C10" s="18"/>
      <c r="D10" s="18"/>
      <c r="E10" s="17">
        <f t="shared" si="0"/>
        <v>0</v>
      </c>
      <c r="F10" s="150"/>
    </row>
    <row r="11" spans="1:6" s="46" customFormat="1" ht="15" customHeight="1" outlineLevel="1" thickBot="1" x14ac:dyDescent="0.3">
      <c r="A11" s="25" t="s">
        <v>2</v>
      </c>
      <c r="B11" s="184">
        <f>B10+1</f>
        <v>42953</v>
      </c>
      <c r="C11" s="21"/>
      <c r="D11" s="21"/>
      <c r="E11" s="17">
        <f t="shared" si="0"/>
        <v>0</v>
      </c>
      <c r="F11" s="150"/>
    </row>
    <row r="12" spans="1:6" s="47" customFormat="1" ht="15" customHeight="1" outlineLevel="1" thickBot="1" x14ac:dyDescent="0.3">
      <c r="A12" s="158" t="s">
        <v>21</v>
      </c>
      <c r="B12" s="671" t="s">
        <v>24</v>
      </c>
      <c r="C12" s="114">
        <f>SUM(C5:C11)</f>
        <v>0</v>
      </c>
      <c r="D12" s="114">
        <f>SUM(D5:D11)</f>
        <v>0</v>
      </c>
      <c r="E12" s="117">
        <f>SUM(E5:E11)</f>
        <v>0</v>
      </c>
    </row>
    <row r="13" spans="1:6" s="47" customFormat="1" ht="15" customHeight="1" outlineLevel="1" thickBot="1" x14ac:dyDescent="0.3">
      <c r="A13" s="109" t="s">
        <v>23</v>
      </c>
      <c r="B13" s="672"/>
      <c r="C13" s="110" t="e">
        <f>AVERAGE(C5:C11)</f>
        <v>#DIV/0!</v>
      </c>
      <c r="D13" s="110" t="e">
        <f>AVERAGE(D5:D11)</f>
        <v>#DIV/0!</v>
      </c>
      <c r="E13" s="113">
        <f>AVERAGE(E5:E11)</f>
        <v>0</v>
      </c>
    </row>
    <row r="14" spans="1:6" s="47" customFormat="1" ht="15" customHeight="1" thickBot="1" x14ac:dyDescent="0.3">
      <c r="A14" s="26" t="s">
        <v>20</v>
      </c>
      <c r="B14" s="672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7" customFormat="1" ht="15" customHeight="1" thickBot="1" x14ac:dyDescent="0.3">
      <c r="A15" s="26" t="s">
        <v>22</v>
      </c>
      <c r="B15" s="672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7" customFormat="1" ht="15" customHeight="1" thickBot="1" x14ac:dyDescent="0.3">
      <c r="A16" s="25" t="s">
        <v>3</v>
      </c>
      <c r="B16" s="170">
        <f>B11+1</f>
        <v>42954</v>
      </c>
      <c r="C16" s="12"/>
      <c r="D16" s="13"/>
      <c r="E16" s="16">
        <f t="shared" ref="E16:E22" si="1">SUM(C16:D16)</f>
        <v>0</v>
      </c>
    </row>
    <row r="17" spans="1:6" s="47" customFormat="1" ht="15" customHeight="1" thickBot="1" x14ac:dyDescent="0.3">
      <c r="A17" s="25" t="s">
        <v>4</v>
      </c>
      <c r="B17" s="171">
        <f t="shared" ref="B17:B22" si="2">B16+1</f>
        <v>42955</v>
      </c>
      <c r="C17" s="12"/>
      <c r="D17" s="19"/>
      <c r="E17" s="17">
        <f t="shared" si="1"/>
        <v>0</v>
      </c>
    </row>
    <row r="18" spans="1:6" s="47" customFormat="1" ht="15" customHeight="1" thickBot="1" x14ac:dyDescent="0.3">
      <c r="A18" s="25" t="s">
        <v>5</v>
      </c>
      <c r="B18" s="171">
        <f t="shared" si="2"/>
        <v>42956</v>
      </c>
      <c r="C18" s="12"/>
      <c r="D18" s="19"/>
      <c r="E18" s="17">
        <f t="shared" si="1"/>
        <v>0</v>
      </c>
    </row>
    <row r="19" spans="1:6" s="47" customFormat="1" ht="15" customHeight="1" thickBot="1" x14ac:dyDescent="0.3">
      <c r="A19" s="25" t="s">
        <v>6</v>
      </c>
      <c r="B19" s="172">
        <f t="shared" si="2"/>
        <v>42957</v>
      </c>
      <c r="C19" s="12"/>
      <c r="D19" s="19"/>
      <c r="E19" s="17">
        <f t="shared" si="1"/>
        <v>0</v>
      </c>
    </row>
    <row r="20" spans="1:6" s="47" customFormat="1" ht="15" customHeight="1" thickBot="1" x14ac:dyDescent="0.3">
      <c r="A20" s="25" t="s">
        <v>0</v>
      </c>
      <c r="B20" s="172">
        <f t="shared" si="2"/>
        <v>42958</v>
      </c>
      <c r="C20" s="12"/>
      <c r="D20" s="19"/>
      <c r="E20" s="17">
        <f t="shared" si="1"/>
        <v>0</v>
      </c>
    </row>
    <row r="21" spans="1:6" s="47" customFormat="1" ht="15" customHeight="1" outlineLevel="1" thickBot="1" x14ac:dyDescent="0.3">
      <c r="A21" s="25" t="s">
        <v>1</v>
      </c>
      <c r="B21" s="184">
        <f t="shared" si="2"/>
        <v>42959</v>
      </c>
      <c r="C21" s="18"/>
      <c r="D21" s="19"/>
      <c r="E21" s="17">
        <f t="shared" si="1"/>
        <v>0</v>
      </c>
      <c r="F21" s="153"/>
    </row>
    <row r="22" spans="1:6" s="47" customFormat="1" ht="15" customHeight="1" outlineLevel="1" thickBot="1" x14ac:dyDescent="0.3">
      <c r="A22" s="25" t="s">
        <v>2</v>
      </c>
      <c r="B22" s="171">
        <f t="shared" si="2"/>
        <v>42960</v>
      </c>
      <c r="C22" s="21"/>
      <c r="D22" s="22"/>
      <c r="E22" s="66">
        <f t="shared" si="1"/>
        <v>0</v>
      </c>
    </row>
    <row r="23" spans="1:6" s="47" customFormat="1" ht="15" customHeight="1" outlineLevel="1" thickBot="1" x14ac:dyDescent="0.3">
      <c r="A23" s="158" t="s">
        <v>21</v>
      </c>
      <c r="B23" s="671" t="s">
        <v>25</v>
      </c>
      <c r="C23" s="114">
        <f>SUM(C16:C22)</f>
        <v>0</v>
      </c>
      <c r="D23" s="114">
        <f>SUM(D16:D22)</f>
        <v>0</v>
      </c>
      <c r="E23" s="114">
        <f>SUM(E16:E22)</f>
        <v>0</v>
      </c>
    </row>
    <row r="24" spans="1:6" s="47" customFormat="1" ht="15" customHeight="1" outlineLevel="1" thickBot="1" x14ac:dyDescent="0.3">
      <c r="A24" s="109" t="s">
        <v>23</v>
      </c>
      <c r="B24" s="672"/>
      <c r="C24" s="110" t="e">
        <f>AVERAGE(C16:C22)</f>
        <v>#DIV/0!</v>
      </c>
      <c r="D24" s="110" t="e">
        <f>AVERAGE(D16:D22)</f>
        <v>#DIV/0!</v>
      </c>
      <c r="E24" s="110">
        <f>AVERAGE(E16:E22)</f>
        <v>0</v>
      </c>
    </row>
    <row r="25" spans="1:6" s="47" customFormat="1" ht="15" customHeight="1" thickBot="1" x14ac:dyDescent="0.3">
      <c r="A25" s="26" t="s">
        <v>20</v>
      </c>
      <c r="B25" s="672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7" customFormat="1" ht="15" customHeight="1" thickBot="1" x14ac:dyDescent="0.3">
      <c r="A26" s="26" t="s">
        <v>22</v>
      </c>
      <c r="B26" s="673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7" customFormat="1" ht="15" customHeight="1" thickBot="1" x14ac:dyDescent="0.3">
      <c r="A27" s="25" t="s">
        <v>3</v>
      </c>
      <c r="B27" s="173">
        <f>B22+1</f>
        <v>42961</v>
      </c>
      <c r="C27" s="12"/>
      <c r="D27" s="12"/>
      <c r="E27" s="16">
        <f t="shared" ref="E27:E33" si="3">SUM(C27:D27)</f>
        <v>0</v>
      </c>
    </row>
    <row r="28" spans="1:6" s="47" customFormat="1" ht="15" customHeight="1" thickBot="1" x14ac:dyDescent="0.3">
      <c r="A28" s="25" t="s">
        <v>4</v>
      </c>
      <c r="B28" s="174">
        <f t="shared" ref="B28:B33" si="4">B27+1</f>
        <v>42962</v>
      </c>
      <c r="C28" s="12"/>
      <c r="D28" s="18"/>
      <c r="E28" s="17">
        <f t="shared" si="3"/>
        <v>0</v>
      </c>
    </row>
    <row r="29" spans="1:6" s="47" customFormat="1" ht="15" customHeight="1" thickBot="1" x14ac:dyDescent="0.3">
      <c r="A29" s="25" t="s">
        <v>5</v>
      </c>
      <c r="B29" s="174">
        <f t="shared" si="4"/>
        <v>42963</v>
      </c>
      <c r="C29" s="12"/>
      <c r="D29" s="18"/>
      <c r="E29" s="17">
        <f t="shared" si="3"/>
        <v>0</v>
      </c>
    </row>
    <row r="30" spans="1:6" s="47" customFormat="1" ht="15" customHeight="1" thickBot="1" x14ac:dyDescent="0.3">
      <c r="A30" s="25" t="s">
        <v>6</v>
      </c>
      <c r="B30" s="174">
        <f t="shared" si="4"/>
        <v>42964</v>
      </c>
      <c r="C30" s="12"/>
      <c r="D30" s="18"/>
      <c r="E30" s="17">
        <f t="shared" si="3"/>
        <v>0</v>
      </c>
    </row>
    <row r="31" spans="1:6" s="47" customFormat="1" ht="15" customHeight="1" thickBot="1" x14ac:dyDescent="0.3">
      <c r="A31" s="25" t="s">
        <v>0</v>
      </c>
      <c r="B31" s="174">
        <f t="shared" si="4"/>
        <v>42965</v>
      </c>
      <c r="C31" s="12"/>
      <c r="D31" s="18"/>
      <c r="E31" s="17">
        <f t="shared" si="3"/>
        <v>0</v>
      </c>
    </row>
    <row r="32" spans="1:6" s="47" customFormat="1" ht="15" customHeight="1" outlineLevel="1" thickBot="1" x14ac:dyDescent="0.3">
      <c r="A32" s="25" t="s">
        <v>1</v>
      </c>
      <c r="B32" s="174">
        <f t="shared" si="4"/>
        <v>42966</v>
      </c>
      <c r="C32" s="18"/>
      <c r="D32" s="18"/>
      <c r="E32" s="17">
        <f t="shared" si="3"/>
        <v>0</v>
      </c>
    </row>
    <row r="33" spans="1:6" s="47" customFormat="1" ht="15" customHeight="1" outlineLevel="1" thickBot="1" x14ac:dyDescent="0.3">
      <c r="A33" s="25" t="s">
        <v>2</v>
      </c>
      <c r="B33" s="174">
        <f t="shared" si="4"/>
        <v>42967</v>
      </c>
      <c r="C33" s="21"/>
      <c r="D33" s="21"/>
      <c r="E33" s="66">
        <f t="shared" si="3"/>
        <v>0</v>
      </c>
      <c r="F33" s="153"/>
    </row>
    <row r="34" spans="1:6" s="47" customFormat="1" ht="15" customHeight="1" outlineLevel="1" thickBot="1" x14ac:dyDescent="0.3">
      <c r="A34" s="158" t="s">
        <v>21</v>
      </c>
      <c r="B34" s="671" t="s">
        <v>26</v>
      </c>
      <c r="C34" s="114">
        <f>SUM(C27:C33)</f>
        <v>0</v>
      </c>
      <c r="D34" s="114">
        <f>SUM(D27:D33)</f>
        <v>0</v>
      </c>
      <c r="E34" s="114">
        <f>SUM(E27:E33)</f>
        <v>0</v>
      </c>
    </row>
    <row r="35" spans="1:6" s="47" customFormat="1" ht="15" customHeight="1" outlineLevel="1" thickBot="1" x14ac:dyDescent="0.3">
      <c r="A35" s="109" t="s">
        <v>23</v>
      </c>
      <c r="B35" s="672"/>
      <c r="C35" s="110" t="e">
        <f>AVERAGE(C27:C33)</f>
        <v>#DIV/0!</v>
      </c>
      <c r="D35" s="110" t="e">
        <f>AVERAGE(D27:D33)</f>
        <v>#DIV/0!</v>
      </c>
      <c r="E35" s="110">
        <f>AVERAGE(E27:E33)</f>
        <v>0</v>
      </c>
    </row>
    <row r="36" spans="1:6" s="47" customFormat="1" ht="15" customHeight="1" thickBot="1" x14ac:dyDescent="0.3">
      <c r="A36" s="26" t="s">
        <v>20</v>
      </c>
      <c r="B36" s="672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7" customFormat="1" ht="15" customHeight="1" thickBot="1" x14ac:dyDescent="0.3">
      <c r="A37" s="26" t="s">
        <v>22</v>
      </c>
      <c r="B37" s="673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7" customFormat="1" ht="15" customHeight="1" thickBot="1" x14ac:dyDescent="0.3">
      <c r="A38" s="25" t="s">
        <v>3</v>
      </c>
      <c r="B38" s="175">
        <f>B33+1</f>
        <v>42968</v>
      </c>
      <c r="C38" s="12"/>
      <c r="D38" s="12"/>
      <c r="E38" s="16">
        <f t="shared" ref="E38:E44" si="5">SUM(C38:D38)</f>
        <v>0</v>
      </c>
      <c r="F38" s="153"/>
    </row>
    <row r="39" spans="1:6" s="47" customFormat="1" ht="15" customHeight="1" thickBot="1" x14ac:dyDescent="0.3">
      <c r="A39" s="25" t="s">
        <v>4</v>
      </c>
      <c r="B39" s="176">
        <f t="shared" ref="B39:B44" si="6">B38+1</f>
        <v>42969</v>
      </c>
      <c r="C39" s="12"/>
      <c r="D39" s="18"/>
      <c r="E39" s="17">
        <f t="shared" si="5"/>
        <v>0</v>
      </c>
      <c r="F39" s="153"/>
    </row>
    <row r="40" spans="1:6" s="47" customFormat="1" ht="15" customHeight="1" thickBot="1" x14ac:dyDescent="0.3">
      <c r="A40" s="25" t="s">
        <v>5</v>
      </c>
      <c r="B40" s="176">
        <f t="shared" si="6"/>
        <v>42970</v>
      </c>
      <c r="C40" s="12"/>
      <c r="D40" s="18"/>
      <c r="E40" s="17">
        <f t="shared" si="5"/>
        <v>0</v>
      </c>
      <c r="F40" s="153"/>
    </row>
    <row r="41" spans="1:6" s="47" customFormat="1" ht="15" customHeight="1" thickBot="1" x14ac:dyDescent="0.3">
      <c r="A41" s="25" t="s">
        <v>6</v>
      </c>
      <c r="B41" s="176">
        <f t="shared" si="6"/>
        <v>42971</v>
      </c>
      <c r="C41" s="12"/>
      <c r="D41" s="18"/>
      <c r="E41" s="17">
        <f t="shared" si="5"/>
        <v>0</v>
      </c>
      <c r="F41" s="153"/>
    </row>
    <row r="42" spans="1:6" s="47" customFormat="1" ht="15" customHeight="1" thickBot="1" x14ac:dyDescent="0.3">
      <c r="A42" s="25" t="s">
        <v>0</v>
      </c>
      <c r="B42" s="176">
        <f t="shared" si="6"/>
        <v>42972</v>
      </c>
      <c r="C42" s="12"/>
      <c r="D42" s="18"/>
      <c r="E42" s="17">
        <f t="shared" si="5"/>
        <v>0</v>
      </c>
      <c r="F42" s="153"/>
    </row>
    <row r="43" spans="1:6" s="47" customFormat="1" ht="15" customHeight="1" outlineLevel="1" thickBot="1" x14ac:dyDescent="0.3">
      <c r="A43" s="25" t="s">
        <v>1</v>
      </c>
      <c r="B43" s="176">
        <f t="shared" si="6"/>
        <v>42973</v>
      </c>
      <c r="C43" s="18"/>
      <c r="D43" s="18"/>
      <c r="E43" s="17">
        <f t="shared" si="5"/>
        <v>0</v>
      </c>
      <c r="F43" s="153"/>
    </row>
    <row r="44" spans="1:6" s="47" customFormat="1" ht="15" customHeight="1" outlineLevel="1" thickBot="1" x14ac:dyDescent="0.3">
      <c r="A44" s="25" t="s">
        <v>2</v>
      </c>
      <c r="B44" s="176">
        <f t="shared" si="6"/>
        <v>42974</v>
      </c>
      <c r="C44" s="21"/>
      <c r="D44" s="21"/>
      <c r="E44" s="66">
        <f t="shared" si="5"/>
        <v>0</v>
      </c>
      <c r="F44" s="153"/>
    </row>
    <row r="45" spans="1:6" s="47" customFormat="1" ht="15" customHeight="1" outlineLevel="1" thickBot="1" x14ac:dyDescent="0.3">
      <c r="A45" s="158" t="s">
        <v>21</v>
      </c>
      <c r="B45" s="671" t="s">
        <v>27</v>
      </c>
      <c r="C45" s="114">
        <f>SUM(C38:C44)</f>
        <v>0</v>
      </c>
      <c r="D45" s="114">
        <f>SUM(D38:D44)</f>
        <v>0</v>
      </c>
      <c r="E45" s="114">
        <f>SUM(E38:E44)</f>
        <v>0</v>
      </c>
    </row>
    <row r="46" spans="1:6" s="47" customFormat="1" ht="15" customHeight="1" outlineLevel="1" thickBot="1" x14ac:dyDescent="0.3">
      <c r="A46" s="109" t="s">
        <v>23</v>
      </c>
      <c r="B46" s="672"/>
      <c r="C46" s="110" t="e">
        <f>AVERAGE(C38:C44)</f>
        <v>#DIV/0!</v>
      </c>
      <c r="D46" s="110" t="e">
        <f>AVERAGE(D38:D44)</f>
        <v>#DIV/0!</v>
      </c>
      <c r="E46" s="110">
        <f>AVERAGE(E38:E44)</f>
        <v>0</v>
      </c>
    </row>
    <row r="47" spans="1:6" s="47" customFormat="1" ht="15" customHeight="1" thickBot="1" x14ac:dyDescent="0.3">
      <c r="A47" s="26" t="s">
        <v>20</v>
      </c>
      <c r="B47" s="672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7" customFormat="1" ht="15" customHeight="1" thickBot="1" x14ac:dyDescent="0.3">
      <c r="A48" s="26" t="s">
        <v>22</v>
      </c>
      <c r="B48" s="673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7" customFormat="1" ht="15" customHeight="1" thickBot="1" x14ac:dyDescent="0.3">
      <c r="A49" s="25" t="s">
        <v>3</v>
      </c>
      <c r="B49" s="175">
        <f>B44+1</f>
        <v>42975</v>
      </c>
      <c r="C49" s="51"/>
      <c r="D49" s="54"/>
      <c r="E49" s="17">
        <f t="shared" ref="E49:E55" si="7">SUM(C49:D49)</f>
        <v>0</v>
      </c>
      <c r="F49" s="153"/>
    </row>
    <row r="50" spans="1:6" s="47" customFormat="1" ht="15" customHeight="1" thickBot="1" x14ac:dyDescent="0.3">
      <c r="A50" s="149" t="s">
        <v>4</v>
      </c>
      <c r="B50" s="176">
        <f t="shared" ref="B50:B55" si="8">B49+1</f>
        <v>42976</v>
      </c>
      <c r="C50" s="12"/>
      <c r="D50" s="15"/>
      <c r="E50" s="17">
        <f t="shared" si="7"/>
        <v>0</v>
      </c>
      <c r="F50" s="153"/>
    </row>
    <row r="51" spans="1:6" s="47" customFormat="1" ht="13.5" customHeight="1" thickBot="1" x14ac:dyDescent="0.3">
      <c r="A51" s="149" t="s">
        <v>5</v>
      </c>
      <c r="B51" s="176">
        <f t="shared" si="8"/>
        <v>42977</v>
      </c>
      <c r="C51" s="12"/>
      <c r="D51" s="15"/>
      <c r="E51" s="17">
        <f t="shared" si="7"/>
        <v>0</v>
      </c>
      <c r="F51" s="153"/>
    </row>
    <row r="52" spans="1:6" s="47" customFormat="1" ht="15" customHeight="1" thickBot="1" x14ac:dyDescent="0.3">
      <c r="A52" s="149" t="s">
        <v>6</v>
      </c>
      <c r="B52" s="176">
        <f t="shared" si="8"/>
        <v>42978</v>
      </c>
      <c r="C52" s="12"/>
      <c r="D52" s="15"/>
      <c r="E52" s="17">
        <f t="shared" si="7"/>
        <v>0</v>
      </c>
      <c r="F52" s="153"/>
    </row>
    <row r="53" spans="1:6" s="47" customFormat="1" ht="14.25" thickBot="1" x14ac:dyDescent="0.3">
      <c r="A53" s="25" t="s">
        <v>0</v>
      </c>
      <c r="B53" s="178">
        <f t="shared" si="8"/>
        <v>42979</v>
      </c>
      <c r="C53" s="12"/>
      <c r="D53" s="15"/>
      <c r="E53" s="17">
        <f t="shared" si="7"/>
        <v>0</v>
      </c>
      <c r="F53" s="153"/>
    </row>
    <row r="54" spans="1:6" s="47" customFormat="1" ht="14.25" outlineLevel="1" thickBot="1" x14ac:dyDescent="0.3">
      <c r="A54" s="25" t="s">
        <v>1</v>
      </c>
      <c r="B54" s="178">
        <f t="shared" si="8"/>
        <v>42980</v>
      </c>
      <c r="C54" s="18"/>
      <c r="D54" s="18"/>
      <c r="E54" s="17">
        <f t="shared" si="7"/>
        <v>0</v>
      </c>
      <c r="F54" s="153"/>
    </row>
    <row r="55" spans="1:6" s="47" customFormat="1" ht="14.25" outlineLevel="1" thickBot="1" x14ac:dyDescent="0.3">
      <c r="A55" s="149" t="s">
        <v>2</v>
      </c>
      <c r="B55" s="178">
        <f t="shared" si="8"/>
        <v>42981</v>
      </c>
      <c r="C55" s="21"/>
      <c r="D55" s="21"/>
      <c r="E55" s="17">
        <f t="shared" si="7"/>
        <v>0</v>
      </c>
    </row>
    <row r="56" spans="1:6" s="47" customFormat="1" ht="15" customHeight="1" outlineLevel="1" thickBot="1" x14ac:dyDescent="0.3">
      <c r="A56" s="158" t="s">
        <v>21</v>
      </c>
      <c r="B56" s="671" t="s">
        <v>28</v>
      </c>
      <c r="C56" s="114">
        <f>SUM(C49:C55)</f>
        <v>0</v>
      </c>
      <c r="D56" s="114">
        <f>SUM(D49:D55)</f>
        <v>0</v>
      </c>
      <c r="E56" s="117">
        <f>SUM(E49:E55)</f>
        <v>0</v>
      </c>
    </row>
    <row r="57" spans="1:6" s="47" customFormat="1" ht="15" customHeight="1" outlineLevel="1" thickBot="1" x14ac:dyDescent="0.3">
      <c r="A57" s="109" t="s">
        <v>23</v>
      </c>
      <c r="B57" s="672"/>
      <c r="C57" s="110" t="e">
        <f>AVERAGE(C49:C55)</f>
        <v>#DIV/0!</v>
      </c>
      <c r="D57" s="110" t="e">
        <f>AVERAGE(D49:D55)</f>
        <v>#DIV/0!</v>
      </c>
      <c r="E57" s="113">
        <f>AVERAGE(E49:E55)</f>
        <v>0</v>
      </c>
    </row>
    <row r="58" spans="1:6" s="47" customFormat="1" ht="15" customHeight="1" thickBot="1" x14ac:dyDescent="0.3">
      <c r="A58" s="26" t="s">
        <v>20</v>
      </c>
      <c r="B58" s="672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7" customFormat="1" ht="14.25" thickBot="1" x14ac:dyDescent="0.3">
      <c r="A59" s="26" t="s">
        <v>22</v>
      </c>
      <c r="B59" s="673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7" customFormat="1" ht="14.25" thickBot="1" x14ac:dyDescent="0.3">
      <c r="A60" s="149" t="s">
        <v>3</v>
      </c>
      <c r="B60" s="175">
        <f>B55+1</f>
        <v>42982</v>
      </c>
      <c r="C60" s="12"/>
      <c r="D60" s="12"/>
      <c r="E60" s="17">
        <f>SUM(C60:D60)</f>
        <v>0</v>
      </c>
    </row>
    <row r="61" spans="1:6" s="47" customFormat="1" ht="14.25" thickBot="1" x14ac:dyDescent="0.3">
      <c r="A61" s="149" t="s">
        <v>4</v>
      </c>
      <c r="B61" s="176">
        <f>B60+1</f>
        <v>42983</v>
      </c>
      <c r="C61" s="12"/>
      <c r="D61" s="18"/>
      <c r="E61" s="17"/>
    </row>
    <row r="62" spans="1:6" s="47" customFormat="1" ht="14.25" thickBot="1" x14ac:dyDescent="0.3">
      <c r="A62" s="149"/>
      <c r="B62" s="177"/>
      <c r="C62" s="12"/>
      <c r="D62" s="18"/>
      <c r="E62" s="17"/>
    </row>
    <row r="63" spans="1:6" s="47" customFormat="1" ht="14.25" thickBot="1" x14ac:dyDescent="0.3">
      <c r="A63" s="149"/>
      <c r="B63" s="177"/>
      <c r="C63" s="12"/>
      <c r="D63" s="18"/>
      <c r="E63" s="17"/>
    </row>
    <row r="64" spans="1:6" s="47" customFormat="1" ht="14.25" thickBot="1" x14ac:dyDescent="0.3">
      <c r="A64" s="25"/>
      <c r="B64" s="177"/>
      <c r="C64" s="12"/>
      <c r="D64" s="18"/>
      <c r="E64" s="17"/>
    </row>
    <row r="65" spans="1:6" s="47" customFormat="1" ht="14.25" thickBot="1" x14ac:dyDescent="0.3">
      <c r="A65" s="25"/>
      <c r="B65" s="177"/>
      <c r="C65" s="18"/>
      <c r="D65" s="18"/>
      <c r="E65" s="17"/>
    </row>
    <row r="66" spans="1:6" s="47" customFormat="1" ht="14.25" thickBot="1" x14ac:dyDescent="0.3">
      <c r="A66" s="25"/>
      <c r="B66" s="179"/>
      <c r="C66" s="21"/>
      <c r="D66" s="21"/>
      <c r="E66" s="66"/>
    </row>
    <row r="67" spans="1:6" s="47" customFormat="1" ht="14.25" thickBot="1" x14ac:dyDescent="0.3">
      <c r="A67" s="158" t="s">
        <v>21</v>
      </c>
      <c r="B67" s="671" t="s">
        <v>32</v>
      </c>
      <c r="C67" s="114">
        <f>SUM(C60:C66)</f>
        <v>0</v>
      </c>
      <c r="D67" s="114">
        <f>SUM(D60:D66)</f>
        <v>0</v>
      </c>
      <c r="E67" s="114">
        <f>SUM(E60:E66)</f>
        <v>0</v>
      </c>
    </row>
    <row r="68" spans="1:6" s="47" customFormat="1" ht="14.25" thickBot="1" x14ac:dyDescent="0.3">
      <c r="A68" s="109" t="s">
        <v>23</v>
      </c>
      <c r="B68" s="672"/>
      <c r="C68" s="110" t="e">
        <f>AVERAGE(C60:C66)</f>
        <v>#DIV/0!</v>
      </c>
      <c r="D68" s="110" t="e">
        <f>AVERAGE(D60:D66)</f>
        <v>#DIV/0!</v>
      </c>
      <c r="E68" s="110">
        <f>AVERAGE(E60:E66)</f>
        <v>0</v>
      </c>
    </row>
    <row r="69" spans="1:6" s="47" customFormat="1" ht="14.25" thickBot="1" x14ac:dyDescent="0.3">
      <c r="A69" s="26" t="s">
        <v>20</v>
      </c>
      <c r="B69" s="672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7" customFormat="1" ht="14.25" thickBot="1" x14ac:dyDescent="0.3">
      <c r="A70" s="26" t="s">
        <v>22</v>
      </c>
      <c r="B70" s="673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7" customFormat="1" x14ac:dyDescent="0.25">
      <c r="A71" s="4"/>
      <c r="B71" s="131"/>
      <c r="C71" s="50"/>
      <c r="D71" s="50"/>
      <c r="E71" s="50"/>
    </row>
    <row r="72" spans="1:6" s="47" customFormat="1" x14ac:dyDescent="0.25">
      <c r="B72" s="187"/>
      <c r="C72" s="39" t="s">
        <v>67</v>
      </c>
      <c r="D72" s="39" t="s">
        <v>8</v>
      </c>
      <c r="E72" s="719" t="s">
        <v>73</v>
      </c>
      <c r="F72" s="721"/>
    </row>
    <row r="73" spans="1:6" ht="25.5" x14ac:dyDescent="0.25">
      <c r="A73" s="11"/>
      <c r="B73" s="42" t="s">
        <v>30</v>
      </c>
      <c r="C73" s="188">
        <f>SUM(C58:C58, C47:C47, C36:C36, C25:C25, C14:C14, C69:C69)</f>
        <v>0</v>
      </c>
      <c r="D73" s="37">
        <f>SUM(D69:D69, D58:D58, D47:D47, D36:D36, D25:D25, D14:D14)</f>
        <v>0</v>
      </c>
      <c r="E73" s="218" t="s">
        <v>30</v>
      </c>
      <c r="F73" s="106">
        <f>SUM(E14, E25, E36, E47, E58, E69)</f>
        <v>0</v>
      </c>
    </row>
    <row r="74" spans="1:6" ht="25.5" x14ac:dyDescent="0.25">
      <c r="A74" s="11"/>
      <c r="B74" s="42" t="s">
        <v>29</v>
      </c>
      <c r="C74" s="188">
        <f>SUM(C56:C56, C45:C45, C34:C34, C23:C23, C12:C12, C67:C67)</f>
        <v>0</v>
      </c>
      <c r="D74" s="37">
        <f>SUM(D67:D67, D56:D56, D45:D45, D34:D34, D23:D23, D12:D12)</f>
        <v>0</v>
      </c>
      <c r="E74" s="218" t="s">
        <v>29</v>
      </c>
      <c r="F74" s="107">
        <f>SUM(E56, E45, E34, E23, E12, E67)</f>
        <v>0</v>
      </c>
    </row>
    <row r="75" spans="1:6" x14ac:dyDescent="0.25">
      <c r="C75" s="132"/>
      <c r="E75" s="218" t="s">
        <v>22</v>
      </c>
      <c r="F75" s="107">
        <f>AVERAGE(E14, E25, E36, E47, E58, E69)</f>
        <v>0</v>
      </c>
    </row>
    <row r="76" spans="1:6" x14ac:dyDescent="0.25">
      <c r="C76" s="132"/>
      <c r="E76" s="218" t="s">
        <v>61</v>
      </c>
      <c r="F76" s="106">
        <f>AVERAGE(E56, E45, E34, E23, E12, E67)</f>
        <v>0</v>
      </c>
    </row>
    <row r="78" spans="1:6" x14ac:dyDescent="0.25">
      <c r="C78" s="151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7" bestFit="1" customWidth="1"/>
    <col min="2" max="2" width="10.140625" style="67" bestFit="1" customWidth="1"/>
    <col min="3" max="7" width="15.7109375" style="67" customWidth="1"/>
    <col min="8" max="8" width="16.28515625" style="67" bestFit="1" customWidth="1"/>
    <col min="9" max="16384" width="9.140625" style="67"/>
  </cols>
  <sheetData>
    <row r="1" spans="1:7" ht="15" customHeight="1" x14ac:dyDescent="0.25">
      <c r="B1" s="133"/>
      <c r="C1" s="707" t="s">
        <v>47</v>
      </c>
      <c r="D1" s="708"/>
      <c r="E1" s="707"/>
      <c r="F1" s="709"/>
      <c r="G1" s="704" t="s">
        <v>19</v>
      </c>
    </row>
    <row r="2" spans="1:7" ht="15" customHeight="1" thickBot="1" x14ac:dyDescent="0.3">
      <c r="B2" s="133"/>
      <c r="C2" s="739"/>
      <c r="D2" s="767"/>
      <c r="E2" s="739"/>
      <c r="F2" s="740"/>
      <c r="G2" s="705"/>
    </row>
    <row r="3" spans="1:7" x14ac:dyDescent="0.25">
      <c r="A3" s="731" t="s">
        <v>52</v>
      </c>
      <c r="B3" s="770" t="s">
        <v>53</v>
      </c>
      <c r="C3" s="764" t="s">
        <v>50</v>
      </c>
      <c r="D3" s="768" t="s">
        <v>51</v>
      </c>
      <c r="E3" s="764"/>
      <c r="F3" s="768"/>
      <c r="G3" s="705"/>
    </row>
    <row r="4" spans="1:7" ht="14.25" customHeight="1" thickBot="1" x14ac:dyDescent="0.3">
      <c r="A4" s="765"/>
      <c r="B4" s="771"/>
      <c r="C4" s="765"/>
      <c r="D4" s="769"/>
      <c r="E4" s="765"/>
      <c r="F4" s="769"/>
      <c r="G4" s="705"/>
    </row>
    <row r="5" spans="1:7" s="73" customFormat="1" ht="12.75" customHeight="1" thickBot="1" x14ac:dyDescent="0.3">
      <c r="A5" s="147"/>
      <c r="B5" s="130"/>
      <c r="C5" s="68"/>
      <c r="D5" s="69"/>
      <c r="E5" s="70"/>
      <c r="F5" s="71"/>
      <c r="G5" s="72"/>
    </row>
    <row r="6" spans="1:7" s="73" customFormat="1" ht="12.75" customHeight="1" thickBot="1" x14ac:dyDescent="0.3">
      <c r="A6" s="147"/>
      <c r="B6" s="123"/>
      <c r="C6" s="68"/>
      <c r="D6" s="69"/>
      <c r="E6" s="70"/>
      <c r="F6" s="71"/>
      <c r="G6" s="72"/>
    </row>
    <row r="7" spans="1:7" s="73" customFormat="1" ht="12.75" customHeight="1" thickBot="1" x14ac:dyDescent="0.3">
      <c r="A7" s="147"/>
      <c r="B7" s="123"/>
      <c r="C7" s="68"/>
      <c r="D7" s="69"/>
      <c r="E7" s="70"/>
      <c r="F7" s="71"/>
      <c r="G7" s="72"/>
    </row>
    <row r="8" spans="1:7" s="73" customFormat="1" ht="12.75" customHeight="1" thickBot="1" x14ac:dyDescent="0.3">
      <c r="A8" s="152"/>
      <c r="B8" s="123"/>
      <c r="C8" s="68"/>
      <c r="D8" s="69"/>
      <c r="E8" s="70"/>
      <c r="F8" s="71"/>
      <c r="G8" s="72"/>
    </row>
    <row r="9" spans="1:7" s="73" customFormat="1" ht="12.75" customHeight="1" thickBot="1" x14ac:dyDescent="0.3">
      <c r="A9" s="152"/>
      <c r="B9" s="123"/>
      <c r="C9" s="68"/>
      <c r="D9" s="69"/>
      <c r="E9" s="70"/>
      <c r="F9" s="71"/>
      <c r="G9" s="72"/>
    </row>
    <row r="10" spans="1:7" s="73" customFormat="1" ht="12.75" customHeight="1" outlineLevel="1" thickBot="1" x14ac:dyDescent="0.3">
      <c r="A10" s="152"/>
      <c r="B10" s="157"/>
      <c r="C10" s="70"/>
      <c r="D10" s="74"/>
      <c r="E10" s="70"/>
      <c r="F10" s="71"/>
      <c r="G10" s="72">
        <f>SUM(C10:F10)</f>
        <v>0</v>
      </c>
    </row>
    <row r="11" spans="1:7" s="73" customFormat="1" ht="14.25" outlineLevel="1" thickBot="1" x14ac:dyDescent="0.3">
      <c r="A11" s="152"/>
      <c r="B11" s="123"/>
      <c r="C11" s="75"/>
      <c r="D11" s="76"/>
      <c r="E11" s="75"/>
      <c r="F11" s="77"/>
      <c r="G11" s="72">
        <f>SUM(C11:F11)</f>
        <v>0</v>
      </c>
    </row>
    <row r="12" spans="1:7" s="79" customFormat="1" ht="14.25" customHeight="1" outlineLevel="1" thickBot="1" x14ac:dyDescent="0.3">
      <c r="A12" s="108" t="s">
        <v>21</v>
      </c>
      <c r="B12" s="671" t="s">
        <v>24</v>
      </c>
      <c r="C12" s="119">
        <f>SUM(C5:C11)</f>
        <v>0</v>
      </c>
      <c r="D12" s="119">
        <f>SUM(D5:D11)</f>
        <v>0</v>
      </c>
      <c r="E12" s="119">
        <f>SUM(E5:E11)</f>
        <v>0</v>
      </c>
      <c r="F12" s="119">
        <f>SUM(F5:F11)</f>
        <v>0</v>
      </c>
      <c r="G12" s="119">
        <f>SUM(G5:G11)</f>
        <v>0</v>
      </c>
    </row>
    <row r="13" spans="1:7" s="79" customFormat="1" ht="14.25" customHeight="1" outlineLevel="1" thickBot="1" x14ac:dyDescent="0.3">
      <c r="A13" s="109" t="s">
        <v>23</v>
      </c>
      <c r="B13" s="672"/>
      <c r="C13" s="120" t="e">
        <f>AVERAGE(C5:C11)</f>
        <v>#DIV/0!</v>
      </c>
      <c r="D13" s="120" t="e">
        <f>AVERAGE(D5:D11)</f>
        <v>#DIV/0!</v>
      </c>
      <c r="E13" s="120" t="e">
        <f>AVERAGE(E5:E11)</f>
        <v>#DIV/0!</v>
      </c>
      <c r="F13" s="120" t="e">
        <f>AVERAGE(F5:F11)</f>
        <v>#DIV/0!</v>
      </c>
      <c r="G13" s="120">
        <f>AVERAGE(G5:G11)</f>
        <v>0</v>
      </c>
    </row>
    <row r="14" spans="1:7" s="79" customFormat="1" ht="14.25" customHeight="1" thickBot="1" x14ac:dyDescent="0.3">
      <c r="A14" s="26" t="s">
        <v>20</v>
      </c>
      <c r="B14" s="672"/>
      <c r="C14" s="86">
        <f>SUM(C5:C9)</f>
        <v>0</v>
      </c>
      <c r="D14" s="86">
        <f>SUM(D5:D9)</f>
        <v>0</v>
      </c>
      <c r="E14" s="86">
        <f>SUM(E5:E9)</f>
        <v>0</v>
      </c>
      <c r="F14" s="86">
        <f>SUM(F5:F9)</f>
        <v>0</v>
      </c>
      <c r="G14" s="86">
        <f>SUM(G5:G9)</f>
        <v>0</v>
      </c>
    </row>
    <row r="15" spans="1:7" s="79" customFormat="1" ht="14.25" customHeight="1" thickBot="1" x14ac:dyDescent="0.3">
      <c r="A15" s="26" t="s">
        <v>22</v>
      </c>
      <c r="B15" s="673"/>
      <c r="C15" s="87" t="e">
        <f>AVERAGE(C5:C9)</f>
        <v>#DIV/0!</v>
      </c>
      <c r="D15" s="87" t="e">
        <f>AVERAGE(D5:D9)</f>
        <v>#DIV/0!</v>
      </c>
      <c r="E15" s="87" t="e">
        <f>AVERAGE(E5:E9)</f>
        <v>#DIV/0!</v>
      </c>
      <c r="F15" s="87" t="e">
        <f>AVERAGE(F5:F9)</f>
        <v>#DIV/0!</v>
      </c>
      <c r="G15" s="87" t="e">
        <f>AVERAGE(G5:G9)</f>
        <v>#DIV/0!</v>
      </c>
    </row>
    <row r="16" spans="1:7" s="79" customFormat="1" ht="13.5" customHeight="1" thickBot="1" x14ac:dyDescent="0.3">
      <c r="A16" s="25"/>
      <c r="B16" s="124"/>
      <c r="C16" s="68"/>
      <c r="D16" s="69"/>
      <c r="E16" s="68"/>
      <c r="F16" s="80"/>
      <c r="G16" s="154"/>
    </row>
    <row r="17" spans="1:7" s="79" customFormat="1" ht="13.5" customHeight="1" thickBot="1" x14ac:dyDescent="0.3">
      <c r="A17" s="25"/>
      <c r="B17" s="125"/>
      <c r="C17" s="68"/>
      <c r="D17" s="69"/>
      <c r="E17" s="70"/>
      <c r="F17" s="71"/>
      <c r="G17" s="154"/>
    </row>
    <row r="18" spans="1:7" s="79" customFormat="1" ht="15" customHeight="1" thickBot="1" x14ac:dyDescent="0.3">
      <c r="A18" s="25"/>
      <c r="B18" s="125"/>
      <c r="C18" s="68"/>
      <c r="D18" s="69"/>
      <c r="E18" s="70"/>
      <c r="F18" s="71"/>
      <c r="G18" s="154"/>
    </row>
    <row r="19" spans="1:7" s="79" customFormat="1" ht="14.25" customHeight="1" thickBot="1" x14ac:dyDescent="0.3">
      <c r="A19" s="25"/>
      <c r="B19" s="125"/>
      <c r="C19" s="68"/>
      <c r="D19" s="69"/>
      <c r="E19" s="70"/>
      <c r="F19" s="71"/>
      <c r="G19" s="154"/>
    </row>
    <row r="20" spans="1:7" s="79" customFormat="1" ht="14.25" customHeight="1" thickBot="1" x14ac:dyDescent="0.3">
      <c r="A20" s="25"/>
      <c r="B20" s="125"/>
      <c r="C20" s="68"/>
      <c r="D20" s="69"/>
      <c r="E20" s="70"/>
      <c r="F20" s="71"/>
      <c r="G20" s="154"/>
    </row>
    <row r="21" spans="1:7" s="79" customFormat="1" ht="14.25" customHeight="1" outlineLevel="1" thickBot="1" x14ac:dyDescent="0.3">
      <c r="A21" s="149"/>
      <c r="B21" s="125"/>
      <c r="C21" s="70"/>
      <c r="D21" s="74"/>
      <c r="E21" s="70"/>
      <c r="F21" s="71"/>
      <c r="G21" s="154">
        <f>SUM(C21:F21)</f>
        <v>0</v>
      </c>
    </row>
    <row r="22" spans="1:7" s="79" customFormat="1" ht="14.25" customHeight="1" outlineLevel="1" thickBot="1" x14ac:dyDescent="0.3">
      <c r="A22" s="149"/>
      <c r="B22" s="125"/>
      <c r="C22" s="75"/>
      <c r="D22" s="76"/>
      <c r="E22" s="75"/>
      <c r="F22" s="77"/>
      <c r="G22" s="154">
        <f>SUM(C22:F22)</f>
        <v>0</v>
      </c>
    </row>
    <row r="23" spans="1:7" s="79" customFormat="1" ht="14.25" customHeight="1" outlineLevel="1" thickBot="1" x14ac:dyDescent="0.3">
      <c r="A23" s="108" t="s">
        <v>21</v>
      </c>
      <c r="B23" s="671" t="s">
        <v>25</v>
      </c>
      <c r="C23" s="119">
        <f>SUM(C16:C22)</f>
        <v>0</v>
      </c>
      <c r="D23" s="119">
        <f>SUM(D16:D22)</f>
        <v>0</v>
      </c>
      <c r="E23" s="119">
        <f>SUM(E16:E22)</f>
        <v>0</v>
      </c>
      <c r="F23" s="119">
        <f>SUM(F16:F22)</f>
        <v>0</v>
      </c>
      <c r="G23" s="119">
        <f>SUM(G16:G22)</f>
        <v>0</v>
      </c>
    </row>
    <row r="24" spans="1:7" s="79" customFormat="1" ht="14.25" customHeight="1" outlineLevel="1" thickBot="1" x14ac:dyDescent="0.3">
      <c r="A24" s="109" t="s">
        <v>23</v>
      </c>
      <c r="B24" s="672"/>
      <c r="C24" s="120" t="e">
        <f>AVERAGE(C16:C22)</f>
        <v>#DIV/0!</v>
      </c>
      <c r="D24" s="120" t="e">
        <f>AVERAGE(D16:D22)</f>
        <v>#DIV/0!</v>
      </c>
      <c r="E24" s="120" t="e">
        <f>AVERAGE(E16:E22)</f>
        <v>#DIV/0!</v>
      </c>
      <c r="F24" s="120" t="e">
        <f>AVERAGE(F16:F22)</f>
        <v>#DIV/0!</v>
      </c>
      <c r="G24" s="120">
        <f>AVERAGE(G16:G22)</f>
        <v>0</v>
      </c>
    </row>
    <row r="25" spans="1:7" s="79" customFormat="1" ht="14.25" customHeight="1" thickBot="1" x14ac:dyDescent="0.3">
      <c r="A25" s="26" t="s">
        <v>20</v>
      </c>
      <c r="B25" s="672"/>
      <c r="C25" s="86">
        <f>SUM(C16:C20)</f>
        <v>0</v>
      </c>
      <c r="D25" s="86">
        <f>SUM(D16:D20)</f>
        <v>0</v>
      </c>
      <c r="E25" s="86">
        <f>SUM(E16:E20)</f>
        <v>0</v>
      </c>
      <c r="F25" s="86">
        <f>SUM(F16:F20)</f>
        <v>0</v>
      </c>
      <c r="G25" s="86">
        <f>SUM(G16:G20)</f>
        <v>0</v>
      </c>
    </row>
    <row r="26" spans="1:7" s="79" customFormat="1" ht="14.25" customHeight="1" thickBot="1" x14ac:dyDescent="0.3">
      <c r="A26" s="26" t="s">
        <v>22</v>
      </c>
      <c r="B26" s="673"/>
      <c r="C26" s="87" t="e">
        <f>AVERAGE(C16:C20)</f>
        <v>#DIV/0!</v>
      </c>
      <c r="D26" s="87" t="e">
        <f>AVERAGE(D16:D20)</f>
        <v>#DIV/0!</v>
      </c>
      <c r="E26" s="87" t="e">
        <f>AVERAGE(E16:E20)</f>
        <v>#DIV/0!</v>
      </c>
      <c r="F26" s="87" t="e">
        <f>AVERAGE(F16:F20)</f>
        <v>#DIV/0!</v>
      </c>
      <c r="G26" s="87" t="e">
        <f>AVERAGE(G16:G20)</f>
        <v>#DIV/0!</v>
      </c>
    </row>
    <row r="27" spans="1:7" s="79" customFormat="1" ht="14.25" customHeight="1" thickBot="1" x14ac:dyDescent="0.3">
      <c r="A27" s="25"/>
      <c r="B27" s="148"/>
      <c r="C27" s="68"/>
      <c r="D27" s="69"/>
      <c r="E27" s="68"/>
      <c r="F27" s="80"/>
      <c r="G27" s="154"/>
    </row>
    <row r="28" spans="1:7" s="79" customFormat="1" ht="15.75" customHeight="1" thickBot="1" x14ac:dyDescent="0.3">
      <c r="A28" s="25"/>
      <c r="B28" s="127"/>
      <c r="C28" s="68"/>
      <c r="D28" s="69"/>
      <c r="E28" s="70"/>
      <c r="F28" s="71"/>
      <c r="G28" s="154"/>
    </row>
    <row r="29" spans="1:7" s="79" customFormat="1" ht="13.5" customHeight="1" thickBot="1" x14ac:dyDescent="0.3">
      <c r="A29" s="25"/>
      <c r="B29" s="127"/>
      <c r="C29" s="68"/>
      <c r="D29" s="69"/>
      <c r="E29" s="70"/>
      <c r="F29" s="71"/>
      <c r="G29" s="154"/>
    </row>
    <row r="30" spans="1:7" s="79" customFormat="1" ht="12.75" customHeight="1" thickBot="1" x14ac:dyDescent="0.3">
      <c r="A30" s="25"/>
      <c r="B30" s="127"/>
      <c r="C30" s="68"/>
      <c r="D30" s="69"/>
      <c r="E30" s="70"/>
      <c r="F30" s="71"/>
      <c r="G30" s="154"/>
    </row>
    <row r="31" spans="1:7" s="79" customFormat="1" ht="14.25" thickBot="1" x14ac:dyDescent="0.3">
      <c r="A31" s="25"/>
      <c r="B31" s="127"/>
      <c r="C31" s="68"/>
      <c r="D31" s="69"/>
      <c r="E31" s="70"/>
      <c r="F31" s="71"/>
      <c r="G31" s="154"/>
    </row>
    <row r="32" spans="1:7" s="79" customFormat="1" ht="14.25" customHeight="1" outlineLevel="1" thickBot="1" x14ac:dyDescent="0.3">
      <c r="A32" s="149"/>
      <c r="B32" s="125"/>
      <c r="C32" s="70"/>
      <c r="D32" s="74"/>
      <c r="E32" s="70"/>
      <c r="F32" s="71"/>
      <c r="G32" s="154">
        <f>SUM(C32:F32)</f>
        <v>0</v>
      </c>
    </row>
    <row r="33" spans="1:8" s="79" customFormat="1" ht="14.25" customHeight="1" outlineLevel="1" thickBot="1" x14ac:dyDescent="0.3">
      <c r="A33" s="149"/>
      <c r="B33" s="125"/>
      <c r="C33" s="75"/>
      <c r="D33" s="76"/>
      <c r="E33" s="75"/>
      <c r="F33" s="77"/>
      <c r="G33" s="154">
        <f>SUM(C33:F33)</f>
        <v>0</v>
      </c>
    </row>
    <row r="34" spans="1:8" s="79" customFormat="1" ht="14.25" customHeight="1" outlineLevel="1" thickBot="1" x14ac:dyDescent="0.3">
      <c r="A34" s="108" t="s">
        <v>21</v>
      </c>
      <c r="B34" s="671" t="s">
        <v>26</v>
      </c>
      <c r="C34" s="119">
        <f>SUM(C27:C33)</f>
        <v>0</v>
      </c>
      <c r="D34" s="119">
        <f>SUM(D27:D33)</f>
        <v>0</v>
      </c>
      <c r="E34" s="119">
        <f>SUM(E27:E33)</f>
        <v>0</v>
      </c>
      <c r="F34" s="119">
        <f>SUM(F27:F33)</f>
        <v>0</v>
      </c>
      <c r="G34" s="119">
        <f>SUM(G27:G33)</f>
        <v>0</v>
      </c>
    </row>
    <row r="35" spans="1:8" s="79" customFormat="1" ht="14.25" customHeight="1" outlineLevel="1" thickBot="1" x14ac:dyDescent="0.3">
      <c r="A35" s="109" t="s">
        <v>23</v>
      </c>
      <c r="B35" s="672"/>
      <c r="C35" s="120" t="e">
        <f>AVERAGE(C27:C33)</f>
        <v>#DIV/0!</v>
      </c>
      <c r="D35" s="120" t="e">
        <f>AVERAGE(D27:D33)</f>
        <v>#DIV/0!</v>
      </c>
      <c r="E35" s="120" t="e">
        <f>AVERAGE(E27:E33)</f>
        <v>#DIV/0!</v>
      </c>
      <c r="F35" s="120" t="e">
        <f>AVERAGE(F27:F33)</f>
        <v>#DIV/0!</v>
      </c>
      <c r="G35" s="120">
        <f>AVERAGE(G27:G33)</f>
        <v>0</v>
      </c>
    </row>
    <row r="36" spans="1:8" s="79" customFormat="1" ht="14.25" customHeight="1" thickBot="1" x14ac:dyDescent="0.3">
      <c r="A36" s="26" t="s">
        <v>20</v>
      </c>
      <c r="B36" s="672"/>
      <c r="C36" s="86">
        <f>SUM(C27:C31)</f>
        <v>0</v>
      </c>
      <c r="D36" s="86">
        <f>SUM(D27:D31)</f>
        <v>0</v>
      </c>
      <c r="E36" s="86">
        <f>SUM(E27:E31)</f>
        <v>0</v>
      </c>
      <c r="F36" s="86">
        <f>SUM(F27:F31)</f>
        <v>0</v>
      </c>
      <c r="G36" s="86">
        <f>SUM(G27:G31)</f>
        <v>0</v>
      </c>
    </row>
    <row r="37" spans="1:8" s="79" customFormat="1" ht="15.75" customHeight="1" thickBot="1" x14ac:dyDescent="0.3">
      <c r="A37" s="26" t="s">
        <v>22</v>
      </c>
      <c r="B37" s="673"/>
      <c r="C37" s="87" t="e">
        <f>AVERAGE(C27:C31)</f>
        <v>#DIV/0!</v>
      </c>
      <c r="D37" s="87" t="e">
        <f>AVERAGE(D27:D31)</f>
        <v>#DIV/0!</v>
      </c>
      <c r="E37" s="87" t="e">
        <f>AVERAGE(E27:E31)</f>
        <v>#DIV/0!</v>
      </c>
      <c r="F37" s="87" t="e">
        <f>AVERAGE(F27:F31)</f>
        <v>#DIV/0!</v>
      </c>
      <c r="G37" s="87" t="e">
        <f>AVERAGE(G27:G31)</f>
        <v>#DIV/0!</v>
      </c>
    </row>
    <row r="38" spans="1:8" s="79" customFormat="1" ht="12.75" customHeight="1" thickBot="1" x14ac:dyDescent="0.3">
      <c r="A38" s="25"/>
      <c r="B38" s="148"/>
      <c r="C38" s="68"/>
      <c r="D38" s="69"/>
      <c r="E38" s="68"/>
      <c r="F38" s="80"/>
      <c r="G38" s="81"/>
    </row>
    <row r="39" spans="1:8" s="79" customFormat="1" ht="15.75" customHeight="1" thickBot="1" x14ac:dyDescent="0.3">
      <c r="A39" s="25"/>
      <c r="B39" s="127"/>
      <c r="C39" s="68"/>
      <c r="D39" s="69"/>
      <c r="E39" s="70"/>
      <c r="F39" s="71"/>
      <c r="G39" s="72"/>
    </row>
    <row r="40" spans="1:8" s="79" customFormat="1" ht="17.25" customHeight="1" thickBot="1" x14ac:dyDescent="0.3">
      <c r="A40" s="25"/>
      <c r="B40" s="127"/>
      <c r="C40" s="68"/>
      <c r="D40" s="69"/>
      <c r="E40" s="70"/>
      <c r="F40" s="71"/>
      <c r="G40" s="72"/>
    </row>
    <row r="41" spans="1:8" s="79" customFormat="1" ht="14.25" customHeight="1" thickBot="1" x14ac:dyDescent="0.3">
      <c r="A41" s="25"/>
      <c r="B41" s="127"/>
      <c r="C41" s="68"/>
      <c r="D41" s="69"/>
      <c r="E41" s="70"/>
      <c r="F41" s="71"/>
      <c r="G41" s="72"/>
    </row>
    <row r="42" spans="1:8" s="79" customFormat="1" ht="17.25" customHeight="1" thickBot="1" x14ac:dyDescent="0.3">
      <c r="A42" s="25"/>
      <c r="B42" s="127"/>
      <c r="C42" s="68"/>
      <c r="D42" s="69"/>
      <c r="E42" s="70"/>
      <c r="F42" s="71"/>
      <c r="G42" s="72"/>
    </row>
    <row r="43" spans="1:8" s="79" customFormat="1" ht="14.25" customHeight="1" outlineLevel="1" thickBot="1" x14ac:dyDescent="0.3">
      <c r="A43" s="149"/>
      <c r="B43" s="125"/>
      <c r="C43" s="70"/>
      <c r="D43" s="74"/>
      <c r="E43" s="70"/>
      <c r="F43" s="71"/>
      <c r="G43" s="72">
        <f>SUM(C43:F43)</f>
        <v>0</v>
      </c>
      <c r="H43" s="122"/>
    </row>
    <row r="44" spans="1:8" s="79" customFormat="1" ht="14.25" customHeight="1" outlineLevel="1" thickBot="1" x14ac:dyDescent="0.3">
      <c r="A44" s="149"/>
      <c r="B44" s="125"/>
      <c r="C44" s="75"/>
      <c r="D44" s="76"/>
      <c r="E44" s="75"/>
      <c r="F44" s="77"/>
      <c r="G44" s="78">
        <f>SUM(C44:F44)</f>
        <v>0</v>
      </c>
      <c r="H44" s="122"/>
    </row>
    <row r="45" spans="1:8" s="79" customFormat="1" ht="14.25" customHeight="1" outlineLevel="1" thickBot="1" x14ac:dyDescent="0.3">
      <c r="A45" s="108" t="s">
        <v>21</v>
      </c>
      <c r="B45" s="671" t="s">
        <v>27</v>
      </c>
      <c r="C45" s="119">
        <f>SUM(C38:C44)</f>
        <v>0</v>
      </c>
      <c r="D45" s="119">
        <f>SUM(D38:D44)</f>
        <v>0</v>
      </c>
      <c r="E45" s="119">
        <f>SUM(E38:E44)</f>
        <v>0</v>
      </c>
      <c r="F45" s="119">
        <f>SUM(F38:F44)</f>
        <v>0</v>
      </c>
      <c r="G45" s="119">
        <f>SUM(G38:G44)</f>
        <v>0</v>
      </c>
    </row>
    <row r="46" spans="1:8" s="79" customFormat="1" ht="14.25" customHeight="1" outlineLevel="1" thickBot="1" x14ac:dyDescent="0.3">
      <c r="A46" s="109" t="s">
        <v>23</v>
      </c>
      <c r="B46" s="672"/>
      <c r="C46" s="120" t="e">
        <f>AVERAGE(C38:C44)</f>
        <v>#DIV/0!</v>
      </c>
      <c r="D46" s="120" t="e">
        <f>AVERAGE(D38:D44)</f>
        <v>#DIV/0!</v>
      </c>
      <c r="E46" s="120" t="e">
        <f>AVERAGE(E38:E44)</f>
        <v>#DIV/0!</v>
      </c>
      <c r="F46" s="120" t="e">
        <f>AVERAGE(F38:F44)</f>
        <v>#DIV/0!</v>
      </c>
      <c r="G46" s="120">
        <f>AVERAGE(G38:G44)</f>
        <v>0</v>
      </c>
    </row>
    <row r="47" spans="1:8" s="79" customFormat="1" ht="14.25" customHeight="1" thickBot="1" x14ac:dyDescent="0.3">
      <c r="A47" s="26" t="s">
        <v>20</v>
      </c>
      <c r="B47" s="672"/>
      <c r="C47" s="86">
        <f>SUM(C38:C42)</f>
        <v>0</v>
      </c>
      <c r="D47" s="86">
        <f>SUM(D38:D42)</f>
        <v>0</v>
      </c>
      <c r="E47" s="86">
        <f>SUM(E38:E42)</f>
        <v>0</v>
      </c>
      <c r="F47" s="86">
        <f>SUM(F38:F42)</f>
        <v>0</v>
      </c>
      <c r="G47" s="86">
        <f>SUM(G38:G42)</f>
        <v>0</v>
      </c>
    </row>
    <row r="48" spans="1:8" s="79" customFormat="1" ht="13.5" customHeight="1" thickBot="1" x14ac:dyDescent="0.3">
      <c r="A48" s="26" t="s">
        <v>22</v>
      </c>
      <c r="B48" s="673"/>
      <c r="C48" s="87" t="e">
        <f>AVERAGE(C38:C42)</f>
        <v>#DIV/0!</v>
      </c>
      <c r="D48" s="87" t="e">
        <f>AVERAGE(D38:D42)</f>
        <v>#DIV/0!</v>
      </c>
      <c r="E48" s="87" t="e">
        <f>AVERAGE(E38:E42)</f>
        <v>#DIV/0!</v>
      </c>
      <c r="F48" s="87" t="e">
        <f>AVERAGE(F38:F42)</f>
        <v>#DIV/0!</v>
      </c>
      <c r="G48" s="87" t="e">
        <f>AVERAGE(G38:G42)</f>
        <v>#DIV/0!</v>
      </c>
    </row>
    <row r="49" spans="1:7" s="79" customFormat="1" ht="13.5" customHeight="1" thickBot="1" x14ac:dyDescent="0.3">
      <c r="A49" s="25"/>
      <c r="B49" s="126"/>
      <c r="C49" s="143"/>
      <c r="D49" s="144"/>
      <c r="E49" s="68"/>
      <c r="F49" s="80"/>
      <c r="G49" s="81"/>
    </row>
    <row r="50" spans="1:7" s="79" customFormat="1" ht="14.25" customHeight="1" thickBot="1" x14ac:dyDescent="0.3">
      <c r="A50" s="25"/>
      <c r="B50" s="142"/>
      <c r="C50" s="145"/>
      <c r="D50" s="146"/>
      <c r="E50" s="70"/>
      <c r="F50" s="71"/>
      <c r="G50" s="72"/>
    </row>
    <row r="51" spans="1:7" s="79" customFormat="1" ht="13.5" customHeight="1" thickBot="1" x14ac:dyDescent="0.3">
      <c r="A51" s="25"/>
      <c r="B51" s="142"/>
      <c r="C51" s="68"/>
      <c r="D51" s="80"/>
      <c r="E51" s="70"/>
      <c r="F51" s="71"/>
      <c r="G51" s="72"/>
    </row>
    <row r="52" spans="1:7" s="79" customFormat="1" ht="13.5" customHeight="1" thickBot="1" x14ac:dyDescent="0.3">
      <c r="A52" s="149"/>
      <c r="B52" s="142"/>
      <c r="C52" s="68"/>
      <c r="D52" s="80"/>
      <c r="E52" s="70"/>
      <c r="F52" s="71"/>
      <c r="G52" s="72"/>
    </row>
    <row r="53" spans="1:7" s="79" customFormat="1" ht="12" customHeight="1" x14ac:dyDescent="0.25">
      <c r="A53" s="149"/>
      <c r="B53" s="142"/>
      <c r="C53" s="143"/>
      <c r="D53" s="180"/>
      <c r="E53" s="75"/>
      <c r="F53" s="77"/>
      <c r="G53" s="78"/>
    </row>
    <row r="54" spans="1:7" s="79" customFormat="1" ht="14.25" customHeight="1" outlineLevel="1" thickBot="1" x14ac:dyDescent="0.3">
      <c r="A54" s="183"/>
      <c r="B54" s="191"/>
      <c r="C54" s="70"/>
      <c r="D54" s="71"/>
      <c r="E54" s="70"/>
      <c r="F54" s="71"/>
      <c r="G54" s="70">
        <f>SUM(C54:F54)</f>
        <v>0</v>
      </c>
    </row>
    <row r="55" spans="1:7" s="79" customFormat="1" ht="16.5" hidden="1" customHeight="1" outlineLevel="1" thickBot="1" x14ac:dyDescent="0.3">
      <c r="A55" s="149" t="s">
        <v>2</v>
      </c>
      <c r="B55" s="125">
        <f>B54+1</f>
        <v>1</v>
      </c>
      <c r="C55" s="181"/>
      <c r="D55" s="182"/>
      <c r="E55" s="143"/>
      <c r="F55" s="180"/>
      <c r="G55" s="70">
        <f>SUM(C55:F55)</f>
        <v>0</v>
      </c>
    </row>
    <row r="56" spans="1:7" s="79" customFormat="1" ht="16.5" customHeight="1" outlineLevel="1" thickBot="1" x14ac:dyDescent="0.3">
      <c r="A56" s="108" t="s">
        <v>21</v>
      </c>
      <c r="B56" s="671" t="s">
        <v>28</v>
      </c>
      <c r="C56" s="119">
        <f>SUM(C49:C55)</f>
        <v>0</v>
      </c>
      <c r="D56" s="119">
        <f>SUM(D49:D55)</f>
        <v>0</v>
      </c>
      <c r="E56" s="119">
        <f>SUM(E49:E55)</f>
        <v>0</v>
      </c>
      <c r="F56" s="119">
        <f>SUM(F49:F55)</f>
        <v>0</v>
      </c>
      <c r="G56" s="119">
        <f>SUM(G49:G55)</f>
        <v>0</v>
      </c>
    </row>
    <row r="57" spans="1:7" s="79" customFormat="1" ht="14.25" customHeight="1" outlineLevel="1" thickBot="1" x14ac:dyDescent="0.3">
      <c r="A57" s="109" t="s">
        <v>23</v>
      </c>
      <c r="B57" s="672"/>
      <c r="C57" s="120" t="e">
        <f>AVERAGE(C49:C55)</f>
        <v>#DIV/0!</v>
      </c>
      <c r="D57" s="120" t="e">
        <f>AVERAGE(D49:D55)</f>
        <v>#DIV/0!</v>
      </c>
      <c r="E57" s="120" t="e">
        <f>AVERAGE(E49:E55)</f>
        <v>#DIV/0!</v>
      </c>
      <c r="F57" s="120" t="e">
        <f>AVERAGE(F49:F55)</f>
        <v>#DIV/0!</v>
      </c>
      <c r="G57" s="120">
        <f>AVERAGE(G49:G55)</f>
        <v>0</v>
      </c>
    </row>
    <row r="58" spans="1:7" s="79" customFormat="1" ht="15.75" customHeight="1" thickBot="1" x14ac:dyDescent="0.3">
      <c r="A58" s="26" t="s">
        <v>20</v>
      </c>
      <c r="B58" s="672"/>
      <c r="C58" s="86">
        <f>SUM(C49:C53)</f>
        <v>0</v>
      </c>
      <c r="D58" s="86">
        <f>SUM(D49:D53)</f>
        <v>0</v>
      </c>
      <c r="E58" s="86">
        <f>SUM(E49:E53)</f>
        <v>0</v>
      </c>
      <c r="F58" s="86">
        <f>SUM(F49:F53)</f>
        <v>0</v>
      </c>
      <c r="G58" s="86">
        <f>SUM(G49:G53)</f>
        <v>0</v>
      </c>
    </row>
    <row r="59" spans="1:7" s="79" customFormat="1" ht="14.25" customHeight="1" thickBot="1" x14ac:dyDescent="0.3">
      <c r="A59" s="26" t="s">
        <v>22</v>
      </c>
      <c r="B59" s="673"/>
      <c r="C59" s="87" t="e">
        <f>AVERAGE(C49:C53)</f>
        <v>#DIV/0!</v>
      </c>
      <c r="D59" s="87" t="e">
        <f>AVERAGE(D49:D53)</f>
        <v>#DIV/0!</v>
      </c>
      <c r="E59" s="87" t="e">
        <f>AVERAGE(E49:E53)</f>
        <v>#DIV/0!</v>
      </c>
      <c r="F59" s="87" t="e">
        <f>AVERAGE(F49:F53)</f>
        <v>#DIV/0!</v>
      </c>
      <c r="G59" s="87" t="e">
        <f>AVERAGE(G49:G53)</f>
        <v>#DIV/0!</v>
      </c>
    </row>
    <row r="60" spans="1:7" s="79" customFormat="1" ht="1.5" hidden="1" customHeight="1" x14ac:dyDescent="0.25">
      <c r="A60" s="138"/>
      <c r="B60" s="129"/>
      <c r="C60" s="68"/>
      <c r="D60" s="69"/>
      <c r="E60" s="68"/>
      <c r="F60" s="80"/>
      <c r="G60" s="81"/>
    </row>
    <row r="61" spans="1:7" s="79" customFormat="1" ht="17.25" hidden="1" customHeight="1" x14ac:dyDescent="0.25">
      <c r="A61" s="139"/>
      <c r="B61" s="127"/>
      <c r="C61" s="68"/>
      <c r="D61" s="69"/>
      <c r="E61" s="70"/>
      <c r="F61" s="71"/>
      <c r="G61" s="72"/>
    </row>
    <row r="62" spans="1:7" s="79" customFormat="1" ht="18" hidden="1" customHeight="1" x14ac:dyDescent="0.25">
      <c r="A62" s="134"/>
      <c r="B62" s="127"/>
      <c r="C62" s="68"/>
      <c r="D62" s="69"/>
      <c r="E62" s="70"/>
      <c r="F62" s="71"/>
      <c r="G62" s="72"/>
    </row>
    <row r="63" spans="1:7" s="79" customFormat="1" ht="16.5" hidden="1" customHeight="1" x14ac:dyDescent="0.25">
      <c r="A63" s="134"/>
      <c r="B63" s="127"/>
      <c r="C63" s="68"/>
      <c r="D63" s="69"/>
      <c r="E63" s="70"/>
      <c r="F63" s="71"/>
      <c r="G63" s="72"/>
    </row>
    <row r="64" spans="1:7" s="79" customFormat="1" ht="15" hidden="1" customHeight="1" x14ac:dyDescent="0.25">
      <c r="A64" s="134"/>
      <c r="B64" s="127"/>
      <c r="C64" s="68"/>
      <c r="D64" s="69"/>
      <c r="E64" s="70"/>
      <c r="F64" s="71"/>
      <c r="G64" s="72"/>
    </row>
    <row r="65" spans="1:7" s="79" customFormat="1" ht="17.25" hidden="1" customHeight="1" outlineLevel="1" x14ac:dyDescent="0.25">
      <c r="A65" s="134"/>
      <c r="B65" s="127"/>
      <c r="C65" s="70"/>
      <c r="D65" s="74"/>
      <c r="E65" s="70"/>
      <c r="F65" s="71"/>
      <c r="G65" s="72"/>
    </row>
    <row r="66" spans="1:7" s="79" customFormat="1" ht="12" hidden="1" customHeight="1" outlineLevel="1" thickBot="1" x14ac:dyDescent="0.3">
      <c r="A66" s="134"/>
      <c r="B66" s="128"/>
      <c r="C66" s="75"/>
      <c r="D66" s="76"/>
      <c r="E66" s="75"/>
      <c r="F66" s="77"/>
      <c r="G66" s="78"/>
    </row>
    <row r="67" spans="1:7" s="79" customFormat="1" ht="15" hidden="1" customHeight="1" outlineLevel="1" thickBot="1" x14ac:dyDescent="0.3">
      <c r="A67" s="108" t="s">
        <v>21</v>
      </c>
      <c r="B67" s="671" t="s">
        <v>32</v>
      </c>
      <c r="C67" s="119">
        <f>SUM(C60:C66)</f>
        <v>0</v>
      </c>
      <c r="D67" s="119">
        <f>SUM(D60:D66)</f>
        <v>0</v>
      </c>
      <c r="E67" s="119">
        <f>SUM(E60:E66)</f>
        <v>0</v>
      </c>
      <c r="F67" s="119">
        <f>SUM(F60:F66)</f>
        <v>0</v>
      </c>
      <c r="G67" s="119">
        <f>SUM(G60:G66)</f>
        <v>0</v>
      </c>
    </row>
    <row r="68" spans="1:7" s="79" customFormat="1" ht="14.25" hidden="1" customHeight="1" outlineLevel="1" thickBot="1" x14ac:dyDescent="0.3">
      <c r="A68" s="109" t="s">
        <v>23</v>
      </c>
      <c r="B68" s="672"/>
      <c r="C68" s="120" t="e">
        <f>AVERAGE(C60:C66)</f>
        <v>#DIV/0!</v>
      </c>
      <c r="D68" s="120" t="e">
        <f>AVERAGE(D60:D66)</f>
        <v>#DIV/0!</v>
      </c>
      <c r="E68" s="120" t="e">
        <f>AVERAGE(E60:E66)</f>
        <v>#DIV/0!</v>
      </c>
      <c r="F68" s="120" t="e">
        <f>AVERAGE(F60:F66)</f>
        <v>#DIV/0!</v>
      </c>
      <c r="G68" s="120" t="e">
        <f>AVERAGE(G60:G66)</f>
        <v>#DIV/0!</v>
      </c>
    </row>
    <row r="69" spans="1:7" s="79" customFormat="1" ht="15.75" hidden="1" customHeight="1" thickBot="1" x14ac:dyDescent="0.3">
      <c r="A69" s="26" t="s">
        <v>20</v>
      </c>
      <c r="B69" s="672"/>
      <c r="C69" s="86">
        <f>SUM(C60:C64)</f>
        <v>0</v>
      </c>
      <c r="D69" s="86">
        <f>SUM(D60:D64)</f>
        <v>0</v>
      </c>
      <c r="E69" s="86">
        <f>SUM(E60:E64)</f>
        <v>0</v>
      </c>
      <c r="F69" s="86">
        <f>SUM(F60:F64)</f>
        <v>0</v>
      </c>
      <c r="G69" s="86">
        <f>SUM(G60:G64)</f>
        <v>0</v>
      </c>
    </row>
    <row r="70" spans="1:7" s="79" customFormat="1" ht="17.25" hidden="1" customHeight="1" thickBot="1" x14ac:dyDescent="0.3">
      <c r="A70" s="26" t="s">
        <v>22</v>
      </c>
      <c r="B70" s="673"/>
      <c r="C70" s="87" t="e">
        <f>AVERAGE(C60:C64)</f>
        <v>#DIV/0!</v>
      </c>
      <c r="D70" s="87" t="e">
        <f>AVERAGE(D60:D64)</f>
        <v>#DIV/0!</v>
      </c>
      <c r="E70" s="87" t="e">
        <f>AVERAGE(E60:E64)</f>
        <v>#DIV/0!</v>
      </c>
      <c r="F70" s="87" t="e">
        <f>AVERAGE(F60:F64)</f>
        <v>#DIV/0!</v>
      </c>
      <c r="G70" s="87" t="e">
        <f>AVERAGE(G60:G64)</f>
        <v>#DIV/0!</v>
      </c>
    </row>
    <row r="71" spans="1:7" s="79" customFormat="1" ht="14.25" customHeight="1" x14ac:dyDescent="0.25">
      <c r="A71" s="48"/>
      <c r="B71" s="49"/>
      <c r="C71" s="82"/>
      <c r="D71" s="82"/>
      <c r="E71" s="82"/>
      <c r="F71" s="82"/>
      <c r="G71" s="82"/>
    </row>
    <row r="72" spans="1:7" s="79" customFormat="1" ht="30" customHeight="1" x14ac:dyDescent="0.25">
      <c r="B72" s="83"/>
      <c r="C72" s="39" t="s">
        <v>50</v>
      </c>
      <c r="D72" s="39" t="s">
        <v>51</v>
      </c>
      <c r="E72" s="719" t="s">
        <v>60</v>
      </c>
      <c r="F72" s="720"/>
      <c r="G72" s="721"/>
    </row>
    <row r="73" spans="1:7" ht="30" customHeight="1" x14ac:dyDescent="0.25">
      <c r="B73" s="42" t="s">
        <v>29</v>
      </c>
      <c r="C73" s="84">
        <f>SUM(C56:D56, C45:D45, C34:D34, C23:D23, C12:D12, C67:D67)</f>
        <v>0</v>
      </c>
      <c r="D73" s="84">
        <f>SUM(E67:F67, E56:F56, E45:F45, E34:F34, E23:F23, E12:F12)</f>
        <v>0</v>
      </c>
      <c r="E73" s="677" t="s">
        <v>29</v>
      </c>
      <c r="F73" s="678"/>
      <c r="G73" s="106">
        <f>SUM(G12, G23, G34, G45, G56, G67)</f>
        <v>0</v>
      </c>
    </row>
    <row r="74" spans="1:7" ht="30" customHeight="1" x14ac:dyDescent="0.25">
      <c r="B74" s="42" t="s">
        <v>30</v>
      </c>
      <c r="C74" s="84">
        <f>SUM(C58:D58, C47:D47, C36:D36, C25:D25, C14:D14, C69:D69)</f>
        <v>0</v>
      </c>
      <c r="D74" s="84">
        <f>SUM(E69:F69, E58:F58, E47:F47, E36:F36, E25:F25, E14:F14)</f>
        <v>0</v>
      </c>
      <c r="E74" s="766" t="s">
        <v>30</v>
      </c>
      <c r="F74" s="766"/>
      <c r="G74" s="107">
        <f>SUM(G58, G47, G36, G25, G14, G69)</f>
        <v>0</v>
      </c>
    </row>
    <row r="75" spans="1:7" ht="30" customHeight="1" x14ac:dyDescent="0.25">
      <c r="E75" s="677" t="s">
        <v>61</v>
      </c>
      <c r="F75" s="678"/>
      <c r="G75" s="107">
        <f>AVERAGE(G12, G23, G34, G45, G56, G67)</f>
        <v>0</v>
      </c>
    </row>
    <row r="76" spans="1:7" ht="30" customHeight="1" x14ac:dyDescent="0.25">
      <c r="E76" s="766" t="s">
        <v>22</v>
      </c>
      <c r="F76" s="766"/>
      <c r="G76" s="106">
        <f>AVERAGE(G58, G47, G36, G25, G14, G69)</f>
        <v>0</v>
      </c>
    </row>
    <row r="86" spans="2:2" x14ac:dyDescent="0.25">
      <c r="B86" s="85"/>
    </row>
    <row r="87" spans="2:2" x14ac:dyDescent="0.25">
      <c r="B87" s="85"/>
    </row>
    <row r="88" spans="2:2" x14ac:dyDescent="0.25">
      <c r="B88" s="85"/>
    </row>
    <row r="89" spans="2:2" x14ac:dyDescent="0.25">
      <c r="B89" s="85"/>
    </row>
    <row r="90" spans="2:2" x14ac:dyDescent="0.25">
      <c r="B90" s="85"/>
    </row>
    <row r="91" spans="2:2" x14ac:dyDescent="0.25">
      <c r="B91" s="85"/>
    </row>
    <row r="92" spans="2:2" x14ac:dyDescent="0.25">
      <c r="B92" s="85"/>
    </row>
    <row r="97" spans="2:2" x14ac:dyDescent="0.25">
      <c r="B97" s="85"/>
    </row>
    <row r="98" spans="2:2" x14ac:dyDescent="0.25">
      <c r="B98" s="85"/>
    </row>
    <row r="99" spans="2:2" x14ac:dyDescent="0.25">
      <c r="B99" s="85"/>
    </row>
    <row r="100" spans="2:2" x14ac:dyDescent="0.25">
      <c r="B100" s="85"/>
    </row>
    <row r="101" spans="2:2" x14ac:dyDescent="0.25">
      <c r="B101" s="85"/>
    </row>
    <row r="102" spans="2:2" x14ac:dyDescent="0.25">
      <c r="B102" s="85"/>
    </row>
    <row r="103" spans="2:2" x14ac:dyDescent="0.25">
      <c r="B103" s="85"/>
    </row>
    <row r="104" spans="2:2" x14ac:dyDescent="0.25">
      <c r="B104" s="8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zoomScaleNormal="100" workbookViewId="0">
      <selection activeCell="A2" sqref="A2:B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36" t="s">
        <v>123</v>
      </c>
      <c r="B1" s="637"/>
    </row>
    <row r="2" spans="1:2" ht="15.75" thickBot="1" x14ac:dyDescent="0.3">
      <c r="A2" s="638"/>
      <c r="B2" s="639"/>
    </row>
    <row r="3" spans="1:2" ht="15.75" thickBot="1" x14ac:dyDescent="0.3">
      <c r="A3" s="603" t="s">
        <v>44</v>
      </c>
      <c r="B3" s="640"/>
    </row>
    <row r="4" spans="1:2" ht="12.75" customHeight="1" x14ac:dyDescent="0.25">
      <c r="A4" s="579" t="s">
        <v>45</v>
      </c>
      <c r="B4" s="566">
        <f>SUM('NY Waterway-(Port Imperial FC)'!H79)</f>
        <v>157276</v>
      </c>
    </row>
    <row r="5" spans="1:2" ht="13.5" customHeight="1" thickBot="1" x14ac:dyDescent="0.3">
      <c r="A5" s="580"/>
      <c r="B5" s="581"/>
    </row>
    <row r="6" spans="1:2" ht="12.75" customHeight="1" x14ac:dyDescent="0.25">
      <c r="A6" s="568" t="s">
        <v>46</v>
      </c>
      <c r="B6" s="583">
        <f>SUM('NY Waterway-(Billy Bey FC)'!F82)</f>
        <v>140062</v>
      </c>
    </row>
    <row r="7" spans="1:2" ht="13.5" customHeight="1" thickBot="1" x14ac:dyDescent="0.3">
      <c r="A7" s="646"/>
      <c r="B7" s="584"/>
    </row>
    <row r="8" spans="1:2" ht="12.75" customHeight="1" x14ac:dyDescent="0.25">
      <c r="A8" s="579" t="s">
        <v>47</v>
      </c>
      <c r="B8" s="566">
        <f>SUM(SeaStreak!G79)</f>
        <v>41759</v>
      </c>
    </row>
    <row r="9" spans="1:2" ht="13.5" customHeight="1" thickBot="1" x14ac:dyDescent="0.3">
      <c r="A9" s="644"/>
      <c r="B9" s="581"/>
    </row>
    <row r="10" spans="1:2" ht="12.75" customHeight="1" x14ac:dyDescent="0.25">
      <c r="A10" s="568" t="s">
        <v>48</v>
      </c>
      <c r="B10" s="583">
        <f>'New York Water Taxi'!M79</f>
        <v>15051</v>
      </c>
    </row>
    <row r="11" spans="1:2" ht="13.5" customHeight="1" thickBot="1" x14ac:dyDescent="0.3">
      <c r="A11" s="645"/>
      <c r="B11" s="584"/>
    </row>
    <row r="12" spans="1:2" ht="12.75" customHeight="1" x14ac:dyDescent="0.25">
      <c r="A12" s="601" t="s">
        <v>33</v>
      </c>
      <c r="B12" s="583">
        <f>SUM('Liberty Landing Ferry'!F79)</f>
        <v>8648</v>
      </c>
    </row>
    <row r="13" spans="1:2" ht="13.5" customHeight="1" thickBot="1" x14ac:dyDescent="0.3">
      <c r="A13" s="643"/>
      <c r="B13" s="584"/>
    </row>
    <row r="14" spans="1:2" ht="13.5" customHeight="1" x14ac:dyDescent="0.25">
      <c r="A14" s="601" t="s">
        <v>71</v>
      </c>
      <c r="B14" s="583">
        <f>'NYC Ferry'!E82</f>
        <v>202994</v>
      </c>
    </row>
    <row r="15" spans="1:2" ht="13.5" customHeight="1" thickBot="1" x14ac:dyDescent="0.3">
      <c r="A15" s="643"/>
      <c r="B15" s="584"/>
    </row>
    <row r="16" spans="1:2" ht="13.5" hidden="1" customHeight="1" x14ac:dyDescent="0.25">
      <c r="A16" s="601" t="s">
        <v>66</v>
      </c>
      <c r="B16" s="583">
        <f>'Water Tours'!F74</f>
        <v>0</v>
      </c>
    </row>
    <row r="17" spans="1:2" ht="13.5" hidden="1" customHeight="1" thickBot="1" x14ac:dyDescent="0.3">
      <c r="A17" s="643"/>
      <c r="B17" s="584"/>
    </row>
    <row r="18" spans="1:2" x14ac:dyDescent="0.25">
      <c r="A18" s="597" t="s">
        <v>19</v>
      </c>
      <c r="B18" s="599">
        <f>SUM(B4:B17)</f>
        <v>565790</v>
      </c>
    </row>
    <row r="19" spans="1:2" ht="15.75" thickBot="1" x14ac:dyDescent="0.3">
      <c r="A19" s="641"/>
      <c r="B19" s="642"/>
    </row>
    <row r="20" spans="1:2" ht="15.75" thickBot="1" x14ac:dyDescent="0.3">
      <c r="A20" s="43"/>
      <c r="B20" s="44"/>
    </row>
    <row r="21" spans="1:2" ht="15.75" thickBot="1" x14ac:dyDescent="0.3">
      <c r="A21" s="603" t="s">
        <v>49</v>
      </c>
      <c r="B21" s="640"/>
    </row>
    <row r="22" spans="1:2" x14ac:dyDescent="0.25">
      <c r="A22" s="579" t="s">
        <v>10</v>
      </c>
      <c r="B22" s="566">
        <f>SUM('NYC Ferry'!C77,'NY Waterway-(Port Imperial FC)'!D78,'NY Waterway-(Billy Bey FC)'!G78,SeaStreak!B78,'New York Water Taxi'!J78,)</f>
        <v>132962</v>
      </c>
    </row>
    <row r="23" spans="1:2" ht="15.75" thickBot="1" x14ac:dyDescent="0.3">
      <c r="A23" s="580"/>
      <c r="B23" s="581"/>
    </row>
    <row r="24" spans="1:2" x14ac:dyDescent="0.25">
      <c r="A24" s="579" t="s">
        <v>67</v>
      </c>
      <c r="B24" s="566">
        <f>SUM('NY Waterway-(Billy Bey FC)'!E78)</f>
        <v>3323</v>
      </c>
    </row>
    <row r="25" spans="1:2" ht="15.75" thickBot="1" x14ac:dyDescent="0.3">
      <c r="A25" s="580"/>
      <c r="B25" s="581"/>
    </row>
    <row r="26" spans="1:2" x14ac:dyDescent="0.25">
      <c r="A26" s="568" t="s">
        <v>8</v>
      </c>
      <c r="B26" s="583">
        <f>SUM('NY Waterway-(Port Imperial FC)'!B78,'NY Waterway-(Billy Bey FC)'!D78)</f>
        <v>124656</v>
      </c>
    </row>
    <row r="27" spans="1:2" ht="15.75" thickBot="1" x14ac:dyDescent="0.3">
      <c r="A27" s="646"/>
      <c r="B27" s="584"/>
    </row>
    <row r="28" spans="1:2" x14ac:dyDescent="0.25">
      <c r="A28" s="579" t="s">
        <v>14</v>
      </c>
      <c r="B28" s="566">
        <f>SUM('NYC Ferry'!D77,SeaStreak!C78,'New York Water Taxi'!H78,)</f>
        <v>59290</v>
      </c>
    </row>
    <row r="29" spans="1:2" ht="15.75" thickBot="1" x14ac:dyDescent="0.3">
      <c r="A29" s="644"/>
      <c r="B29" s="581"/>
    </row>
    <row r="30" spans="1:2" ht="12.75" customHeight="1" x14ac:dyDescent="0.25">
      <c r="A30" s="579" t="s">
        <v>112</v>
      </c>
      <c r="B30" s="566">
        <f>SUM('NY Waterway-(Port Imperial FC)'!C78,'NY Waterway-(Billy Bey FC)'!F78,'Liberty Landing Ferry'!B78)</f>
        <v>116684</v>
      </c>
    </row>
    <row r="31" spans="1:2" ht="15.75" thickBot="1" x14ac:dyDescent="0.3">
      <c r="A31" s="644"/>
      <c r="B31" s="581"/>
    </row>
    <row r="32" spans="1:2" x14ac:dyDescent="0.25">
      <c r="A32" s="568" t="s">
        <v>7</v>
      </c>
      <c r="B32" s="572">
        <f>SUM('New York Water Taxi'!D78)</f>
        <v>1408</v>
      </c>
    </row>
    <row r="33" spans="1:6" ht="15.75" thickBot="1" x14ac:dyDescent="0.3">
      <c r="A33" s="645"/>
      <c r="B33" s="573"/>
    </row>
    <row r="34" spans="1:6" x14ac:dyDescent="0.25">
      <c r="A34" s="579" t="s">
        <v>96</v>
      </c>
      <c r="B34" s="572">
        <f>SUM('New York Water Taxi'!F78)</f>
        <v>2003</v>
      </c>
    </row>
    <row r="35" spans="1:6" ht="15.75" thickBot="1" x14ac:dyDescent="0.3">
      <c r="A35" s="644"/>
      <c r="B35" s="573"/>
    </row>
    <row r="36" spans="1:6" ht="13.5" customHeight="1" x14ac:dyDescent="0.25">
      <c r="A36" s="570" t="s">
        <v>62</v>
      </c>
      <c r="B36" s="572">
        <f>SUM('NYC Ferry'!E77,'New York Water Taxi'!E78)</f>
        <v>17100</v>
      </c>
    </row>
    <row r="37" spans="1:6" ht="14.25" customHeight="1" thickBot="1" x14ac:dyDescent="0.3">
      <c r="A37" s="571"/>
      <c r="B37" s="573"/>
    </row>
    <row r="38" spans="1:6" ht="14.25" customHeight="1" x14ac:dyDescent="0.25">
      <c r="A38" s="570" t="s">
        <v>93</v>
      </c>
      <c r="B38" s="572">
        <f>SUM('New York Water Taxi'!G78)</f>
        <v>1039</v>
      </c>
    </row>
    <row r="39" spans="1:6" ht="14.25" customHeight="1" thickBot="1" x14ac:dyDescent="0.3">
      <c r="A39" s="571"/>
      <c r="B39" s="573"/>
    </row>
    <row r="40" spans="1:6" ht="13.5" customHeight="1" x14ac:dyDescent="0.25">
      <c r="A40" s="570" t="s">
        <v>63</v>
      </c>
      <c r="B40" s="572">
        <f>SUM('NYC Ferry'!I77)</f>
        <v>7377</v>
      </c>
    </row>
    <row r="41" spans="1:6" ht="14.25" customHeight="1" thickBot="1" x14ac:dyDescent="0.3">
      <c r="A41" s="571"/>
      <c r="B41" s="573"/>
    </row>
    <row r="42" spans="1:6" ht="13.5" customHeight="1" x14ac:dyDescent="0.25">
      <c r="A42" s="570" t="s">
        <v>11</v>
      </c>
      <c r="B42" s="572">
        <f>SUM('NYC Ferry'!J77)</f>
        <v>16550</v>
      </c>
    </row>
    <row r="43" spans="1:6" ht="14.25" customHeight="1" thickBot="1" x14ac:dyDescent="0.3">
      <c r="A43" s="571"/>
      <c r="B43" s="573"/>
    </row>
    <row r="44" spans="1:6" ht="13.5" customHeight="1" x14ac:dyDescent="0.25">
      <c r="A44" s="570" t="s">
        <v>12</v>
      </c>
      <c r="B44" s="572">
        <f>SUM('NYC Ferry'!G77)</f>
        <v>9753</v>
      </c>
    </row>
    <row r="45" spans="1:6" ht="14.25" customHeight="1" thickBot="1" x14ac:dyDescent="0.3">
      <c r="A45" s="571"/>
      <c r="B45" s="573"/>
    </row>
    <row r="46" spans="1:6" ht="13.5" customHeight="1" x14ac:dyDescent="0.25">
      <c r="A46" s="570" t="s">
        <v>99</v>
      </c>
      <c r="B46" s="572">
        <f>SUM('NYC Ferry'!H77)</f>
        <v>5585</v>
      </c>
    </row>
    <row r="47" spans="1:6" ht="14.25" customHeight="1" thickBot="1" x14ac:dyDescent="0.3">
      <c r="A47" s="571"/>
      <c r="B47" s="573"/>
    </row>
    <row r="48" spans="1:6" ht="14.25" customHeight="1" x14ac:dyDescent="0.25">
      <c r="A48" s="570" t="s">
        <v>31</v>
      </c>
      <c r="B48" s="572">
        <f>SUM('NYC Ferry'!W77)</f>
        <v>0</v>
      </c>
      <c r="F48" s="6"/>
    </row>
    <row r="49" spans="1:2" ht="14.25" customHeight="1" thickBot="1" x14ac:dyDescent="0.3">
      <c r="A49" s="571"/>
      <c r="B49" s="573"/>
    </row>
    <row r="50" spans="1:2" ht="14.25" customHeight="1" x14ac:dyDescent="0.25">
      <c r="A50" s="570" t="s">
        <v>76</v>
      </c>
      <c r="B50" s="572">
        <f>SUM('NYC Ferry'!N77)</f>
        <v>1971</v>
      </c>
    </row>
    <row r="51" spans="1:2" ht="14.25" customHeight="1" thickBot="1" x14ac:dyDescent="0.3">
      <c r="A51" s="571"/>
      <c r="B51" s="573"/>
    </row>
    <row r="52" spans="1:2" ht="14.25" customHeight="1" x14ac:dyDescent="0.25">
      <c r="A52" s="570" t="s">
        <v>102</v>
      </c>
      <c r="B52" s="572">
        <f>SUM('New York Water Taxi'!K78)</f>
        <v>1674</v>
      </c>
    </row>
    <row r="53" spans="1:2" ht="14.25" customHeight="1" thickBot="1" x14ac:dyDescent="0.3">
      <c r="A53" s="571"/>
      <c r="B53" s="573"/>
    </row>
    <row r="54" spans="1:2" ht="14.25" customHeight="1" x14ac:dyDescent="0.25">
      <c r="A54" s="608" t="s">
        <v>113</v>
      </c>
      <c r="B54" s="572">
        <f>SUM('NYC Ferry'!K77,'New York Water Taxi'!I78)</f>
        <v>6812</v>
      </c>
    </row>
    <row r="55" spans="1:2" ht="14.25" customHeight="1" thickBot="1" x14ac:dyDescent="0.3">
      <c r="A55" s="609"/>
      <c r="B55" s="573"/>
    </row>
    <row r="56" spans="1:2" ht="14.25" customHeight="1" x14ac:dyDescent="0.25">
      <c r="A56" s="570" t="s">
        <v>83</v>
      </c>
      <c r="B56" s="572">
        <f>SUM('NYC Ferry'!V77)</f>
        <v>2916</v>
      </c>
    </row>
    <row r="57" spans="1:2" ht="14.25" customHeight="1" thickBot="1" x14ac:dyDescent="0.3">
      <c r="A57" s="571"/>
      <c r="B57" s="573"/>
    </row>
    <row r="58" spans="1:2" ht="14.25" customHeight="1" x14ac:dyDescent="0.25">
      <c r="A58" s="570" t="s">
        <v>84</v>
      </c>
      <c r="B58" s="572">
        <f>SUM('NYC Ferry'!U77)</f>
        <v>861</v>
      </c>
    </row>
    <row r="59" spans="1:2" ht="14.25" customHeight="1" thickBot="1" x14ac:dyDescent="0.3">
      <c r="A59" s="571"/>
      <c r="B59" s="573"/>
    </row>
    <row r="60" spans="1:2" ht="14.25" customHeight="1" x14ac:dyDescent="0.25">
      <c r="A60" s="570" t="s">
        <v>86</v>
      </c>
      <c r="B60" s="572">
        <f>SUM('NYC Ferry'!T77)</f>
        <v>8641</v>
      </c>
    </row>
    <row r="61" spans="1:2" ht="14.25" customHeight="1" thickBot="1" x14ac:dyDescent="0.3">
      <c r="A61" s="571"/>
      <c r="B61" s="573"/>
    </row>
    <row r="62" spans="1:2" ht="14.25" customHeight="1" x14ac:dyDescent="0.25">
      <c r="A62" s="570" t="s">
        <v>85</v>
      </c>
      <c r="B62" s="572">
        <f>SUM('NYC Ferry'!S77)</f>
        <v>5558</v>
      </c>
    </row>
    <row r="63" spans="1:2" ht="14.25" customHeight="1" thickBot="1" x14ac:dyDescent="0.3">
      <c r="A63" s="571"/>
      <c r="B63" s="573"/>
    </row>
    <row r="64" spans="1:2" ht="14.25" customHeight="1" x14ac:dyDescent="0.25">
      <c r="A64" s="647" t="s">
        <v>100</v>
      </c>
      <c r="B64" s="572">
        <f>SUM('NYC Ferry'!M77)</f>
        <v>2154</v>
      </c>
    </row>
    <row r="65" spans="1:2" ht="14.25" customHeight="1" thickBot="1" x14ac:dyDescent="0.3">
      <c r="A65" s="648"/>
      <c r="B65" s="573"/>
    </row>
    <row r="66" spans="1:2" ht="14.25" customHeight="1" x14ac:dyDescent="0.25">
      <c r="A66" s="570" t="s">
        <v>115</v>
      </c>
      <c r="B66" s="572">
        <f>SUM('NYC Ferry'!O77)</f>
        <v>2368</v>
      </c>
    </row>
    <row r="67" spans="1:2" ht="14.25" customHeight="1" thickBot="1" x14ac:dyDescent="0.3">
      <c r="A67" s="571"/>
      <c r="B67" s="573"/>
    </row>
    <row r="68" spans="1:2" ht="14.25" customHeight="1" x14ac:dyDescent="0.25">
      <c r="A68" s="570" t="s">
        <v>70</v>
      </c>
      <c r="B68" s="572">
        <f>SUM('NYC Ferry'!L77)</f>
        <v>8129</v>
      </c>
    </row>
    <row r="69" spans="1:2" ht="14.25" customHeight="1" thickBot="1" x14ac:dyDescent="0.3">
      <c r="A69" s="571"/>
      <c r="B69" s="573"/>
    </row>
    <row r="70" spans="1:2" ht="14.25" customHeight="1" x14ac:dyDescent="0.25">
      <c r="A70" s="570" t="s">
        <v>77</v>
      </c>
      <c r="B70" s="572">
        <f>SUM('NYC Ferry'!R77)</f>
        <v>6700</v>
      </c>
    </row>
    <row r="71" spans="1:2" ht="14.25" customHeight="1" thickBot="1" x14ac:dyDescent="0.3">
      <c r="A71" s="571"/>
      <c r="B71" s="573"/>
    </row>
    <row r="72" spans="1:2" ht="14.25" customHeight="1" x14ac:dyDescent="0.25">
      <c r="A72" s="570" t="s">
        <v>78</v>
      </c>
      <c r="B72" s="572">
        <f>SUM('NYC Ferry'!Q77)</f>
        <v>4734</v>
      </c>
    </row>
    <row r="73" spans="1:2" ht="14.25" customHeight="1" thickBot="1" x14ac:dyDescent="0.3">
      <c r="A73" s="571"/>
      <c r="B73" s="573"/>
    </row>
    <row r="74" spans="1:2" ht="14.25" customHeight="1" x14ac:dyDescent="0.25">
      <c r="A74" s="570" t="s">
        <v>106</v>
      </c>
      <c r="B74" s="572">
        <f>SUM('NYC Ferry'!P77)</f>
        <v>3490</v>
      </c>
    </row>
    <row r="75" spans="1:2" ht="14.25" customHeight="1" thickBot="1" x14ac:dyDescent="0.3">
      <c r="A75" s="571"/>
      <c r="B75" s="573"/>
    </row>
    <row r="76" spans="1:2" ht="14.25" customHeight="1" x14ac:dyDescent="0.25">
      <c r="A76" s="570" t="s">
        <v>64</v>
      </c>
      <c r="B76" s="572">
        <f>SUM('NYC Ferry'!F77)</f>
        <v>12052</v>
      </c>
    </row>
    <row r="77" spans="1:2" ht="14.25" customHeight="1" thickBot="1" x14ac:dyDescent="0.3">
      <c r="A77" s="571"/>
      <c r="B77" s="573"/>
    </row>
    <row r="78" spans="1:2" x14ac:dyDescent="0.25">
      <c r="A78" s="612" t="s">
        <v>19</v>
      </c>
      <c r="B78" s="599">
        <f>SUM(B22:B77)</f>
        <v>565790</v>
      </c>
    </row>
    <row r="79" spans="1:2" ht="15.75" thickBot="1" x14ac:dyDescent="0.3">
      <c r="A79" s="649"/>
      <c r="B79" s="642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J94" s="6"/>
    </row>
    <row r="95" spans="9:10" x14ac:dyDescent="0.25"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</sheetData>
  <mergeCells count="78">
    <mergeCell ref="A56:A57"/>
    <mergeCell ref="A58:A59"/>
    <mergeCell ref="B56:B57"/>
    <mergeCell ref="A62:A63"/>
    <mergeCell ref="B60:B61"/>
    <mergeCell ref="B62:B63"/>
    <mergeCell ref="A70:A71"/>
    <mergeCell ref="B70:B71"/>
    <mergeCell ref="A78:A79"/>
    <mergeCell ref="B78:B79"/>
    <mergeCell ref="A68:A69"/>
    <mergeCell ref="B68:B69"/>
    <mergeCell ref="A74:A75"/>
    <mergeCell ref="B74:B75"/>
    <mergeCell ref="A76:A77"/>
    <mergeCell ref="B76:B77"/>
    <mergeCell ref="A72:A73"/>
    <mergeCell ref="B72:B73"/>
    <mergeCell ref="A46:A47"/>
    <mergeCell ref="B46:B47"/>
    <mergeCell ref="A48:A49"/>
    <mergeCell ref="B48:B49"/>
    <mergeCell ref="A66:A67"/>
    <mergeCell ref="B66:B67"/>
    <mergeCell ref="A54:A55"/>
    <mergeCell ref="B54:B55"/>
    <mergeCell ref="A50:A51"/>
    <mergeCell ref="B50:B51"/>
    <mergeCell ref="B58:B59"/>
    <mergeCell ref="A60:A61"/>
    <mergeCell ref="A64:A65"/>
    <mergeCell ref="B64:B65"/>
    <mergeCell ref="A52:A53"/>
    <mergeCell ref="B52:B53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6:B7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8:A9"/>
    <mergeCell ref="B8:B9"/>
    <mergeCell ref="A10:A11"/>
    <mergeCell ref="B10:B11"/>
    <mergeCell ref="A6:A7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6" sqref="A56:XFD59"/>
    </sheetView>
  </sheetViews>
  <sheetFormatPr defaultRowHeight="15" x14ac:dyDescent="0.25"/>
  <cols>
    <col min="1" max="1" width="18.7109375" style="1" bestFit="1" customWidth="1"/>
    <col min="2" max="2" width="10.7109375" style="132" bestFit="1" customWidth="1"/>
    <col min="3" max="3" width="10.7109375" style="132" customWidth="1"/>
    <col min="4" max="4" width="12.710937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66" customWidth="1"/>
    <col min="15" max="16" width="11.7109375" style="1" customWidth="1"/>
    <col min="17" max="25" width="11.7109375" style="266" customWidth="1"/>
    <col min="26" max="26" width="13.42578125" customWidth="1"/>
    <col min="27" max="27" width="11" customWidth="1"/>
    <col min="28" max="28" width="10.85546875" style="332" bestFit="1" customWidth="1"/>
    <col min="29" max="29" width="11.7109375" style="266" customWidth="1"/>
    <col min="30" max="30" width="14.28515625" customWidth="1"/>
    <col min="31" max="31" width="12.42578125" customWidth="1"/>
    <col min="32" max="32" width="10.85546875" customWidth="1"/>
    <col min="33" max="33" width="10.5703125" customWidth="1"/>
    <col min="34" max="34" width="9.140625" style="268"/>
    <col min="35" max="35" width="10.5703125" style="268" customWidth="1"/>
  </cols>
  <sheetData>
    <row r="1" spans="1:36" ht="15" customHeight="1" x14ac:dyDescent="0.25">
      <c r="A1" s="679" t="s">
        <v>52</v>
      </c>
      <c r="B1" s="682" t="s">
        <v>53</v>
      </c>
      <c r="C1" s="690" t="s">
        <v>69</v>
      </c>
      <c r="D1" s="691"/>
      <c r="E1" s="691"/>
      <c r="F1" s="691"/>
      <c r="G1" s="691"/>
      <c r="H1" s="691"/>
      <c r="I1" s="692"/>
      <c r="J1" s="663" t="s">
        <v>70</v>
      </c>
      <c r="K1" s="664"/>
      <c r="L1" s="688"/>
      <c r="M1" s="663" t="s">
        <v>74</v>
      </c>
      <c r="N1" s="664"/>
      <c r="O1" s="664"/>
      <c r="P1" s="664"/>
      <c r="Q1" s="664"/>
      <c r="R1" s="664"/>
      <c r="S1" s="650" t="s">
        <v>77</v>
      </c>
      <c r="T1" s="651"/>
      <c r="U1" s="651"/>
      <c r="V1" s="651"/>
      <c r="W1" s="651"/>
      <c r="X1" s="652"/>
      <c r="Y1" s="650" t="s">
        <v>86</v>
      </c>
      <c r="Z1" s="651"/>
      <c r="AA1" s="651"/>
      <c r="AB1" s="652"/>
      <c r="AC1" s="650" t="s">
        <v>82</v>
      </c>
      <c r="AD1" s="651"/>
      <c r="AE1" s="651"/>
      <c r="AF1" s="651"/>
      <c r="AG1" s="652"/>
      <c r="AH1" s="698" t="s">
        <v>105</v>
      </c>
      <c r="AI1" s="699"/>
      <c r="AJ1" s="696"/>
    </row>
    <row r="2" spans="1:36" ht="15.75" customHeight="1" x14ac:dyDescent="0.25">
      <c r="A2" s="680"/>
      <c r="B2" s="683"/>
      <c r="C2" s="693"/>
      <c r="D2" s="694"/>
      <c r="E2" s="694"/>
      <c r="F2" s="694"/>
      <c r="G2" s="694"/>
      <c r="H2" s="694"/>
      <c r="I2" s="695"/>
      <c r="J2" s="665"/>
      <c r="K2" s="666"/>
      <c r="L2" s="689"/>
      <c r="M2" s="665"/>
      <c r="N2" s="666"/>
      <c r="O2" s="666"/>
      <c r="P2" s="666"/>
      <c r="Q2" s="666"/>
      <c r="R2" s="666"/>
      <c r="S2" s="653"/>
      <c r="T2" s="654"/>
      <c r="U2" s="654"/>
      <c r="V2" s="654"/>
      <c r="W2" s="654"/>
      <c r="X2" s="655"/>
      <c r="Y2" s="653"/>
      <c r="Z2" s="654"/>
      <c r="AA2" s="654"/>
      <c r="AB2" s="655"/>
      <c r="AC2" s="653"/>
      <c r="AD2" s="654"/>
      <c r="AE2" s="654"/>
      <c r="AF2" s="654"/>
      <c r="AG2" s="655"/>
      <c r="AH2" s="700"/>
      <c r="AI2" s="701"/>
      <c r="AJ2" s="696"/>
    </row>
    <row r="3" spans="1:36" ht="15" customHeight="1" x14ac:dyDescent="0.25">
      <c r="A3" s="680"/>
      <c r="B3" s="683"/>
      <c r="C3" s="660" t="s">
        <v>10</v>
      </c>
      <c r="D3" s="658" t="s">
        <v>62</v>
      </c>
      <c r="E3" s="658" t="s">
        <v>63</v>
      </c>
      <c r="F3" s="658" t="s">
        <v>11</v>
      </c>
      <c r="G3" s="658" t="s">
        <v>12</v>
      </c>
      <c r="H3" s="658" t="s">
        <v>99</v>
      </c>
      <c r="I3" s="686" t="s">
        <v>14</v>
      </c>
      <c r="J3" s="668" t="s">
        <v>10</v>
      </c>
      <c r="K3" s="658" t="s">
        <v>109</v>
      </c>
      <c r="L3" s="656" t="s">
        <v>70</v>
      </c>
      <c r="M3" s="660" t="s">
        <v>10</v>
      </c>
      <c r="N3" s="658" t="s">
        <v>62</v>
      </c>
      <c r="O3" s="658" t="s">
        <v>116</v>
      </c>
      <c r="P3" s="658" t="s">
        <v>76</v>
      </c>
      <c r="Q3" s="658" t="s">
        <v>109</v>
      </c>
      <c r="R3" s="656" t="s">
        <v>75</v>
      </c>
      <c r="S3" s="660" t="s">
        <v>10</v>
      </c>
      <c r="T3" s="658" t="s">
        <v>106</v>
      </c>
      <c r="U3" s="658" t="s">
        <v>14</v>
      </c>
      <c r="V3" s="658" t="s">
        <v>64</v>
      </c>
      <c r="W3" s="658" t="s">
        <v>78</v>
      </c>
      <c r="X3" s="656" t="s">
        <v>77</v>
      </c>
      <c r="Y3" s="660" t="s">
        <v>10</v>
      </c>
      <c r="Z3" s="658" t="s">
        <v>14</v>
      </c>
      <c r="AA3" s="658" t="s">
        <v>85</v>
      </c>
      <c r="AB3" s="656" t="s">
        <v>86</v>
      </c>
      <c r="AC3" s="660" t="s">
        <v>10</v>
      </c>
      <c r="AD3" s="658" t="s">
        <v>84</v>
      </c>
      <c r="AE3" s="658" t="s">
        <v>83</v>
      </c>
      <c r="AF3" s="658" t="s">
        <v>14</v>
      </c>
      <c r="AG3" s="656" t="s">
        <v>64</v>
      </c>
      <c r="AH3" s="660" t="s">
        <v>10</v>
      </c>
      <c r="AI3" s="686" t="s">
        <v>31</v>
      </c>
      <c r="AJ3" s="696"/>
    </row>
    <row r="4" spans="1:36" ht="40.5" customHeight="1" thickBot="1" x14ac:dyDescent="0.3">
      <c r="A4" s="681"/>
      <c r="B4" s="683"/>
      <c r="C4" s="685"/>
      <c r="D4" s="662"/>
      <c r="E4" s="662"/>
      <c r="F4" s="662"/>
      <c r="G4" s="662"/>
      <c r="H4" s="662"/>
      <c r="I4" s="687"/>
      <c r="J4" s="669"/>
      <c r="K4" s="662"/>
      <c r="L4" s="684"/>
      <c r="M4" s="661"/>
      <c r="N4" s="659"/>
      <c r="O4" s="659"/>
      <c r="P4" s="659"/>
      <c r="Q4" s="659"/>
      <c r="R4" s="657"/>
      <c r="S4" s="661"/>
      <c r="T4" s="662"/>
      <c r="U4" s="659"/>
      <c r="V4" s="659"/>
      <c r="W4" s="659"/>
      <c r="X4" s="657"/>
      <c r="Y4" s="661"/>
      <c r="Z4" s="659"/>
      <c r="AA4" s="659"/>
      <c r="AB4" s="684"/>
      <c r="AC4" s="661"/>
      <c r="AD4" s="659"/>
      <c r="AE4" s="659"/>
      <c r="AF4" s="659"/>
      <c r="AG4" s="657"/>
      <c r="AH4" s="661"/>
      <c r="AI4" s="687"/>
      <c r="AJ4" s="697"/>
    </row>
    <row r="5" spans="1:36" s="493" customFormat="1" ht="17.25" thickBot="1" x14ac:dyDescent="0.35">
      <c r="A5" s="149" t="s">
        <v>2</v>
      </c>
      <c r="B5" s="483">
        <v>43891</v>
      </c>
      <c r="C5" s="471">
        <v>453</v>
      </c>
      <c r="D5" s="470">
        <v>800</v>
      </c>
      <c r="E5" s="470">
        <v>252</v>
      </c>
      <c r="F5" s="470">
        <v>710</v>
      </c>
      <c r="G5" s="470">
        <v>238</v>
      </c>
      <c r="H5" s="470">
        <v>269</v>
      </c>
      <c r="I5" s="491">
        <v>642</v>
      </c>
      <c r="J5" s="492">
        <v>271</v>
      </c>
      <c r="K5" s="470">
        <v>27</v>
      </c>
      <c r="L5" s="473">
        <v>249</v>
      </c>
      <c r="M5" s="471">
        <v>146</v>
      </c>
      <c r="N5" s="470">
        <v>117</v>
      </c>
      <c r="O5" s="470">
        <v>65</v>
      </c>
      <c r="P5" s="470">
        <v>30</v>
      </c>
      <c r="Q5" s="470">
        <v>38</v>
      </c>
      <c r="R5" s="473">
        <v>58</v>
      </c>
      <c r="S5" s="471">
        <v>115</v>
      </c>
      <c r="T5" s="470">
        <v>55</v>
      </c>
      <c r="U5" s="470">
        <v>151</v>
      </c>
      <c r="V5" s="470">
        <v>183</v>
      </c>
      <c r="W5" s="470">
        <v>148</v>
      </c>
      <c r="X5" s="473">
        <v>220</v>
      </c>
      <c r="Y5" s="471">
        <v>134</v>
      </c>
      <c r="Z5" s="489">
        <v>91</v>
      </c>
      <c r="AA5" s="470">
        <v>153</v>
      </c>
      <c r="AB5" s="473">
        <v>162</v>
      </c>
      <c r="AC5" s="471">
        <v>69</v>
      </c>
      <c r="AD5" s="470">
        <v>24</v>
      </c>
      <c r="AE5" s="470">
        <v>58</v>
      </c>
      <c r="AF5" s="470">
        <v>113</v>
      </c>
      <c r="AG5" s="473">
        <v>172</v>
      </c>
      <c r="AH5" s="471"/>
      <c r="AI5" s="472"/>
      <c r="AJ5" s="193">
        <f>SUM(C5:AI5)</f>
        <v>6213</v>
      </c>
    </row>
    <row r="6" spans="1:36" ht="15.75" thickBot="1" x14ac:dyDescent="0.3">
      <c r="A6" s="158" t="s">
        <v>21</v>
      </c>
      <c r="B6" s="667" t="s">
        <v>24</v>
      </c>
      <c r="C6" s="256">
        <f t="shared" ref="C6:AJ6" si="0">SUM(C5)</f>
        <v>453</v>
      </c>
      <c r="D6" s="236">
        <f t="shared" si="0"/>
        <v>800</v>
      </c>
      <c r="E6" s="236">
        <f t="shared" si="0"/>
        <v>252</v>
      </c>
      <c r="F6" s="236">
        <f t="shared" si="0"/>
        <v>710</v>
      </c>
      <c r="G6" s="236">
        <f t="shared" si="0"/>
        <v>238</v>
      </c>
      <c r="H6" s="236">
        <f t="shared" si="0"/>
        <v>269</v>
      </c>
      <c r="I6" s="236">
        <f t="shared" si="0"/>
        <v>642</v>
      </c>
      <c r="J6" s="236">
        <f t="shared" si="0"/>
        <v>271</v>
      </c>
      <c r="K6" s="236">
        <f t="shared" si="0"/>
        <v>27</v>
      </c>
      <c r="L6" s="236">
        <f t="shared" si="0"/>
        <v>249</v>
      </c>
      <c r="M6" s="236">
        <f t="shared" si="0"/>
        <v>146</v>
      </c>
      <c r="N6" s="236">
        <f t="shared" si="0"/>
        <v>117</v>
      </c>
      <c r="O6" s="236">
        <f t="shared" si="0"/>
        <v>65</v>
      </c>
      <c r="P6" s="236">
        <f t="shared" si="0"/>
        <v>30</v>
      </c>
      <c r="Q6" s="236">
        <f t="shared" si="0"/>
        <v>38</v>
      </c>
      <c r="R6" s="236">
        <f t="shared" si="0"/>
        <v>58</v>
      </c>
      <c r="S6" s="236">
        <f t="shared" si="0"/>
        <v>115</v>
      </c>
      <c r="T6" s="236">
        <f t="shared" si="0"/>
        <v>55</v>
      </c>
      <c r="U6" s="236">
        <f t="shared" si="0"/>
        <v>151</v>
      </c>
      <c r="V6" s="236">
        <f t="shared" si="0"/>
        <v>183</v>
      </c>
      <c r="W6" s="236">
        <f t="shared" si="0"/>
        <v>148</v>
      </c>
      <c r="X6" s="236">
        <f t="shared" si="0"/>
        <v>220</v>
      </c>
      <c r="Y6" s="236">
        <f t="shared" si="0"/>
        <v>134</v>
      </c>
      <c r="Z6" s="236">
        <f t="shared" si="0"/>
        <v>91</v>
      </c>
      <c r="AA6" s="236">
        <f t="shared" si="0"/>
        <v>153</v>
      </c>
      <c r="AB6" s="236">
        <f t="shared" si="0"/>
        <v>162</v>
      </c>
      <c r="AC6" s="236">
        <f t="shared" si="0"/>
        <v>69</v>
      </c>
      <c r="AD6" s="236">
        <f t="shared" si="0"/>
        <v>24</v>
      </c>
      <c r="AE6" s="236">
        <f t="shared" si="0"/>
        <v>58</v>
      </c>
      <c r="AF6" s="236">
        <f t="shared" si="0"/>
        <v>113</v>
      </c>
      <c r="AG6" s="236">
        <f t="shared" si="0"/>
        <v>172</v>
      </c>
      <c r="AH6" s="236">
        <f t="shared" si="0"/>
        <v>0</v>
      </c>
      <c r="AI6" s="236">
        <f t="shared" si="0"/>
        <v>0</v>
      </c>
      <c r="AJ6" s="159">
        <f t="shared" si="0"/>
        <v>6213</v>
      </c>
    </row>
    <row r="7" spans="1:36" ht="15.75" thickBot="1" x14ac:dyDescent="0.3">
      <c r="A7" s="109" t="s">
        <v>23</v>
      </c>
      <c r="B7" s="667"/>
      <c r="C7" s="256">
        <f t="shared" ref="C7:AJ7" si="1">AVERAGE(C5)</f>
        <v>453</v>
      </c>
      <c r="D7" s="256">
        <f t="shared" si="1"/>
        <v>800</v>
      </c>
      <c r="E7" s="256">
        <f t="shared" si="1"/>
        <v>252</v>
      </c>
      <c r="F7" s="256">
        <f t="shared" si="1"/>
        <v>710</v>
      </c>
      <c r="G7" s="256">
        <f t="shared" si="1"/>
        <v>238</v>
      </c>
      <c r="H7" s="256">
        <f t="shared" si="1"/>
        <v>269</v>
      </c>
      <c r="I7" s="256">
        <f t="shared" si="1"/>
        <v>642</v>
      </c>
      <c r="J7" s="256">
        <f t="shared" si="1"/>
        <v>271</v>
      </c>
      <c r="K7" s="256">
        <f t="shared" si="1"/>
        <v>27</v>
      </c>
      <c r="L7" s="256">
        <f t="shared" si="1"/>
        <v>249</v>
      </c>
      <c r="M7" s="256">
        <f t="shared" si="1"/>
        <v>146</v>
      </c>
      <c r="N7" s="256">
        <f t="shared" si="1"/>
        <v>117</v>
      </c>
      <c r="O7" s="256">
        <f t="shared" si="1"/>
        <v>65</v>
      </c>
      <c r="P7" s="256">
        <f t="shared" si="1"/>
        <v>30</v>
      </c>
      <c r="Q7" s="256">
        <f t="shared" si="1"/>
        <v>38</v>
      </c>
      <c r="R7" s="256">
        <f t="shared" si="1"/>
        <v>58</v>
      </c>
      <c r="S7" s="256">
        <f t="shared" si="1"/>
        <v>115</v>
      </c>
      <c r="T7" s="256">
        <f t="shared" si="1"/>
        <v>55</v>
      </c>
      <c r="U7" s="256">
        <f t="shared" si="1"/>
        <v>151</v>
      </c>
      <c r="V7" s="256">
        <f t="shared" si="1"/>
        <v>183</v>
      </c>
      <c r="W7" s="256">
        <f t="shared" si="1"/>
        <v>148</v>
      </c>
      <c r="X7" s="256">
        <f t="shared" si="1"/>
        <v>220</v>
      </c>
      <c r="Y7" s="256">
        <f t="shared" si="1"/>
        <v>134</v>
      </c>
      <c r="Z7" s="256">
        <f t="shared" si="1"/>
        <v>91</v>
      </c>
      <c r="AA7" s="256">
        <f t="shared" si="1"/>
        <v>153</v>
      </c>
      <c r="AB7" s="256">
        <f t="shared" si="1"/>
        <v>162</v>
      </c>
      <c r="AC7" s="256">
        <f t="shared" si="1"/>
        <v>69</v>
      </c>
      <c r="AD7" s="256">
        <f t="shared" si="1"/>
        <v>24</v>
      </c>
      <c r="AE7" s="256">
        <f t="shared" si="1"/>
        <v>58</v>
      </c>
      <c r="AF7" s="256">
        <f t="shared" si="1"/>
        <v>113</v>
      </c>
      <c r="AG7" s="256">
        <f t="shared" si="1"/>
        <v>172</v>
      </c>
      <c r="AH7" s="256" t="e">
        <f t="shared" si="1"/>
        <v>#DIV/0!</v>
      </c>
      <c r="AI7" s="256" t="e">
        <f t="shared" si="1"/>
        <v>#DIV/0!</v>
      </c>
      <c r="AJ7" s="256">
        <f t="shared" si="1"/>
        <v>6213</v>
      </c>
    </row>
    <row r="8" spans="1:36" ht="15.75" thickBot="1" x14ac:dyDescent="0.3">
      <c r="A8" s="26" t="s">
        <v>20</v>
      </c>
      <c r="B8" s="667"/>
      <c r="C8" s="258" t="e">
        <f>SUM(#REF!)</f>
        <v>#REF!</v>
      </c>
      <c r="D8" s="237" t="e">
        <f>SUM(#REF!)</f>
        <v>#REF!</v>
      </c>
      <c r="E8" s="237" t="e">
        <f>SUM(#REF!)</f>
        <v>#REF!</v>
      </c>
      <c r="F8" s="237" t="e">
        <f>SUM(#REF!)</f>
        <v>#REF!</v>
      </c>
      <c r="G8" s="237" t="e">
        <f>SUM(#REF!)</f>
        <v>#REF!</v>
      </c>
      <c r="H8" s="237" t="e">
        <f>SUM(#REF!)</f>
        <v>#REF!</v>
      </c>
      <c r="I8" s="237" t="e">
        <f>SUM(#REF!)</f>
        <v>#REF!</v>
      </c>
      <c r="J8" s="237" t="e">
        <f>SUM(#REF!)</f>
        <v>#REF!</v>
      </c>
      <c r="K8" s="237" t="e">
        <f>SUM(#REF!)</f>
        <v>#REF!</v>
      </c>
      <c r="L8" s="237" t="e">
        <f>SUM(#REF!)</f>
        <v>#REF!</v>
      </c>
      <c r="M8" s="237" t="e">
        <f>SUM(#REF!)</f>
        <v>#REF!</v>
      </c>
      <c r="N8" s="237" t="e">
        <f>SUM(#REF!)</f>
        <v>#REF!</v>
      </c>
      <c r="O8" s="237" t="e">
        <f>SUM(#REF!)</f>
        <v>#REF!</v>
      </c>
      <c r="P8" s="237" t="e">
        <f>SUM(#REF!)</f>
        <v>#REF!</v>
      </c>
      <c r="Q8" s="237" t="e">
        <f>SUM(#REF!)</f>
        <v>#REF!</v>
      </c>
      <c r="R8" s="237" t="e">
        <f>SUM(#REF!)</f>
        <v>#REF!</v>
      </c>
      <c r="S8" s="237" t="e">
        <f>SUM(#REF!)</f>
        <v>#REF!</v>
      </c>
      <c r="T8" s="237" t="e">
        <f>SUM(#REF!)</f>
        <v>#REF!</v>
      </c>
      <c r="U8" s="237" t="e">
        <f>SUM(#REF!)</f>
        <v>#REF!</v>
      </c>
      <c r="V8" s="237" t="e">
        <f>SUM(#REF!)</f>
        <v>#REF!</v>
      </c>
      <c r="W8" s="237" t="e">
        <f>SUM(#REF!)</f>
        <v>#REF!</v>
      </c>
      <c r="X8" s="237" t="e">
        <f>SUM(#REF!)</f>
        <v>#REF!</v>
      </c>
      <c r="Y8" s="237" t="e">
        <f>SUM(#REF!)</f>
        <v>#REF!</v>
      </c>
      <c r="Z8" s="237" t="e">
        <f>SUM(#REF!)</f>
        <v>#REF!</v>
      </c>
      <c r="AA8" s="237" t="e">
        <f>SUM(#REF!)</f>
        <v>#REF!</v>
      </c>
      <c r="AB8" s="237" t="e">
        <f>SUM(#REF!)</f>
        <v>#REF!</v>
      </c>
      <c r="AC8" s="237" t="e">
        <f>SUM(#REF!)</f>
        <v>#REF!</v>
      </c>
      <c r="AD8" s="237" t="e">
        <f>SUM(#REF!)</f>
        <v>#REF!</v>
      </c>
      <c r="AE8" s="237" t="e">
        <f>SUM(#REF!)</f>
        <v>#REF!</v>
      </c>
      <c r="AF8" s="237" t="e">
        <f>SUM(#REF!)</f>
        <v>#REF!</v>
      </c>
      <c r="AG8" s="237" t="e">
        <f>SUM(#REF!)</f>
        <v>#REF!</v>
      </c>
      <c r="AH8" s="237" t="e">
        <f>SUM(#REF!)</f>
        <v>#REF!</v>
      </c>
      <c r="AI8" s="237" t="e">
        <f>SUM(#REF!)</f>
        <v>#REF!</v>
      </c>
      <c r="AJ8" s="161" t="e">
        <f>SUM(#REF!)</f>
        <v>#REF!</v>
      </c>
    </row>
    <row r="9" spans="1:36" ht="15.75" thickBot="1" x14ac:dyDescent="0.3">
      <c r="A9" s="26" t="s">
        <v>22</v>
      </c>
      <c r="B9" s="667"/>
      <c r="C9" s="258" t="e">
        <f>AVERAGE(#REF!)</f>
        <v>#REF!</v>
      </c>
      <c r="D9" s="237" t="e">
        <f>AVERAGE(#REF!)</f>
        <v>#REF!</v>
      </c>
      <c r="E9" s="237" t="e">
        <f>AVERAGE(#REF!)</f>
        <v>#REF!</v>
      </c>
      <c r="F9" s="237" t="e">
        <f>AVERAGE(#REF!)</f>
        <v>#REF!</v>
      </c>
      <c r="G9" s="237" t="e">
        <f>AVERAGE(#REF!)</f>
        <v>#REF!</v>
      </c>
      <c r="H9" s="237" t="e">
        <f>AVERAGE(#REF!)</f>
        <v>#REF!</v>
      </c>
      <c r="I9" s="237" t="e">
        <f>AVERAGE(#REF!)</f>
        <v>#REF!</v>
      </c>
      <c r="J9" s="237" t="e">
        <f>AVERAGE(#REF!)</f>
        <v>#REF!</v>
      </c>
      <c r="K9" s="237" t="e">
        <f>AVERAGE(#REF!)</f>
        <v>#REF!</v>
      </c>
      <c r="L9" s="237" t="e">
        <f>AVERAGE(#REF!)</f>
        <v>#REF!</v>
      </c>
      <c r="M9" s="237" t="e">
        <f>AVERAGE(#REF!)</f>
        <v>#REF!</v>
      </c>
      <c r="N9" s="237" t="e">
        <f>AVERAGE(#REF!)</f>
        <v>#REF!</v>
      </c>
      <c r="O9" s="237" t="e">
        <f>AVERAGE(#REF!)</f>
        <v>#REF!</v>
      </c>
      <c r="P9" s="237" t="e">
        <f>AVERAGE(#REF!)</f>
        <v>#REF!</v>
      </c>
      <c r="Q9" s="237" t="e">
        <f>AVERAGE(#REF!)</f>
        <v>#REF!</v>
      </c>
      <c r="R9" s="237" t="e">
        <f>AVERAGE(#REF!)</f>
        <v>#REF!</v>
      </c>
      <c r="S9" s="237" t="e">
        <f>AVERAGE(#REF!)</f>
        <v>#REF!</v>
      </c>
      <c r="T9" s="237" t="e">
        <f>AVERAGE(#REF!)</f>
        <v>#REF!</v>
      </c>
      <c r="U9" s="237" t="e">
        <f>AVERAGE(#REF!)</f>
        <v>#REF!</v>
      </c>
      <c r="V9" s="237" t="e">
        <f>AVERAGE(#REF!)</f>
        <v>#REF!</v>
      </c>
      <c r="W9" s="237" t="e">
        <f>AVERAGE(#REF!)</f>
        <v>#REF!</v>
      </c>
      <c r="X9" s="237" t="e">
        <f>AVERAGE(#REF!)</f>
        <v>#REF!</v>
      </c>
      <c r="Y9" s="237" t="e">
        <f>AVERAGE(#REF!)</f>
        <v>#REF!</v>
      </c>
      <c r="Z9" s="237" t="e">
        <f>AVERAGE(#REF!)</f>
        <v>#REF!</v>
      </c>
      <c r="AA9" s="237" t="e">
        <f>AVERAGE(#REF!)</f>
        <v>#REF!</v>
      </c>
      <c r="AB9" s="237" t="e">
        <f>AVERAGE(#REF!)</f>
        <v>#REF!</v>
      </c>
      <c r="AC9" s="237" t="e">
        <f>AVERAGE(#REF!)</f>
        <v>#REF!</v>
      </c>
      <c r="AD9" s="237" t="e">
        <f>AVERAGE(#REF!)</f>
        <v>#REF!</v>
      </c>
      <c r="AE9" s="237" t="e">
        <f>AVERAGE(#REF!)</f>
        <v>#REF!</v>
      </c>
      <c r="AF9" s="237" t="e">
        <f>AVERAGE(#REF!)</f>
        <v>#REF!</v>
      </c>
      <c r="AG9" s="237" t="e">
        <f>AVERAGE(#REF!)</f>
        <v>#REF!</v>
      </c>
      <c r="AH9" s="237" t="e">
        <f>AVERAGE(#REF!)</f>
        <v>#REF!</v>
      </c>
      <c r="AI9" s="237" t="e">
        <f>AVERAGE(#REF!)</f>
        <v>#REF!</v>
      </c>
      <c r="AJ9" s="162" t="e">
        <f>AVERAGE(#REF!)</f>
        <v>#REF!</v>
      </c>
    </row>
    <row r="10" spans="1:36" ht="15.75" customHeight="1" thickBot="1" x14ac:dyDescent="0.3">
      <c r="A10" s="149" t="s">
        <v>3</v>
      </c>
      <c r="B10" s="484">
        <v>43892</v>
      </c>
      <c r="C10" s="261">
        <v>1259</v>
      </c>
      <c r="D10" s="221">
        <v>932</v>
      </c>
      <c r="E10" s="221">
        <v>620</v>
      </c>
      <c r="F10" s="221">
        <v>1235</v>
      </c>
      <c r="G10" s="221">
        <v>752</v>
      </c>
      <c r="H10" s="221">
        <v>335</v>
      </c>
      <c r="I10" s="249">
        <v>1286</v>
      </c>
      <c r="J10" s="427">
        <v>585</v>
      </c>
      <c r="K10" s="221">
        <v>208</v>
      </c>
      <c r="L10" s="311">
        <v>496</v>
      </c>
      <c r="M10" s="261">
        <v>394</v>
      </c>
      <c r="N10" s="221">
        <v>345</v>
      </c>
      <c r="O10" s="221">
        <v>147</v>
      </c>
      <c r="P10" s="221">
        <v>143</v>
      </c>
      <c r="Q10" s="221">
        <v>48</v>
      </c>
      <c r="R10" s="311">
        <v>148</v>
      </c>
      <c r="S10" s="261">
        <v>533</v>
      </c>
      <c r="T10" s="221">
        <v>272</v>
      </c>
      <c r="U10" s="221">
        <v>638</v>
      </c>
      <c r="V10" s="221">
        <v>493</v>
      </c>
      <c r="W10" s="426">
        <v>318</v>
      </c>
      <c r="X10" s="311">
        <v>468</v>
      </c>
      <c r="Y10" s="261">
        <v>550</v>
      </c>
      <c r="Z10" s="488">
        <v>447</v>
      </c>
      <c r="AA10" s="221">
        <v>383</v>
      </c>
      <c r="AB10" s="311">
        <v>637</v>
      </c>
      <c r="AC10" s="261">
        <v>271</v>
      </c>
      <c r="AD10" s="488">
        <v>65</v>
      </c>
      <c r="AE10" s="221">
        <v>234</v>
      </c>
      <c r="AF10" s="221">
        <v>243</v>
      </c>
      <c r="AG10" s="311">
        <v>380</v>
      </c>
      <c r="AH10" s="261"/>
      <c r="AI10" s="249"/>
      <c r="AJ10" s="193">
        <f t="shared" ref="AJ10:AJ16" si="2">SUM(C10:AI10)</f>
        <v>14865</v>
      </c>
    </row>
    <row r="11" spans="1:36" ht="17.25" customHeight="1" thickBot="1" x14ac:dyDescent="0.3">
      <c r="A11" s="149" t="s">
        <v>4</v>
      </c>
      <c r="B11" s="485">
        <v>43893</v>
      </c>
      <c r="C11" s="317">
        <v>957</v>
      </c>
      <c r="D11" s="318">
        <v>637</v>
      </c>
      <c r="E11" s="318">
        <v>547</v>
      </c>
      <c r="F11" s="318">
        <v>1292</v>
      </c>
      <c r="G11" s="318">
        <v>707</v>
      </c>
      <c r="H11" s="318">
        <v>285</v>
      </c>
      <c r="I11" s="486">
        <v>1131</v>
      </c>
      <c r="J11" s="432">
        <v>593</v>
      </c>
      <c r="K11" s="318">
        <v>183</v>
      </c>
      <c r="L11" s="244">
        <v>502</v>
      </c>
      <c r="M11" s="255">
        <v>331</v>
      </c>
      <c r="N11" s="222">
        <v>140</v>
      </c>
      <c r="O11" s="222">
        <v>135</v>
      </c>
      <c r="P11" s="222">
        <v>151</v>
      </c>
      <c r="Q11" s="222">
        <v>47</v>
      </c>
      <c r="R11" s="244">
        <v>128</v>
      </c>
      <c r="S11" s="255">
        <v>439</v>
      </c>
      <c r="T11" s="222">
        <v>288</v>
      </c>
      <c r="U11" s="222">
        <v>606</v>
      </c>
      <c r="V11" s="222">
        <v>459</v>
      </c>
      <c r="W11" s="222">
        <v>295</v>
      </c>
      <c r="X11" s="244">
        <v>469</v>
      </c>
      <c r="Y11" s="255">
        <v>512</v>
      </c>
      <c r="Z11" s="318">
        <v>434</v>
      </c>
      <c r="AA11" s="222">
        <v>352</v>
      </c>
      <c r="AB11" s="244">
        <v>596</v>
      </c>
      <c r="AC11" s="255">
        <v>238</v>
      </c>
      <c r="AD11" s="490">
        <v>33</v>
      </c>
      <c r="AE11" s="222">
        <v>219</v>
      </c>
      <c r="AF11" s="222">
        <v>274</v>
      </c>
      <c r="AG11" s="244">
        <v>390</v>
      </c>
      <c r="AH11" s="255"/>
      <c r="AI11" s="246"/>
      <c r="AJ11" s="193">
        <f t="shared" si="2"/>
        <v>13370</v>
      </c>
    </row>
    <row r="12" spans="1:36" ht="15.75" customHeight="1" thickBot="1" x14ac:dyDescent="0.3">
      <c r="A12" s="149" t="s">
        <v>5</v>
      </c>
      <c r="B12" s="485">
        <v>43894</v>
      </c>
      <c r="C12" s="317">
        <v>1097</v>
      </c>
      <c r="D12" s="318">
        <v>835</v>
      </c>
      <c r="E12" s="318">
        <v>656</v>
      </c>
      <c r="F12" s="318">
        <v>1465</v>
      </c>
      <c r="G12" s="318">
        <v>779</v>
      </c>
      <c r="H12" s="318">
        <v>333</v>
      </c>
      <c r="I12" s="486">
        <v>1304</v>
      </c>
      <c r="J12" s="432">
        <v>642</v>
      </c>
      <c r="K12" s="318">
        <v>204</v>
      </c>
      <c r="L12" s="244">
        <v>578</v>
      </c>
      <c r="M12" s="255">
        <v>401</v>
      </c>
      <c r="N12" s="222">
        <v>252</v>
      </c>
      <c r="O12" s="222">
        <v>138</v>
      </c>
      <c r="P12" s="222">
        <v>141</v>
      </c>
      <c r="Q12" s="222">
        <v>51</v>
      </c>
      <c r="R12" s="244">
        <v>138</v>
      </c>
      <c r="S12" s="255">
        <v>460</v>
      </c>
      <c r="T12" s="222">
        <v>277</v>
      </c>
      <c r="U12" s="222">
        <v>609</v>
      </c>
      <c r="V12" s="222">
        <v>464</v>
      </c>
      <c r="W12" s="222">
        <v>376</v>
      </c>
      <c r="X12" s="244">
        <v>444</v>
      </c>
      <c r="Y12" s="255">
        <v>536</v>
      </c>
      <c r="Z12" s="318">
        <v>477</v>
      </c>
      <c r="AA12" s="222">
        <v>397</v>
      </c>
      <c r="AB12" s="244">
        <v>640</v>
      </c>
      <c r="AC12" s="255">
        <v>250</v>
      </c>
      <c r="AD12" s="222">
        <v>61</v>
      </c>
      <c r="AE12" s="222">
        <v>252</v>
      </c>
      <c r="AF12" s="222">
        <v>261</v>
      </c>
      <c r="AG12" s="244">
        <v>373</v>
      </c>
      <c r="AH12" s="255"/>
      <c r="AI12" s="246"/>
      <c r="AJ12" s="193">
        <f t="shared" si="2"/>
        <v>14891</v>
      </c>
    </row>
    <row r="13" spans="1:36" ht="15.75" customHeight="1" thickBot="1" x14ac:dyDescent="0.3">
      <c r="A13" s="149" t="s">
        <v>6</v>
      </c>
      <c r="B13" s="485">
        <v>43895</v>
      </c>
      <c r="C13" s="317">
        <v>1085</v>
      </c>
      <c r="D13" s="318">
        <v>903</v>
      </c>
      <c r="E13" s="318">
        <v>592</v>
      </c>
      <c r="F13" s="318">
        <v>1295</v>
      </c>
      <c r="G13" s="318">
        <v>715</v>
      </c>
      <c r="H13" s="318">
        <v>282</v>
      </c>
      <c r="I13" s="486">
        <v>1226</v>
      </c>
      <c r="J13" s="432">
        <v>614</v>
      </c>
      <c r="K13" s="318">
        <v>200</v>
      </c>
      <c r="L13" s="244">
        <v>524</v>
      </c>
      <c r="M13" s="255">
        <v>379</v>
      </c>
      <c r="N13" s="222">
        <v>277</v>
      </c>
      <c r="O13" s="222">
        <v>142</v>
      </c>
      <c r="P13" s="222">
        <v>164</v>
      </c>
      <c r="Q13" s="222">
        <v>61</v>
      </c>
      <c r="R13" s="244">
        <v>154</v>
      </c>
      <c r="S13" s="255">
        <v>471</v>
      </c>
      <c r="T13" s="222">
        <v>282</v>
      </c>
      <c r="U13" s="222">
        <v>630</v>
      </c>
      <c r="V13" s="222">
        <v>483</v>
      </c>
      <c r="W13" s="222">
        <v>339</v>
      </c>
      <c r="X13" s="244">
        <v>439</v>
      </c>
      <c r="Y13" s="255">
        <v>550</v>
      </c>
      <c r="Z13" s="318">
        <v>452</v>
      </c>
      <c r="AA13" s="222">
        <v>364</v>
      </c>
      <c r="AB13" s="244">
        <v>609</v>
      </c>
      <c r="AC13" s="255">
        <v>245</v>
      </c>
      <c r="AD13" s="222">
        <v>59</v>
      </c>
      <c r="AE13" s="222">
        <v>226</v>
      </c>
      <c r="AF13" s="222">
        <v>222</v>
      </c>
      <c r="AG13" s="244">
        <v>352</v>
      </c>
      <c r="AH13" s="255"/>
      <c r="AI13" s="246"/>
      <c r="AJ13" s="193">
        <f t="shared" si="2"/>
        <v>14336</v>
      </c>
    </row>
    <row r="14" spans="1:36" ht="15.75" thickBot="1" x14ac:dyDescent="0.3">
      <c r="A14" s="149" t="s">
        <v>0</v>
      </c>
      <c r="B14" s="485">
        <v>43896</v>
      </c>
      <c r="C14" s="317">
        <v>722</v>
      </c>
      <c r="D14" s="318">
        <v>511</v>
      </c>
      <c r="E14" s="318">
        <v>492</v>
      </c>
      <c r="F14" s="318">
        <v>957</v>
      </c>
      <c r="G14" s="318">
        <v>664</v>
      </c>
      <c r="H14" s="318">
        <v>229</v>
      </c>
      <c r="I14" s="486">
        <v>854</v>
      </c>
      <c r="J14" s="432">
        <v>536</v>
      </c>
      <c r="K14" s="318">
        <v>104</v>
      </c>
      <c r="L14" s="244">
        <v>458</v>
      </c>
      <c r="M14" s="255">
        <v>284</v>
      </c>
      <c r="N14" s="222">
        <v>145</v>
      </c>
      <c r="O14" s="222">
        <v>96</v>
      </c>
      <c r="P14" s="222">
        <v>116</v>
      </c>
      <c r="Q14" s="222">
        <v>39</v>
      </c>
      <c r="R14" s="244">
        <v>97</v>
      </c>
      <c r="S14" s="255">
        <v>345</v>
      </c>
      <c r="T14" s="222">
        <v>249</v>
      </c>
      <c r="U14" s="222">
        <v>524</v>
      </c>
      <c r="V14" s="222">
        <v>367</v>
      </c>
      <c r="W14" s="222">
        <v>273</v>
      </c>
      <c r="X14" s="244">
        <v>365</v>
      </c>
      <c r="Y14" s="255">
        <v>398</v>
      </c>
      <c r="Z14" s="318">
        <v>394</v>
      </c>
      <c r="AA14" s="222">
        <v>271</v>
      </c>
      <c r="AB14" s="244">
        <v>542</v>
      </c>
      <c r="AC14" s="255">
        <v>219</v>
      </c>
      <c r="AD14" s="222">
        <v>42</v>
      </c>
      <c r="AE14" s="222">
        <v>198</v>
      </c>
      <c r="AF14" s="222">
        <v>157</v>
      </c>
      <c r="AG14" s="244">
        <v>337</v>
      </c>
      <c r="AH14" s="255"/>
      <c r="AI14" s="246"/>
      <c r="AJ14" s="193">
        <f t="shared" si="2"/>
        <v>10985</v>
      </c>
    </row>
    <row r="15" spans="1:36" ht="15.75" thickBot="1" x14ac:dyDescent="0.3">
      <c r="A15" s="149" t="s">
        <v>1</v>
      </c>
      <c r="B15" s="485">
        <v>43897</v>
      </c>
      <c r="C15" s="317">
        <v>571</v>
      </c>
      <c r="D15" s="318">
        <v>941</v>
      </c>
      <c r="E15" s="318">
        <v>274</v>
      </c>
      <c r="F15" s="318">
        <v>751</v>
      </c>
      <c r="G15" s="318">
        <v>354</v>
      </c>
      <c r="H15" s="318">
        <v>271</v>
      </c>
      <c r="I15" s="486">
        <v>716</v>
      </c>
      <c r="J15" s="432">
        <v>391</v>
      </c>
      <c r="K15" s="318">
        <v>113</v>
      </c>
      <c r="L15" s="244">
        <v>365</v>
      </c>
      <c r="M15" s="255">
        <v>288</v>
      </c>
      <c r="N15" s="222">
        <v>211</v>
      </c>
      <c r="O15" s="222">
        <v>65</v>
      </c>
      <c r="P15" s="222">
        <v>97</v>
      </c>
      <c r="Q15" s="222">
        <v>48</v>
      </c>
      <c r="R15" s="244">
        <v>75</v>
      </c>
      <c r="S15" s="255">
        <v>186</v>
      </c>
      <c r="T15" s="222">
        <v>69</v>
      </c>
      <c r="U15" s="222">
        <v>254</v>
      </c>
      <c r="V15" s="222">
        <v>217</v>
      </c>
      <c r="W15" s="222">
        <v>209</v>
      </c>
      <c r="X15" s="244">
        <v>224</v>
      </c>
      <c r="Y15" s="255">
        <v>141</v>
      </c>
      <c r="Z15" s="318">
        <v>161</v>
      </c>
      <c r="AA15" s="222">
        <v>166</v>
      </c>
      <c r="AB15" s="244">
        <v>203</v>
      </c>
      <c r="AC15" s="255">
        <v>123</v>
      </c>
      <c r="AD15" s="222">
        <v>31</v>
      </c>
      <c r="AE15" s="222">
        <v>66</v>
      </c>
      <c r="AF15" s="222">
        <v>124</v>
      </c>
      <c r="AG15" s="244">
        <v>167</v>
      </c>
      <c r="AH15" s="255"/>
      <c r="AI15" s="246"/>
      <c r="AJ15" s="193">
        <f t="shared" si="2"/>
        <v>7872</v>
      </c>
    </row>
    <row r="16" spans="1:36" ht="15.75" thickBot="1" x14ac:dyDescent="0.3">
      <c r="A16" s="149" t="s">
        <v>2</v>
      </c>
      <c r="B16" s="485">
        <v>43898</v>
      </c>
      <c r="C16" s="317">
        <v>766</v>
      </c>
      <c r="D16" s="318">
        <v>1203</v>
      </c>
      <c r="E16" s="318">
        <v>280</v>
      </c>
      <c r="F16" s="318">
        <v>814</v>
      </c>
      <c r="G16" s="318">
        <v>415</v>
      </c>
      <c r="H16" s="318">
        <v>511</v>
      </c>
      <c r="I16" s="486">
        <v>870</v>
      </c>
      <c r="J16" s="432">
        <v>367</v>
      </c>
      <c r="K16" s="318">
        <v>88</v>
      </c>
      <c r="L16" s="244">
        <v>482</v>
      </c>
      <c r="M16" s="255">
        <v>345</v>
      </c>
      <c r="N16" s="222">
        <v>144</v>
      </c>
      <c r="O16" s="222">
        <v>138</v>
      </c>
      <c r="P16" s="222">
        <v>86</v>
      </c>
      <c r="Q16" s="222">
        <v>57</v>
      </c>
      <c r="R16" s="244">
        <v>215</v>
      </c>
      <c r="S16" s="255">
        <v>246</v>
      </c>
      <c r="T16" s="222">
        <v>89</v>
      </c>
      <c r="U16" s="222">
        <v>268</v>
      </c>
      <c r="V16" s="222">
        <v>290</v>
      </c>
      <c r="W16" s="222">
        <v>250</v>
      </c>
      <c r="X16" s="244">
        <v>292</v>
      </c>
      <c r="Y16" s="255">
        <v>185</v>
      </c>
      <c r="Z16" s="318">
        <v>115</v>
      </c>
      <c r="AA16" s="222">
        <v>225</v>
      </c>
      <c r="AB16" s="244">
        <v>199</v>
      </c>
      <c r="AC16" s="255">
        <v>113</v>
      </c>
      <c r="AD16" s="222">
        <v>40</v>
      </c>
      <c r="AE16" s="222">
        <v>108</v>
      </c>
      <c r="AF16" s="222">
        <v>135</v>
      </c>
      <c r="AG16" s="244">
        <v>259</v>
      </c>
      <c r="AH16" s="255"/>
      <c r="AI16" s="246"/>
      <c r="AJ16" s="193">
        <f t="shared" si="2"/>
        <v>9595</v>
      </c>
    </row>
    <row r="17" spans="1:36" ht="15.75" thickBot="1" x14ac:dyDescent="0.3">
      <c r="A17" s="158" t="s">
        <v>21</v>
      </c>
      <c r="B17" s="667" t="s">
        <v>24</v>
      </c>
      <c r="C17" s="256">
        <f t="shared" ref="C17:H17" si="3">SUM(C10:C16)</f>
        <v>6457</v>
      </c>
      <c r="D17" s="236">
        <f t="shared" si="3"/>
        <v>5962</v>
      </c>
      <c r="E17" s="236">
        <f t="shared" si="3"/>
        <v>3461</v>
      </c>
      <c r="F17" s="236">
        <f t="shared" si="3"/>
        <v>7809</v>
      </c>
      <c r="G17" s="236">
        <f t="shared" si="3"/>
        <v>4386</v>
      </c>
      <c r="H17" s="236">
        <f t="shared" si="3"/>
        <v>2246</v>
      </c>
      <c r="I17" s="236">
        <f t="shared" ref="I17:AI17" si="4">SUM(I10:I16)</f>
        <v>7387</v>
      </c>
      <c r="J17" s="236">
        <f t="shared" si="4"/>
        <v>3728</v>
      </c>
      <c r="K17" s="236">
        <f t="shared" si="4"/>
        <v>1100</v>
      </c>
      <c r="L17" s="236">
        <f t="shared" si="4"/>
        <v>3405</v>
      </c>
      <c r="M17" s="236">
        <f t="shared" si="4"/>
        <v>2422</v>
      </c>
      <c r="N17" s="236">
        <f t="shared" si="4"/>
        <v>1514</v>
      </c>
      <c r="O17" s="236">
        <f t="shared" si="4"/>
        <v>861</v>
      </c>
      <c r="P17" s="236">
        <f t="shared" si="4"/>
        <v>898</v>
      </c>
      <c r="Q17" s="236">
        <f t="shared" si="4"/>
        <v>351</v>
      </c>
      <c r="R17" s="236">
        <f t="shared" si="4"/>
        <v>955</v>
      </c>
      <c r="S17" s="236">
        <f t="shared" si="4"/>
        <v>2680</v>
      </c>
      <c r="T17" s="236">
        <f t="shared" si="4"/>
        <v>1526</v>
      </c>
      <c r="U17" s="236">
        <f t="shared" si="4"/>
        <v>3529</v>
      </c>
      <c r="V17" s="236">
        <f t="shared" si="4"/>
        <v>2773</v>
      </c>
      <c r="W17" s="236">
        <f t="shared" si="4"/>
        <v>2060</v>
      </c>
      <c r="X17" s="236">
        <f t="shared" si="4"/>
        <v>2701</v>
      </c>
      <c r="Y17" s="236">
        <f t="shared" si="4"/>
        <v>2872</v>
      </c>
      <c r="Z17" s="236">
        <f t="shared" si="4"/>
        <v>2480</v>
      </c>
      <c r="AA17" s="236">
        <f t="shared" si="4"/>
        <v>2158</v>
      </c>
      <c r="AB17" s="236">
        <f t="shared" si="4"/>
        <v>3426</v>
      </c>
      <c r="AC17" s="236">
        <f t="shared" si="4"/>
        <v>1459</v>
      </c>
      <c r="AD17" s="236">
        <f t="shared" si="4"/>
        <v>331</v>
      </c>
      <c r="AE17" s="236">
        <f t="shared" si="4"/>
        <v>1303</v>
      </c>
      <c r="AF17" s="236">
        <f t="shared" si="4"/>
        <v>1416</v>
      </c>
      <c r="AG17" s="236">
        <f t="shared" si="4"/>
        <v>2258</v>
      </c>
      <c r="AH17" s="236">
        <f t="shared" si="4"/>
        <v>0</v>
      </c>
      <c r="AI17" s="236">
        <f t="shared" si="4"/>
        <v>0</v>
      </c>
      <c r="AJ17" s="159">
        <f>SUM(AJ10:AJ16)</f>
        <v>85914</v>
      </c>
    </row>
    <row r="18" spans="1:36" ht="15.75" thickBot="1" x14ac:dyDescent="0.3">
      <c r="A18" s="109" t="s">
        <v>23</v>
      </c>
      <c r="B18" s="667"/>
      <c r="C18" s="256">
        <f t="shared" ref="C18:H18" si="5">AVERAGE(C10:C16)</f>
        <v>922.42857142857144</v>
      </c>
      <c r="D18" s="236">
        <f t="shared" si="5"/>
        <v>851.71428571428567</v>
      </c>
      <c r="E18" s="236">
        <f t="shared" si="5"/>
        <v>494.42857142857144</v>
      </c>
      <c r="F18" s="236">
        <f t="shared" si="5"/>
        <v>1115.5714285714287</v>
      </c>
      <c r="G18" s="236">
        <f t="shared" si="5"/>
        <v>626.57142857142856</v>
      </c>
      <c r="H18" s="236">
        <f t="shared" si="5"/>
        <v>320.85714285714283</v>
      </c>
      <c r="I18" s="236">
        <f t="shared" ref="I18:AI18" si="6">AVERAGE(I10:I16)</f>
        <v>1055.2857142857142</v>
      </c>
      <c r="J18" s="236">
        <f t="shared" si="6"/>
        <v>532.57142857142856</v>
      </c>
      <c r="K18" s="236">
        <f t="shared" si="6"/>
        <v>157.14285714285714</v>
      </c>
      <c r="L18" s="236">
        <f t="shared" si="6"/>
        <v>486.42857142857144</v>
      </c>
      <c r="M18" s="236">
        <f t="shared" si="6"/>
        <v>346</v>
      </c>
      <c r="N18" s="236">
        <f t="shared" si="6"/>
        <v>216.28571428571428</v>
      </c>
      <c r="O18" s="236">
        <f t="shared" si="6"/>
        <v>123</v>
      </c>
      <c r="P18" s="236">
        <f t="shared" si="6"/>
        <v>128.28571428571428</v>
      </c>
      <c r="Q18" s="236">
        <f t="shared" si="6"/>
        <v>50.142857142857146</v>
      </c>
      <c r="R18" s="236">
        <f t="shared" si="6"/>
        <v>136.42857142857142</v>
      </c>
      <c r="S18" s="236">
        <f t="shared" si="6"/>
        <v>382.85714285714283</v>
      </c>
      <c r="T18" s="236">
        <f t="shared" si="6"/>
        <v>218</v>
      </c>
      <c r="U18" s="236">
        <f t="shared" si="6"/>
        <v>504.14285714285717</v>
      </c>
      <c r="V18" s="236">
        <f t="shared" si="6"/>
        <v>396.14285714285717</v>
      </c>
      <c r="W18" s="236">
        <f t="shared" si="6"/>
        <v>294.28571428571428</v>
      </c>
      <c r="X18" s="236">
        <f t="shared" si="6"/>
        <v>385.85714285714283</v>
      </c>
      <c r="Y18" s="236">
        <f t="shared" si="6"/>
        <v>410.28571428571428</v>
      </c>
      <c r="Z18" s="236">
        <f t="shared" si="6"/>
        <v>354.28571428571428</v>
      </c>
      <c r="AA18" s="236">
        <f t="shared" si="6"/>
        <v>308.28571428571428</v>
      </c>
      <c r="AB18" s="236">
        <f t="shared" si="6"/>
        <v>489.42857142857144</v>
      </c>
      <c r="AC18" s="236">
        <f t="shared" si="6"/>
        <v>208.42857142857142</v>
      </c>
      <c r="AD18" s="236">
        <f t="shared" si="6"/>
        <v>47.285714285714285</v>
      </c>
      <c r="AE18" s="236">
        <f t="shared" si="6"/>
        <v>186.14285714285714</v>
      </c>
      <c r="AF18" s="236">
        <f t="shared" si="6"/>
        <v>202.28571428571428</v>
      </c>
      <c r="AG18" s="236">
        <f t="shared" si="6"/>
        <v>322.57142857142856</v>
      </c>
      <c r="AH18" s="236" t="e">
        <f t="shared" si="6"/>
        <v>#DIV/0!</v>
      </c>
      <c r="AI18" s="236" t="e">
        <f t="shared" si="6"/>
        <v>#DIV/0!</v>
      </c>
      <c r="AJ18" s="160">
        <f>AVERAGE(AJ10:AJ16)</f>
        <v>12273.428571428571</v>
      </c>
    </row>
    <row r="19" spans="1:36" ht="15.75" thickBot="1" x14ac:dyDescent="0.3">
      <c r="A19" s="26" t="s">
        <v>20</v>
      </c>
      <c r="B19" s="667"/>
      <c r="C19" s="258">
        <f t="shared" ref="C19:H19" si="7">SUM(C10:C14)</f>
        <v>5120</v>
      </c>
      <c r="D19" s="237">
        <f t="shared" si="7"/>
        <v>3818</v>
      </c>
      <c r="E19" s="237">
        <f t="shared" si="7"/>
        <v>2907</v>
      </c>
      <c r="F19" s="237">
        <f t="shared" si="7"/>
        <v>6244</v>
      </c>
      <c r="G19" s="237">
        <f t="shared" si="7"/>
        <v>3617</v>
      </c>
      <c r="H19" s="237">
        <f t="shared" si="7"/>
        <v>1464</v>
      </c>
      <c r="I19" s="237">
        <f t="shared" ref="I19:AG19" si="8">SUM(I10:I14)</f>
        <v>5801</v>
      </c>
      <c r="J19" s="237">
        <f t="shared" si="8"/>
        <v>2970</v>
      </c>
      <c r="K19" s="237">
        <f t="shared" si="8"/>
        <v>899</v>
      </c>
      <c r="L19" s="237">
        <f t="shared" si="8"/>
        <v>2558</v>
      </c>
      <c r="M19" s="237">
        <f t="shared" si="8"/>
        <v>1789</v>
      </c>
      <c r="N19" s="237">
        <f t="shared" si="8"/>
        <v>1159</v>
      </c>
      <c r="O19" s="237">
        <f t="shared" si="8"/>
        <v>658</v>
      </c>
      <c r="P19" s="237">
        <f t="shared" si="8"/>
        <v>715</v>
      </c>
      <c r="Q19" s="237">
        <f t="shared" si="8"/>
        <v>246</v>
      </c>
      <c r="R19" s="237">
        <f t="shared" si="8"/>
        <v>665</v>
      </c>
      <c r="S19" s="237">
        <f t="shared" si="8"/>
        <v>2248</v>
      </c>
      <c r="T19" s="237">
        <f t="shared" si="8"/>
        <v>1368</v>
      </c>
      <c r="U19" s="237">
        <f t="shared" si="8"/>
        <v>3007</v>
      </c>
      <c r="V19" s="237">
        <f t="shared" si="8"/>
        <v>2266</v>
      </c>
      <c r="W19" s="237">
        <f t="shared" si="8"/>
        <v>1601</v>
      </c>
      <c r="X19" s="237">
        <f t="shared" si="8"/>
        <v>2185</v>
      </c>
      <c r="Y19" s="237">
        <f t="shared" si="8"/>
        <v>2546</v>
      </c>
      <c r="Z19" s="237">
        <f t="shared" si="8"/>
        <v>2204</v>
      </c>
      <c r="AA19" s="237">
        <f t="shared" si="8"/>
        <v>1767</v>
      </c>
      <c r="AB19" s="237">
        <f t="shared" si="8"/>
        <v>3024</v>
      </c>
      <c r="AC19" s="237">
        <f t="shared" si="8"/>
        <v>1223</v>
      </c>
      <c r="AD19" s="237">
        <f t="shared" si="8"/>
        <v>260</v>
      </c>
      <c r="AE19" s="237">
        <f t="shared" si="8"/>
        <v>1129</v>
      </c>
      <c r="AF19" s="237">
        <f t="shared" si="8"/>
        <v>1157</v>
      </c>
      <c r="AG19" s="237">
        <f t="shared" si="8"/>
        <v>1832</v>
      </c>
      <c r="AH19" s="237">
        <f>SUM(AH10:AH14)</f>
        <v>0</v>
      </c>
      <c r="AI19" s="237">
        <f>SUM(AI10:AI14)</f>
        <v>0</v>
      </c>
      <c r="AJ19" s="161">
        <f>SUM(AJ10:AJ14)</f>
        <v>68447</v>
      </c>
    </row>
    <row r="20" spans="1:36" ht="15.75" thickBot="1" x14ac:dyDescent="0.3">
      <c r="A20" s="26" t="s">
        <v>22</v>
      </c>
      <c r="B20" s="667"/>
      <c r="C20" s="258">
        <f t="shared" ref="C20:H20" si="9">AVERAGE(C10:C14)</f>
        <v>1024</v>
      </c>
      <c r="D20" s="237">
        <f t="shared" si="9"/>
        <v>763.6</v>
      </c>
      <c r="E20" s="237">
        <f t="shared" si="9"/>
        <v>581.4</v>
      </c>
      <c r="F20" s="237">
        <f t="shared" si="9"/>
        <v>1248.8</v>
      </c>
      <c r="G20" s="237">
        <f t="shared" si="9"/>
        <v>723.4</v>
      </c>
      <c r="H20" s="237">
        <f t="shared" si="9"/>
        <v>292.8</v>
      </c>
      <c r="I20" s="237">
        <f t="shared" ref="I20:AI20" si="10">AVERAGE(I10:I14)</f>
        <v>1160.2</v>
      </c>
      <c r="J20" s="237">
        <f t="shared" si="10"/>
        <v>594</v>
      </c>
      <c r="K20" s="237">
        <f t="shared" si="10"/>
        <v>179.8</v>
      </c>
      <c r="L20" s="237">
        <f t="shared" si="10"/>
        <v>511.6</v>
      </c>
      <c r="M20" s="237">
        <f t="shared" si="10"/>
        <v>357.8</v>
      </c>
      <c r="N20" s="237">
        <f t="shared" si="10"/>
        <v>231.8</v>
      </c>
      <c r="O20" s="237">
        <f t="shared" si="10"/>
        <v>131.6</v>
      </c>
      <c r="P20" s="237">
        <f t="shared" si="10"/>
        <v>143</v>
      </c>
      <c r="Q20" s="237">
        <f t="shared" si="10"/>
        <v>49.2</v>
      </c>
      <c r="R20" s="237">
        <f t="shared" si="10"/>
        <v>133</v>
      </c>
      <c r="S20" s="237">
        <f t="shared" si="10"/>
        <v>449.6</v>
      </c>
      <c r="T20" s="237">
        <f t="shared" si="10"/>
        <v>273.60000000000002</v>
      </c>
      <c r="U20" s="237">
        <f t="shared" si="10"/>
        <v>601.4</v>
      </c>
      <c r="V20" s="237">
        <f t="shared" si="10"/>
        <v>453.2</v>
      </c>
      <c r="W20" s="237">
        <f t="shared" si="10"/>
        <v>320.2</v>
      </c>
      <c r="X20" s="237">
        <f t="shared" si="10"/>
        <v>437</v>
      </c>
      <c r="Y20" s="237">
        <f t="shared" si="10"/>
        <v>509.2</v>
      </c>
      <c r="Z20" s="237">
        <f t="shared" si="10"/>
        <v>440.8</v>
      </c>
      <c r="AA20" s="237">
        <f t="shared" si="10"/>
        <v>353.4</v>
      </c>
      <c r="AB20" s="237">
        <f t="shared" si="10"/>
        <v>604.79999999999995</v>
      </c>
      <c r="AC20" s="237">
        <f t="shared" si="10"/>
        <v>244.6</v>
      </c>
      <c r="AD20" s="237">
        <f t="shared" si="10"/>
        <v>52</v>
      </c>
      <c r="AE20" s="237">
        <f t="shared" si="10"/>
        <v>225.8</v>
      </c>
      <c r="AF20" s="237">
        <f t="shared" si="10"/>
        <v>231.4</v>
      </c>
      <c r="AG20" s="237">
        <f t="shared" si="10"/>
        <v>366.4</v>
      </c>
      <c r="AH20" s="237" t="e">
        <f t="shared" si="10"/>
        <v>#DIV/0!</v>
      </c>
      <c r="AI20" s="237" t="e">
        <f t="shared" si="10"/>
        <v>#DIV/0!</v>
      </c>
      <c r="AJ20" s="162">
        <f>AVERAGE(AJ10:AJ14)</f>
        <v>13689.4</v>
      </c>
    </row>
    <row r="21" spans="1:36" ht="15.75" thickBot="1" x14ac:dyDescent="0.3">
      <c r="A21" s="149" t="s">
        <v>3</v>
      </c>
      <c r="B21" s="485">
        <f>B16+1</f>
        <v>43899</v>
      </c>
      <c r="C21" s="317">
        <v>1539</v>
      </c>
      <c r="D21" s="222">
        <v>1300</v>
      </c>
      <c r="E21" s="222">
        <v>677</v>
      </c>
      <c r="F21" s="222">
        <v>1565</v>
      </c>
      <c r="G21" s="222">
        <v>887</v>
      </c>
      <c r="H21" s="222">
        <v>476</v>
      </c>
      <c r="I21" s="246">
        <v>1785</v>
      </c>
      <c r="J21" s="271">
        <v>801</v>
      </c>
      <c r="K21" s="222">
        <v>210</v>
      </c>
      <c r="L21" s="244">
        <v>687</v>
      </c>
      <c r="M21" s="255">
        <v>606</v>
      </c>
      <c r="N21" s="222">
        <v>355</v>
      </c>
      <c r="O21" s="222">
        <v>204</v>
      </c>
      <c r="P21" s="222">
        <v>175</v>
      </c>
      <c r="Q21" s="222">
        <v>64</v>
      </c>
      <c r="R21" s="244">
        <v>249</v>
      </c>
      <c r="S21" s="255">
        <v>739</v>
      </c>
      <c r="T21" s="222">
        <v>305</v>
      </c>
      <c r="U21" s="222">
        <v>763</v>
      </c>
      <c r="V21" s="222">
        <v>595</v>
      </c>
      <c r="W21" s="222">
        <v>383</v>
      </c>
      <c r="X21" s="244">
        <v>590</v>
      </c>
      <c r="Y21" s="255">
        <v>727</v>
      </c>
      <c r="Z21" s="187">
        <v>531</v>
      </c>
      <c r="AA21" s="222">
        <v>475</v>
      </c>
      <c r="AB21" s="244">
        <v>735</v>
      </c>
      <c r="AC21" s="255">
        <v>322</v>
      </c>
      <c r="AD21" s="222">
        <v>71</v>
      </c>
      <c r="AE21" s="222">
        <v>199</v>
      </c>
      <c r="AF21" s="222">
        <v>312</v>
      </c>
      <c r="AG21" s="244">
        <v>365</v>
      </c>
      <c r="AH21" s="255"/>
      <c r="AI21" s="246"/>
      <c r="AJ21" s="193">
        <f t="shared" ref="AJ21:AJ27" si="11">SUM(C21:AI21)</f>
        <v>18692</v>
      </c>
    </row>
    <row r="22" spans="1:36" ht="15.75" thickBot="1" x14ac:dyDescent="0.3">
      <c r="A22" s="149" t="s">
        <v>4</v>
      </c>
      <c r="B22" s="485">
        <f t="shared" ref="B22:B27" si="12">B21+1</f>
        <v>43900</v>
      </c>
      <c r="C22" s="317">
        <v>1078</v>
      </c>
      <c r="D22" s="222">
        <v>734</v>
      </c>
      <c r="E22" s="222">
        <v>548</v>
      </c>
      <c r="F22" s="222">
        <v>1195</v>
      </c>
      <c r="G22" s="222">
        <v>764</v>
      </c>
      <c r="H22" s="222">
        <v>295</v>
      </c>
      <c r="I22" s="246">
        <v>1316</v>
      </c>
      <c r="J22" s="271">
        <v>534</v>
      </c>
      <c r="K22" s="222">
        <v>202</v>
      </c>
      <c r="L22" s="244">
        <v>474</v>
      </c>
      <c r="M22" s="255">
        <v>380</v>
      </c>
      <c r="N22" s="222">
        <v>211</v>
      </c>
      <c r="O22" s="222">
        <v>152</v>
      </c>
      <c r="P22" s="222">
        <v>146</v>
      </c>
      <c r="Q22" s="222">
        <v>59</v>
      </c>
      <c r="R22" s="244">
        <v>118</v>
      </c>
      <c r="S22" s="255">
        <v>532</v>
      </c>
      <c r="T22" s="187">
        <v>273</v>
      </c>
      <c r="U22" s="222">
        <v>575</v>
      </c>
      <c r="V22" s="222">
        <v>426</v>
      </c>
      <c r="W22" s="222">
        <v>287</v>
      </c>
      <c r="X22" s="244">
        <v>427</v>
      </c>
      <c r="Y22" s="255">
        <v>573</v>
      </c>
      <c r="Z22" s="187">
        <v>431</v>
      </c>
      <c r="AA22" s="222">
        <v>331</v>
      </c>
      <c r="AB22" s="244">
        <v>619</v>
      </c>
      <c r="AC22" s="255">
        <v>265</v>
      </c>
      <c r="AD22" s="187">
        <v>53</v>
      </c>
      <c r="AE22" s="222">
        <v>198</v>
      </c>
      <c r="AF22" s="222">
        <v>277</v>
      </c>
      <c r="AG22" s="244">
        <v>368</v>
      </c>
      <c r="AH22" s="255"/>
      <c r="AI22" s="246"/>
      <c r="AJ22" s="193">
        <f t="shared" si="11"/>
        <v>13841</v>
      </c>
    </row>
    <row r="23" spans="1:36" ht="15.75" thickBot="1" x14ac:dyDescent="0.3">
      <c r="A23" s="149" t="s">
        <v>5</v>
      </c>
      <c r="B23" s="485">
        <f t="shared" si="12"/>
        <v>43901</v>
      </c>
      <c r="C23" s="317">
        <v>1025</v>
      </c>
      <c r="D23" s="222">
        <v>807</v>
      </c>
      <c r="E23" s="222">
        <v>575</v>
      </c>
      <c r="F23" s="222">
        <v>1152</v>
      </c>
      <c r="G23" s="222">
        <v>688</v>
      </c>
      <c r="H23" s="222">
        <v>290</v>
      </c>
      <c r="I23" s="246">
        <v>1293</v>
      </c>
      <c r="J23" s="271">
        <v>607</v>
      </c>
      <c r="K23" s="222">
        <v>245</v>
      </c>
      <c r="L23" s="244">
        <v>511</v>
      </c>
      <c r="M23" s="255">
        <v>415</v>
      </c>
      <c r="N23" s="222">
        <v>229</v>
      </c>
      <c r="O23" s="222">
        <v>177</v>
      </c>
      <c r="P23" s="222">
        <v>129</v>
      </c>
      <c r="Q23" s="222">
        <v>39</v>
      </c>
      <c r="R23" s="244">
        <v>142</v>
      </c>
      <c r="S23" s="255">
        <v>499</v>
      </c>
      <c r="T23" s="222">
        <v>303</v>
      </c>
      <c r="U23" s="222">
        <v>636</v>
      </c>
      <c r="V23" s="222">
        <v>493</v>
      </c>
      <c r="W23" s="222">
        <v>329</v>
      </c>
      <c r="X23" s="244">
        <v>431</v>
      </c>
      <c r="Y23" s="255">
        <v>536</v>
      </c>
      <c r="Z23" s="187">
        <v>461</v>
      </c>
      <c r="AA23" s="222">
        <v>350</v>
      </c>
      <c r="AB23" s="244">
        <v>526</v>
      </c>
      <c r="AC23" s="255">
        <v>230</v>
      </c>
      <c r="AD23" s="222">
        <v>37</v>
      </c>
      <c r="AE23" s="222">
        <v>170</v>
      </c>
      <c r="AF23" s="222">
        <v>278</v>
      </c>
      <c r="AG23" s="244">
        <v>320</v>
      </c>
      <c r="AH23" s="255"/>
      <c r="AI23" s="246"/>
      <c r="AJ23" s="193">
        <f t="shared" si="11"/>
        <v>13923</v>
      </c>
    </row>
    <row r="24" spans="1:36" ht="15.75" thickBot="1" x14ac:dyDescent="0.3">
      <c r="A24" s="149" t="s">
        <v>6</v>
      </c>
      <c r="B24" s="485">
        <f t="shared" si="12"/>
        <v>43902</v>
      </c>
      <c r="C24" s="317">
        <v>850</v>
      </c>
      <c r="D24" s="222">
        <v>576</v>
      </c>
      <c r="E24" s="222">
        <v>401</v>
      </c>
      <c r="F24" s="222">
        <v>934</v>
      </c>
      <c r="G24" s="222">
        <v>564</v>
      </c>
      <c r="H24" s="222">
        <v>247</v>
      </c>
      <c r="I24" s="246">
        <v>992</v>
      </c>
      <c r="J24" s="271">
        <v>482</v>
      </c>
      <c r="K24" s="222">
        <v>152</v>
      </c>
      <c r="L24" s="244">
        <v>393</v>
      </c>
      <c r="M24" s="255">
        <v>366</v>
      </c>
      <c r="N24" s="222">
        <v>197</v>
      </c>
      <c r="O24" s="222">
        <v>124</v>
      </c>
      <c r="P24" s="222">
        <v>124</v>
      </c>
      <c r="Q24" s="222">
        <v>45</v>
      </c>
      <c r="R24" s="244">
        <v>109</v>
      </c>
      <c r="S24" s="255">
        <v>384</v>
      </c>
      <c r="T24" s="222">
        <v>255</v>
      </c>
      <c r="U24" s="222">
        <v>534</v>
      </c>
      <c r="V24" s="222">
        <v>378</v>
      </c>
      <c r="W24" s="222">
        <v>257</v>
      </c>
      <c r="X24" s="244">
        <v>346</v>
      </c>
      <c r="Y24" s="255">
        <v>480</v>
      </c>
      <c r="Z24" s="187">
        <v>396</v>
      </c>
      <c r="AA24" s="222">
        <v>287</v>
      </c>
      <c r="AB24" s="244">
        <v>522</v>
      </c>
      <c r="AC24" s="255">
        <v>234</v>
      </c>
      <c r="AD24" s="222">
        <v>50</v>
      </c>
      <c r="AE24" s="222">
        <v>181</v>
      </c>
      <c r="AF24" s="222">
        <v>213</v>
      </c>
      <c r="AG24" s="244">
        <v>293</v>
      </c>
      <c r="AH24" s="255"/>
      <c r="AI24" s="246"/>
      <c r="AJ24" s="193">
        <f t="shared" si="11"/>
        <v>11366</v>
      </c>
    </row>
    <row r="25" spans="1:36" ht="15.75" thickBot="1" x14ac:dyDescent="0.3">
      <c r="A25" s="149" t="s">
        <v>0</v>
      </c>
      <c r="B25" s="485">
        <f t="shared" si="12"/>
        <v>43903</v>
      </c>
      <c r="C25" s="317">
        <v>707</v>
      </c>
      <c r="D25" s="222">
        <v>558</v>
      </c>
      <c r="E25" s="222">
        <v>334</v>
      </c>
      <c r="F25" s="222">
        <v>671</v>
      </c>
      <c r="G25" s="222">
        <v>421</v>
      </c>
      <c r="H25" s="222">
        <v>262</v>
      </c>
      <c r="I25" s="246">
        <v>940</v>
      </c>
      <c r="J25" s="271">
        <v>423</v>
      </c>
      <c r="K25" s="222">
        <v>124</v>
      </c>
      <c r="L25" s="244">
        <v>318</v>
      </c>
      <c r="M25" s="255">
        <v>290</v>
      </c>
      <c r="N25" s="222">
        <v>195</v>
      </c>
      <c r="O25" s="222">
        <v>122</v>
      </c>
      <c r="P25" s="222">
        <v>91</v>
      </c>
      <c r="Q25" s="222">
        <v>44</v>
      </c>
      <c r="R25" s="244">
        <v>125</v>
      </c>
      <c r="S25" s="255">
        <v>355</v>
      </c>
      <c r="T25" s="222">
        <v>185</v>
      </c>
      <c r="U25" s="222">
        <v>458</v>
      </c>
      <c r="V25" s="222">
        <v>311</v>
      </c>
      <c r="W25" s="222">
        <v>227</v>
      </c>
      <c r="X25" s="244">
        <v>303</v>
      </c>
      <c r="Y25" s="255">
        <v>389</v>
      </c>
      <c r="Z25" s="187">
        <v>303</v>
      </c>
      <c r="AA25" s="222">
        <v>297</v>
      </c>
      <c r="AB25" s="244">
        <v>423</v>
      </c>
      <c r="AC25" s="255">
        <v>174</v>
      </c>
      <c r="AD25" s="222">
        <v>48</v>
      </c>
      <c r="AE25" s="222">
        <v>163</v>
      </c>
      <c r="AF25" s="222">
        <v>192</v>
      </c>
      <c r="AG25" s="244">
        <v>254</v>
      </c>
      <c r="AH25" s="255"/>
      <c r="AI25" s="246"/>
      <c r="AJ25" s="193">
        <f t="shared" si="11"/>
        <v>9707</v>
      </c>
    </row>
    <row r="26" spans="1:36" ht="15.75" thickBot="1" x14ac:dyDescent="0.3">
      <c r="A26" s="149" t="s">
        <v>1</v>
      </c>
      <c r="B26" s="485">
        <f t="shared" si="12"/>
        <v>43904</v>
      </c>
      <c r="C26" s="317">
        <v>426</v>
      </c>
      <c r="D26" s="222">
        <v>825</v>
      </c>
      <c r="E26" s="222">
        <v>203</v>
      </c>
      <c r="F26" s="222">
        <v>546</v>
      </c>
      <c r="G26" s="222">
        <v>264</v>
      </c>
      <c r="H26" s="222">
        <v>301</v>
      </c>
      <c r="I26" s="246">
        <v>691</v>
      </c>
      <c r="J26" s="271">
        <v>242</v>
      </c>
      <c r="K26" s="222">
        <v>57</v>
      </c>
      <c r="L26" s="244">
        <v>290</v>
      </c>
      <c r="M26" s="255">
        <v>223</v>
      </c>
      <c r="N26" s="222">
        <v>169</v>
      </c>
      <c r="O26" s="222">
        <v>90</v>
      </c>
      <c r="P26" s="222">
        <v>89</v>
      </c>
      <c r="Q26" s="222">
        <v>41</v>
      </c>
      <c r="R26" s="244">
        <v>120</v>
      </c>
      <c r="S26" s="255">
        <v>139</v>
      </c>
      <c r="T26" s="222">
        <v>50</v>
      </c>
      <c r="U26" s="222">
        <v>178</v>
      </c>
      <c r="V26" s="222">
        <v>193</v>
      </c>
      <c r="W26" s="222">
        <v>178</v>
      </c>
      <c r="X26" s="244">
        <v>192</v>
      </c>
      <c r="Y26" s="255">
        <v>144</v>
      </c>
      <c r="Z26" s="187">
        <v>91</v>
      </c>
      <c r="AA26" s="222">
        <v>228</v>
      </c>
      <c r="AB26" s="244">
        <v>166</v>
      </c>
      <c r="AC26" s="255">
        <v>119</v>
      </c>
      <c r="AD26" s="222">
        <v>32</v>
      </c>
      <c r="AE26" s="222">
        <v>102</v>
      </c>
      <c r="AF26" s="222">
        <v>163</v>
      </c>
      <c r="AG26" s="244">
        <v>195</v>
      </c>
      <c r="AH26" s="255"/>
      <c r="AI26" s="246"/>
      <c r="AJ26" s="193">
        <f t="shared" si="11"/>
        <v>6747</v>
      </c>
    </row>
    <row r="27" spans="1:36" ht="15.75" thickBot="1" x14ac:dyDescent="0.3">
      <c r="A27" s="149" t="s">
        <v>2</v>
      </c>
      <c r="B27" s="485">
        <f t="shared" si="12"/>
        <v>43905</v>
      </c>
      <c r="C27" s="317">
        <v>294</v>
      </c>
      <c r="D27" s="222">
        <v>488</v>
      </c>
      <c r="E27" s="222">
        <v>203</v>
      </c>
      <c r="F27" s="222">
        <v>373</v>
      </c>
      <c r="G27" s="222">
        <v>210</v>
      </c>
      <c r="H27" s="222">
        <v>226</v>
      </c>
      <c r="I27" s="246">
        <v>423</v>
      </c>
      <c r="J27" s="271">
        <v>179</v>
      </c>
      <c r="K27" s="222">
        <v>56</v>
      </c>
      <c r="L27" s="244">
        <v>224</v>
      </c>
      <c r="M27" s="255">
        <v>139</v>
      </c>
      <c r="N27" s="222">
        <v>113</v>
      </c>
      <c r="O27" s="222">
        <v>56</v>
      </c>
      <c r="P27" s="222">
        <v>46</v>
      </c>
      <c r="Q27" s="222">
        <v>23</v>
      </c>
      <c r="R27" s="244">
        <v>77</v>
      </c>
      <c r="S27" s="255">
        <v>117</v>
      </c>
      <c r="T27" s="222">
        <v>39</v>
      </c>
      <c r="U27" s="222">
        <v>116</v>
      </c>
      <c r="V27" s="222">
        <v>125</v>
      </c>
      <c r="W27" s="222">
        <v>126</v>
      </c>
      <c r="X27" s="244">
        <v>145</v>
      </c>
      <c r="Y27" s="255">
        <v>105</v>
      </c>
      <c r="Z27" s="187">
        <v>82</v>
      </c>
      <c r="AA27" s="222">
        <v>118</v>
      </c>
      <c r="AB27" s="244">
        <v>145</v>
      </c>
      <c r="AC27" s="255">
        <v>81</v>
      </c>
      <c r="AD27" s="222">
        <v>25</v>
      </c>
      <c r="AE27" s="222">
        <v>72</v>
      </c>
      <c r="AF27" s="222">
        <v>104</v>
      </c>
      <c r="AG27" s="244">
        <v>115</v>
      </c>
      <c r="AH27" s="255"/>
      <c r="AI27" s="246"/>
      <c r="AJ27" s="193">
        <f t="shared" si="11"/>
        <v>4645</v>
      </c>
    </row>
    <row r="28" spans="1:36" ht="15.75" thickBot="1" x14ac:dyDescent="0.3">
      <c r="A28" s="158" t="s">
        <v>21</v>
      </c>
      <c r="B28" s="667" t="s">
        <v>25</v>
      </c>
      <c r="C28" s="256">
        <f>SUM(C21:C27)</f>
        <v>5919</v>
      </c>
      <c r="D28" s="236">
        <f>SUM(D21:D27)</f>
        <v>5288</v>
      </c>
      <c r="E28" s="236">
        <f>SUM(E21:E27)</f>
        <v>2941</v>
      </c>
      <c r="F28" s="236">
        <f>SUM(F21:F27)</f>
        <v>6436</v>
      </c>
      <c r="G28" s="236">
        <f>SUM(G21:G27)</f>
        <v>3798</v>
      </c>
      <c r="H28" s="236">
        <f t="shared" ref="H28:AI28" si="13">SUM(H21:H27)</f>
        <v>2097</v>
      </c>
      <c r="I28" s="236">
        <f t="shared" si="13"/>
        <v>7440</v>
      </c>
      <c r="J28" s="236">
        <f t="shared" si="13"/>
        <v>3268</v>
      </c>
      <c r="K28" s="236">
        <f t="shared" si="13"/>
        <v>1046</v>
      </c>
      <c r="L28" s="236">
        <f t="shared" si="13"/>
        <v>2897</v>
      </c>
      <c r="M28" s="236">
        <f t="shared" si="13"/>
        <v>2419</v>
      </c>
      <c r="N28" s="236">
        <f t="shared" si="13"/>
        <v>1469</v>
      </c>
      <c r="O28" s="236">
        <f t="shared" si="13"/>
        <v>925</v>
      </c>
      <c r="P28" s="236">
        <f t="shared" si="13"/>
        <v>800</v>
      </c>
      <c r="Q28" s="236">
        <f t="shared" si="13"/>
        <v>315</v>
      </c>
      <c r="R28" s="236">
        <f t="shared" si="13"/>
        <v>940</v>
      </c>
      <c r="S28" s="236">
        <f t="shared" si="13"/>
        <v>2765</v>
      </c>
      <c r="T28" s="236">
        <f t="shared" si="13"/>
        <v>1410</v>
      </c>
      <c r="U28" s="236">
        <f t="shared" si="13"/>
        <v>3260</v>
      </c>
      <c r="V28" s="236">
        <f t="shared" si="13"/>
        <v>2521</v>
      </c>
      <c r="W28" s="236">
        <f t="shared" si="13"/>
        <v>1787</v>
      </c>
      <c r="X28" s="236">
        <f t="shared" si="13"/>
        <v>2434</v>
      </c>
      <c r="Y28" s="236">
        <f t="shared" si="13"/>
        <v>2954</v>
      </c>
      <c r="Z28" s="236">
        <f t="shared" si="13"/>
        <v>2295</v>
      </c>
      <c r="AA28" s="236">
        <f t="shared" si="13"/>
        <v>2086</v>
      </c>
      <c r="AB28" s="236">
        <f t="shared" si="13"/>
        <v>3136</v>
      </c>
      <c r="AC28" s="236">
        <f t="shared" si="13"/>
        <v>1425</v>
      </c>
      <c r="AD28" s="236">
        <f t="shared" si="13"/>
        <v>316</v>
      </c>
      <c r="AE28" s="236">
        <f t="shared" si="13"/>
        <v>1085</v>
      </c>
      <c r="AF28" s="236">
        <f t="shared" si="13"/>
        <v>1539</v>
      </c>
      <c r="AG28" s="236">
        <f t="shared" si="13"/>
        <v>1910</v>
      </c>
      <c r="AH28" s="236">
        <f t="shared" si="13"/>
        <v>0</v>
      </c>
      <c r="AI28" s="236">
        <f t="shared" si="13"/>
        <v>0</v>
      </c>
      <c r="AJ28" s="159">
        <f>SUM(AJ21:AJ27)</f>
        <v>78921</v>
      </c>
    </row>
    <row r="29" spans="1:36" ht="15.75" thickBot="1" x14ac:dyDescent="0.3">
      <c r="A29" s="109" t="s">
        <v>23</v>
      </c>
      <c r="B29" s="667"/>
      <c r="C29" s="256">
        <f>AVERAGE(C21:C27)</f>
        <v>845.57142857142856</v>
      </c>
      <c r="D29" s="236">
        <f t="shared" ref="D29:AI29" si="14">AVERAGE(D21:D27)</f>
        <v>755.42857142857144</v>
      </c>
      <c r="E29" s="236">
        <f t="shared" si="14"/>
        <v>420.14285714285717</v>
      </c>
      <c r="F29" s="236">
        <f t="shared" si="14"/>
        <v>919.42857142857144</v>
      </c>
      <c r="G29" s="236">
        <f t="shared" si="14"/>
        <v>542.57142857142856</v>
      </c>
      <c r="H29" s="236">
        <f t="shared" si="14"/>
        <v>299.57142857142856</v>
      </c>
      <c r="I29" s="236">
        <f t="shared" si="14"/>
        <v>1062.8571428571429</v>
      </c>
      <c r="J29" s="236">
        <f t="shared" si="14"/>
        <v>466.85714285714283</v>
      </c>
      <c r="K29" s="236">
        <f t="shared" si="14"/>
        <v>149.42857142857142</v>
      </c>
      <c r="L29" s="236">
        <f t="shared" si="14"/>
        <v>413.85714285714283</v>
      </c>
      <c r="M29" s="236">
        <f t="shared" si="14"/>
        <v>345.57142857142856</v>
      </c>
      <c r="N29" s="236">
        <f t="shared" si="14"/>
        <v>209.85714285714286</v>
      </c>
      <c r="O29" s="236">
        <f t="shared" si="14"/>
        <v>132.14285714285714</v>
      </c>
      <c r="P29" s="236">
        <f t="shared" si="14"/>
        <v>114.28571428571429</v>
      </c>
      <c r="Q29" s="236">
        <f t="shared" si="14"/>
        <v>45</v>
      </c>
      <c r="R29" s="236">
        <f t="shared" si="14"/>
        <v>134.28571428571428</v>
      </c>
      <c r="S29" s="236">
        <f t="shared" si="14"/>
        <v>395</v>
      </c>
      <c r="T29" s="236">
        <f t="shared" si="14"/>
        <v>201.42857142857142</v>
      </c>
      <c r="U29" s="236">
        <f t="shared" si="14"/>
        <v>465.71428571428572</v>
      </c>
      <c r="V29" s="236">
        <f t="shared" si="14"/>
        <v>360.14285714285717</v>
      </c>
      <c r="W29" s="236">
        <f t="shared" si="14"/>
        <v>255.28571428571428</v>
      </c>
      <c r="X29" s="236">
        <f t="shared" si="14"/>
        <v>347.71428571428572</v>
      </c>
      <c r="Y29" s="236">
        <f t="shared" si="14"/>
        <v>422</v>
      </c>
      <c r="Z29" s="236">
        <f t="shared" si="14"/>
        <v>327.85714285714283</v>
      </c>
      <c r="AA29" s="236">
        <f t="shared" si="14"/>
        <v>298</v>
      </c>
      <c r="AB29" s="236">
        <f t="shared" si="14"/>
        <v>448</v>
      </c>
      <c r="AC29" s="236">
        <f t="shared" si="14"/>
        <v>203.57142857142858</v>
      </c>
      <c r="AD29" s="236">
        <f t="shared" si="14"/>
        <v>45.142857142857146</v>
      </c>
      <c r="AE29" s="236">
        <f t="shared" si="14"/>
        <v>155</v>
      </c>
      <c r="AF29" s="236">
        <f t="shared" si="14"/>
        <v>219.85714285714286</v>
      </c>
      <c r="AG29" s="236">
        <f t="shared" si="14"/>
        <v>272.85714285714283</v>
      </c>
      <c r="AH29" s="236" t="e">
        <f t="shared" si="14"/>
        <v>#DIV/0!</v>
      </c>
      <c r="AI29" s="236" t="e">
        <f t="shared" si="14"/>
        <v>#DIV/0!</v>
      </c>
      <c r="AJ29" s="160">
        <f>AVERAGE(AJ21:AJ27)</f>
        <v>11274.428571428571</v>
      </c>
    </row>
    <row r="30" spans="1:36" ht="15.75" thickBot="1" x14ac:dyDescent="0.3">
      <c r="A30" s="26" t="s">
        <v>20</v>
      </c>
      <c r="B30" s="667"/>
      <c r="C30" s="258">
        <f t="shared" ref="C30:AI30" si="15">SUM(C21:C25)</f>
        <v>5199</v>
      </c>
      <c r="D30" s="237">
        <f t="shared" si="15"/>
        <v>3975</v>
      </c>
      <c r="E30" s="237">
        <f t="shared" si="15"/>
        <v>2535</v>
      </c>
      <c r="F30" s="237">
        <f t="shared" si="15"/>
        <v>5517</v>
      </c>
      <c r="G30" s="237">
        <f t="shared" si="15"/>
        <v>3324</v>
      </c>
      <c r="H30" s="237">
        <f t="shared" si="15"/>
        <v>1570</v>
      </c>
      <c r="I30" s="237">
        <f t="shared" si="15"/>
        <v>6326</v>
      </c>
      <c r="J30" s="237">
        <f t="shared" si="15"/>
        <v>2847</v>
      </c>
      <c r="K30" s="237">
        <f t="shared" si="15"/>
        <v>933</v>
      </c>
      <c r="L30" s="237">
        <f t="shared" si="15"/>
        <v>2383</v>
      </c>
      <c r="M30" s="237">
        <f t="shared" si="15"/>
        <v>2057</v>
      </c>
      <c r="N30" s="237">
        <f t="shared" si="15"/>
        <v>1187</v>
      </c>
      <c r="O30" s="237">
        <f t="shared" si="15"/>
        <v>779</v>
      </c>
      <c r="P30" s="237">
        <f t="shared" si="15"/>
        <v>665</v>
      </c>
      <c r="Q30" s="237">
        <f t="shared" si="15"/>
        <v>251</v>
      </c>
      <c r="R30" s="237">
        <f t="shared" si="15"/>
        <v>743</v>
      </c>
      <c r="S30" s="237">
        <f t="shared" si="15"/>
        <v>2509</v>
      </c>
      <c r="T30" s="237">
        <f t="shared" si="15"/>
        <v>1321</v>
      </c>
      <c r="U30" s="237">
        <f t="shared" si="15"/>
        <v>2966</v>
      </c>
      <c r="V30" s="237">
        <f t="shared" si="15"/>
        <v>2203</v>
      </c>
      <c r="W30" s="237">
        <f t="shared" si="15"/>
        <v>1483</v>
      </c>
      <c r="X30" s="237">
        <f t="shared" si="15"/>
        <v>2097</v>
      </c>
      <c r="Y30" s="237">
        <f t="shared" si="15"/>
        <v>2705</v>
      </c>
      <c r="Z30" s="237">
        <f t="shared" si="15"/>
        <v>2122</v>
      </c>
      <c r="AA30" s="237">
        <f t="shared" si="15"/>
        <v>1740</v>
      </c>
      <c r="AB30" s="237">
        <f t="shared" si="15"/>
        <v>2825</v>
      </c>
      <c r="AC30" s="237">
        <f t="shared" si="15"/>
        <v>1225</v>
      </c>
      <c r="AD30" s="237">
        <f t="shared" si="15"/>
        <v>259</v>
      </c>
      <c r="AE30" s="237">
        <f t="shared" si="15"/>
        <v>911</v>
      </c>
      <c r="AF30" s="237">
        <f t="shared" si="15"/>
        <v>1272</v>
      </c>
      <c r="AG30" s="237">
        <f t="shared" si="15"/>
        <v>1600</v>
      </c>
      <c r="AH30" s="237">
        <f t="shared" si="15"/>
        <v>0</v>
      </c>
      <c r="AI30" s="237">
        <f t="shared" si="15"/>
        <v>0</v>
      </c>
      <c r="AJ30" s="161">
        <f>SUM(AJ21:AJ25)</f>
        <v>67529</v>
      </c>
    </row>
    <row r="31" spans="1:36" ht="15.75" thickBot="1" x14ac:dyDescent="0.3">
      <c r="A31" s="26" t="s">
        <v>22</v>
      </c>
      <c r="B31" s="667"/>
      <c r="C31" s="258">
        <f>AVERAGE(C21:C25)</f>
        <v>1039.8</v>
      </c>
      <c r="D31" s="237">
        <f t="shared" ref="D31:AI31" si="16">AVERAGE(D21:D25)</f>
        <v>795</v>
      </c>
      <c r="E31" s="237">
        <f t="shared" si="16"/>
        <v>507</v>
      </c>
      <c r="F31" s="237">
        <f t="shared" si="16"/>
        <v>1103.4000000000001</v>
      </c>
      <c r="G31" s="237">
        <f t="shared" si="16"/>
        <v>664.8</v>
      </c>
      <c r="H31" s="237">
        <f t="shared" si="16"/>
        <v>314</v>
      </c>
      <c r="I31" s="237">
        <f t="shared" si="16"/>
        <v>1265.2</v>
      </c>
      <c r="J31" s="237">
        <f t="shared" si="16"/>
        <v>569.4</v>
      </c>
      <c r="K31" s="237">
        <f t="shared" si="16"/>
        <v>186.6</v>
      </c>
      <c r="L31" s="237">
        <f t="shared" si="16"/>
        <v>476.6</v>
      </c>
      <c r="M31" s="237">
        <f t="shared" si="16"/>
        <v>411.4</v>
      </c>
      <c r="N31" s="237">
        <f t="shared" si="16"/>
        <v>237.4</v>
      </c>
      <c r="O31" s="237">
        <f t="shared" si="16"/>
        <v>155.80000000000001</v>
      </c>
      <c r="P31" s="237">
        <f t="shared" si="16"/>
        <v>133</v>
      </c>
      <c r="Q31" s="237">
        <f t="shared" si="16"/>
        <v>50.2</v>
      </c>
      <c r="R31" s="237">
        <f t="shared" si="16"/>
        <v>148.6</v>
      </c>
      <c r="S31" s="237">
        <f t="shared" si="16"/>
        <v>501.8</v>
      </c>
      <c r="T31" s="237">
        <f t="shared" si="16"/>
        <v>264.2</v>
      </c>
      <c r="U31" s="237">
        <f t="shared" si="16"/>
        <v>593.20000000000005</v>
      </c>
      <c r="V31" s="237">
        <f t="shared" si="16"/>
        <v>440.6</v>
      </c>
      <c r="W31" s="237">
        <f t="shared" si="16"/>
        <v>296.60000000000002</v>
      </c>
      <c r="X31" s="237">
        <f t="shared" si="16"/>
        <v>419.4</v>
      </c>
      <c r="Y31" s="237">
        <f t="shared" si="16"/>
        <v>541</v>
      </c>
      <c r="Z31" s="237">
        <f t="shared" si="16"/>
        <v>424.4</v>
      </c>
      <c r="AA31" s="237">
        <f t="shared" si="16"/>
        <v>348</v>
      </c>
      <c r="AB31" s="237">
        <f t="shared" si="16"/>
        <v>565</v>
      </c>
      <c r="AC31" s="237">
        <f t="shared" si="16"/>
        <v>245</v>
      </c>
      <c r="AD31" s="237">
        <f t="shared" si="16"/>
        <v>51.8</v>
      </c>
      <c r="AE31" s="237">
        <f t="shared" si="16"/>
        <v>182.2</v>
      </c>
      <c r="AF31" s="237">
        <f t="shared" si="16"/>
        <v>254.4</v>
      </c>
      <c r="AG31" s="237">
        <f t="shared" si="16"/>
        <v>320</v>
      </c>
      <c r="AH31" s="237" t="e">
        <f t="shared" si="16"/>
        <v>#DIV/0!</v>
      </c>
      <c r="AI31" s="237" t="e">
        <f t="shared" si="16"/>
        <v>#DIV/0!</v>
      </c>
      <c r="AJ31" s="162">
        <f>AVERAGE(AJ21:AJ25)</f>
        <v>13505.8</v>
      </c>
    </row>
    <row r="32" spans="1:36" ht="15.75" thickBot="1" x14ac:dyDescent="0.3">
      <c r="A32" s="149" t="s">
        <v>3</v>
      </c>
      <c r="B32" s="270">
        <f>B27+1</f>
        <v>43906</v>
      </c>
      <c r="C32" s="317">
        <v>328</v>
      </c>
      <c r="D32" s="318">
        <v>200</v>
      </c>
      <c r="E32" s="187">
        <v>147</v>
      </c>
      <c r="F32" s="187">
        <v>295</v>
      </c>
      <c r="G32" s="187">
        <v>225</v>
      </c>
      <c r="H32" s="187">
        <v>134</v>
      </c>
      <c r="I32" s="250">
        <v>535</v>
      </c>
      <c r="J32" s="315">
        <v>250</v>
      </c>
      <c r="K32" s="187">
        <v>102</v>
      </c>
      <c r="L32" s="189">
        <v>206</v>
      </c>
      <c r="M32" s="260">
        <v>150</v>
      </c>
      <c r="N32" s="187">
        <v>79</v>
      </c>
      <c r="O32" s="187">
        <v>46</v>
      </c>
      <c r="P32" s="187">
        <v>53</v>
      </c>
      <c r="Q32" s="187">
        <v>12</v>
      </c>
      <c r="R32" s="189">
        <v>48</v>
      </c>
      <c r="S32" s="260">
        <v>161</v>
      </c>
      <c r="T32" s="187">
        <v>95</v>
      </c>
      <c r="U32" s="187">
        <v>297</v>
      </c>
      <c r="V32" s="187">
        <v>142</v>
      </c>
      <c r="W32" s="187">
        <v>96</v>
      </c>
      <c r="X32" s="189">
        <v>203</v>
      </c>
      <c r="Y32" s="260">
        <v>211</v>
      </c>
      <c r="Z32" s="187">
        <v>194</v>
      </c>
      <c r="AA32" s="187">
        <v>155</v>
      </c>
      <c r="AB32" s="189">
        <v>311</v>
      </c>
      <c r="AC32" s="260">
        <v>89</v>
      </c>
      <c r="AD32" s="187">
        <v>31</v>
      </c>
      <c r="AE32" s="187">
        <v>83</v>
      </c>
      <c r="AF32" s="187">
        <v>117</v>
      </c>
      <c r="AG32" s="189">
        <v>169</v>
      </c>
      <c r="AH32" s="255"/>
      <c r="AI32" s="246"/>
      <c r="AJ32" s="193">
        <f t="shared" ref="AJ32:AJ38" si="17">SUM(C32:AI32)</f>
        <v>5164</v>
      </c>
    </row>
    <row r="33" spans="1:36" ht="15.75" thickBot="1" x14ac:dyDescent="0.3">
      <c r="A33" s="149" t="s">
        <v>4</v>
      </c>
      <c r="B33" s="270">
        <f t="shared" ref="B33:B38" si="18">B32+1</f>
        <v>43907</v>
      </c>
      <c r="C33" s="317">
        <v>185</v>
      </c>
      <c r="D33" s="318">
        <v>139</v>
      </c>
      <c r="E33" s="187">
        <v>83</v>
      </c>
      <c r="F33" s="187">
        <v>204</v>
      </c>
      <c r="G33" s="187">
        <v>175</v>
      </c>
      <c r="H33" s="187">
        <v>100</v>
      </c>
      <c r="I33" s="250">
        <v>374</v>
      </c>
      <c r="J33" s="315">
        <v>206</v>
      </c>
      <c r="K33" s="187">
        <v>67</v>
      </c>
      <c r="L33" s="189">
        <v>165</v>
      </c>
      <c r="M33" s="260">
        <v>97</v>
      </c>
      <c r="N33" s="187">
        <v>55</v>
      </c>
      <c r="O33" s="187">
        <v>29</v>
      </c>
      <c r="P33" s="187">
        <v>33</v>
      </c>
      <c r="Q33" s="187">
        <v>18</v>
      </c>
      <c r="R33" s="189">
        <v>45</v>
      </c>
      <c r="S33" s="260">
        <v>145</v>
      </c>
      <c r="T33" s="187">
        <v>59</v>
      </c>
      <c r="U33" s="187">
        <v>210</v>
      </c>
      <c r="V33" s="187">
        <v>147</v>
      </c>
      <c r="W33" s="187">
        <v>101</v>
      </c>
      <c r="X33" s="189">
        <v>149</v>
      </c>
      <c r="Y33" s="260">
        <v>160</v>
      </c>
      <c r="Z33" s="187">
        <v>173</v>
      </c>
      <c r="AA33" s="187">
        <v>124</v>
      </c>
      <c r="AB33" s="189">
        <v>225</v>
      </c>
      <c r="AC33" s="260">
        <v>80</v>
      </c>
      <c r="AD33" s="187">
        <v>29</v>
      </c>
      <c r="AE33" s="187">
        <v>60</v>
      </c>
      <c r="AF33" s="187">
        <v>106</v>
      </c>
      <c r="AG33" s="189">
        <v>124</v>
      </c>
      <c r="AH33" s="255"/>
      <c r="AI33" s="246"/>
      <c r="AJ33" s="193">
        <f t="shared" si="17"/>
        <v>3867</v>
      </c>
    </row>
    <row r="34" spans="1:36" ht="15.75" thickBot="1" x14ac:dyDescent="0.3">
      <c r="A34" s="149" t="s">
        <v>5</v>
      </c>
      <c r="B34" s="270">
        <f t="shared" si="18"/>
        <v>43908</v>
      </c>
      <c r="C34" s="317">
        <v>154</v>
      </c>
      <c r="D34" s="318">
        <v>152</v>
      </c>
      <c r="E34" s="187">
        <v>82</v>
      </c>
      <c r="F34" s="187">
        <v>206</v>
      </c>
      <c r="G34" s="187">
        <v>149</v>
      </c>
      <c r="H34" s="187">
        <v>123</v>
      </c>
      <c r="I34" s="250">
        <v>362</v>
      </c>
      <c r="J34" s="315">
        <v>229</v>
      </c>
      <c r="K34" s="187">
        <v>90</v>
      </c>
      <c r="L34" s="189">
        <v>210</v>
      </c>
      <c r="M34" s="260">
        <v>99</v>
      </c>
      <c r="N34" s="187">
        <v>59</v>
      </c>
      <c r="O34" s="187">
        <v>46</v>
      </c>
      <c r="P34" s="187">
        <v>19</v>
      </c>
      <c r="Q34" s="187">
        <v>17</v>
      </c>
      <c r="R34" s="189">
        <v>42</v>
      </c>
      <c r="S34" s="260">
        <v>131</v>
      </c>
      <c r="T34" s="187">
        <v>63</v>
      </c>
      <c r="U34" s="187">
        <v>223</v>
      </c>
      <c r="V34" s="187">
        <v>147</v>
      </c>
      <c r="W34" s="187">
        <v>94</v>
      </c>
      <c r="X34" s="189">
        <v>156</v>
      </c>
      <c r="Y34" s="260">
        <v>169</v>
      </c>
      <c r="Z34" s="187">
        <v>191</v>
      </c>
      <c r="AA34" s="187">
        <v>129</v>
      </c>
      <c r="AB34" s="189">
        <v>241</v>
      </c>
      <c r="AC34" s="260">
        <v>67</v>
      </c>
      <c r="AD34" s="187">
        <v>25</v>
      </c>
      <c r="AE34" s="187">
        <v>60</v>
      </c>
      <c r="AF34" s="187">
        <v>94</v>
      </c>
      <c r="AG34" s="189">
        <v>101</v>
      </c>
      <c r="AH34" s="255"/>
      <c r="AI34" s="246"/>
      <c r="AJ34" s="193">
        <f t="shared" si="17"/>
        <v>3930</v>
      </c>
    </row>
    <row r="35" spans="1:36" ht="15.75" thickBot="1" x14ac:dyDescent="0.3">
      <c r="A35" s="149" t="s">
        <v>6</v>
      </c>
      <c r="B35" s="270">
        <f t="shared" si="18"/>
        <v>43909</v>
      </c>
      <c r="C35" s="317">
        <v>111</v>
      </c>
      <c r="D35" s="318">
        <v>66</v>
      </c>
      <c r="E35" s="187">
        <v>67</v>
      </c>
      <c r="F35" s="187">
        <v>118</v>
      </c>
      <c r="G35" s="187">
        <v>116</v>
      </c>
      <c r="H35" s="187">
        <v>66</v>
      </c>
      <c r="I35" s="250">
        <v>251</v>
      </c>
      <c r="J35" s="315">
        <v>161</v>
      </c>
      <c r="K35" s="187">
        <v>49</v>
      </c>
      <c r="L35" s="189">
        <v>139</v>
      </c>
      <c r="M35" s="260">
        <v>68</v>
      </c>
      <c r="N35" s="187">
        <v>37</v>
      </c>
      <c r="O35" s="187">
        <v>25</v>
      </c>
      <c r="P35" s="187">
        <v>21</v>
      </c>
      <c r="Q35" s="187">
        <v>7</v>
      </c>
      <c r="R35" s="189">
        <v>34</v>
      </c>
      <c r="S35" s="260">
        <v>94</v>
      </c>
      <c r="T35" s="187">
        <v>47</v>
      </c>
      <c r="U35" s="187">
        <v>195</v>
      </c>
      <c r="V35" s="187">
        <v>102</v>
      </c>
      <c r="W35" s="187">
        <v>56</v>
      </c>
      <c r="X35" s="189">
        <v>128</v>
      </c>
      <c r="Y35" s="260">
        <v>115</v>
      </c>
      <c r="Z35" s="187">
        <v>142</v>
      </c>
      <c r="AA35" s="187">
        <v>102</v>
      </c>
      <c r="AB35" s="189">
        <v>180</v>
      </c>
      <c r="AC35" s="260">
        <v>70</v>
      </c>
      <c r="AD35" s="187">
        <v>18</v>
      </c>
      <c r="AE35" s="187">
        <v>56</v>
      </c>
      <c r="AF35" s="187">
        <v>96</v>
      </c>
      <c r="AG35" s="189">
        <v>95</v>
      </c>
      <c r="AH35" s="255"/>
      <c r="AI35" s="246"/>
      <c r="AJ35" s="193">
        <f t="shared" si="17"/>
        <v>2832</v>
      </c>
    </row>
    <row r="36" spans="1:36" ht="15.75" thickBot="1" x14ac:dyDescent="0.3">
      <c r="A36" s="149" t="s">
        <v>0</v>
      </c>
      <c r="B36" s="270">
        <f t="shared" si="18"/>
        <v>43910</v>
      </c>
      <c r="C36" s="317">
        <v>154</v>
      </c>
      <c r="D36" s="318">
        <v>111</v>
      </c>
      <c r="E36" s="187">
        <v>65</v>
      </c>
      <c r="F36" s="187">
        <v>166</v>
      </c>
      <c r="G36" s="187">
        <v>137</v>
      </c>
      <c r="H36" s="187">
        <v>93</v>
      </c>
      <c r="I36" s="250">
        <v>268</v>
      </c>
      <c r="J36" s="315">
        <v>194</v>
      </c>
      <c r="K36" s="187">
        <v>70</v>
      </c>
      <c r="L36" s="189">
        <v>153</v>
      </c>
      <c r="M36" s="260">
        <v>70</v>
      </c>
      <c r="N36" s="187">
        <v>36</v>
      </c>
      <c r="O36" s="187">
        <v>36</v>
      </c>
      <c r="P36" s="187">
        <v>25</v>
      </c>
      <c r="Q36" s="187">
        <v>13</v>
      </c>
      <c r="R36" s="189">
        <v>34</v>
      </c>
      <c r="S36" s="260">
        <v>93</v>
      </c>
      <c r="T36" s="222">
        <v>60</v>
      </c>
      <c r="U36" s="222">
        <v>205</v>
      </c>
      <c r="V36" s="222">
        <v>126</v>
      </c>
      <c r="W36" s="222">
        <v>81</v>
      </c>
      <c r="X36" s="244">
        <v>130</v>
      </c>
      <c r="Y36" s="255">
        <v>135</v>
      </c>
      <c r="Z36" s="187">
        <v>157</v>
      </c>
      <c r="AA36" s="187">
        <v>136</v>
      </c>
      <c r="AB36" s="189">
        <v>169</v>
      </c>
      <c r="AC36" s="255">
        <v>60</v>
      </c>
      <c r="AD36" s="222">
        <v>22</v>
      </c>
      <c r="AE36" s="222">
        <v>58</v>
      </c>
      <c r="AF36" s="222">
        <v>82</v>
      </c>
      <c r="AG36" s="244">
        <v>95</v>
      </c>
      <c r="AH36" s="255"/>
      <c r="AI36" s="246"/>
      <c r="AJ36" s="193">
        <f t="shared" si="17"/>
        <v>3234</v>
      </c>
    </row>
    <row r="37" spans="1:36" ht="15.75" thickBot="1" x14ac:dyDescent="0.3">
      <c r="A37" s="149" t="s">
        <v>1</v>
      </c>
      <c r="B37" s="270">
        <f t="shared" si="18"/>
        <v>43911</v>
      </c>
      <c r="C37" s="317">
        <v>84</v>
      </c>
      <c r="D37" s="318">
        <v>170</v>
      </c>
      <c r="E37" s="187">
        <v>41</v>
      </c>
      <c r="F37" s="187">
        <v>121</v>
      </c>
      <c r="G37" s="187">
        <v>93</v>
      </c>
      <c r="H37" s="187">
        <v>82</v>
      </c>
      <c r="I37" s="250">
        <v>178</v>
      </c>
      <c r="J37" s="315">
        <v>84</v>
      </c>
      <c r="K37" s="187">
        <v>24</v>
      </c>
      <c r="L37" s="189">
        <v>80</v>
      </c>
      <c r="M37" s="260">
        <v>62</v>
      </c>
      <c r="N37" s="187">
        <v>20</v>
      </c>
      <c r="O37" s="187">
        <v>20</v>
      </c>
      <c r="P37" s="187">
        <v>19</v>
      </c>
      <c r="Q37" s="187">
        <v>19</v>
      </c>
      <c r="R37" s="189">
        <v>43</v>
      </c>
      <c r="S37" s="260">
        <v>52</v>
      </c>
      <c r="T37" s="222">
        <v>12</v>
      </c>
      <c r="U37" s="222">
        <v>71</v>
      </c>
      <c r="V37" s="222">
        <v>63</v>
      </c>
      <c r="W37" s="222">
        <v>40</v>
      </c>
      <c r="X37" s="244">
        <v>56</v>
      </c>
      <c r="Y37" s="255">
        <v>34</v>
      </c>
      <c r="Z37" s="187">
        <v>31</v>
      </c>
      <c r="AA37" s="222">
        <v>47</v>
      </c>
      <c r="AB37" s="244">
        <v>48</v>
      </c>
      <c r="AC37" s="255">
        <v>35</v>
      </c>
      <c r="AD37" s="222">
        <v>18</v>
      </c>
      <c r="AE37" s="222">
        <v>15</v>
      </c>
      <c r="AF37" s="222">
        <v>41</v>
      </c>
      <c r="AG37" s="244">
        <v>55</v>
      </c>
      <c r="AH37" s="255"/>
      <c r="AI37" s="246"/>
      <c r="AJ37" s="193">
        <f t="shared" si="17"/>
        <v>1758</v>
      </c>
    </row>
    <row r="38" spans="1:36" ht="15.75" thickBot="1" x14ac:dyDescent="0.3">
      <c r="A38" s="149" t="s">
        <v>2</v>
      </c>
      <c r="B38" s="270">
        <f t="shared" si="18"/>
        <v>43912</v>
      </c>
      <c r="C38" s="317">
        <v>37</v>
      </c>
      <c r="D38" s="318">
        <v>47</v>
      </c>
      <c r="E38" s="187">
        <v>26</v>
      </c>
      <c r="F38" s="187">
        <v>68</v>
      </c>
      <c r="G38" s="187">
        <v>40</v>
      </c>
      <c r="H38" s="187">
        <v>61</v>
      </c>
      <c r="I38" s="250">
        <v>101</v>
      </c>
      <c r="J38" s="315">
        <v>37</v>
      </c>
      <c r="K38" s="187">
        <v>6</v>
      </c>
      <c r="L38" s="189">
        <v>46</v>
      </c>
      <c r="M38" s="260">
        <v>26</v>
      </c>
      <c r="N38" s="187">
        <v>7</v>
      </c>
      <c r="O38" s="187">
        <v>12</v>
      </c>
      <c r="P38" s="187">
        <v>7</v>
      </c>
      <c r="Q38" s="187">
        <v>5</v>
      </c>
      <c r="R38" s="189">
        <v>14</v>
      </c>
      <c r="S38" s="260">
        <v>28</v>
      </c>
      <c r="T38" s="187">
        <v>10</v>
      </c>
      <c r="U38" s="187">
        <v>43</v>
      </c>
      <c r="V38" s="187">
        <v>37</v>
      </c>
      <c r="W38" s="187">
        <v>34</v>
      </c>
      <c r="X38" s="189">
        <v>50</v>
      </c>
      <c r="Y38" s="260">
        <v>19</v>
      </c>
      <c r="Z38" s="187">
        <v>24</v>
      </c>
      <c r="AA38" s="187">
        <v>30</v>
      </c>
      <c r="AB38" s="189">
        <v>33</v>
      </c>
      <c r="AC38" s="260">
        <v>16</v>
      </c>
      <c r="AD38" s="187">
        <v>6</v>
      </c>
      <c r="AE38" s="187">
        <v>15</v>
      </c>
      <c r="AF38" s="187">
        <v>13</v>
      </c>
      <c r="AG38" s="189">
        <v>21</v>
      </c>
      <c r="AH38" s="260"/>
      <c r="AI38" s="250"/>
      <c r="AJ38" s="193">
        <f t="shared" si="17"/>
        <v>919</v>
      </c>
    </row>
    <row r="39" spans="1:36" ht="15.75" thickBot="1" x14ac:dyDescent="0.3">
      <c r="A39" s="158" t="s">
        <v>21</v>
      </c>
      <c r="B39" s="667" t="s">
        <v>26</v>
      </c>
      <c r="C39" s="256">
        <f>SUM(C32:C38)</f>
        <v>1053</v>
      </c>
      <c r="D39" s="236">
        <f>SUM(D32:D38)</f>
        <v>885</v>
      </c>
      <c r="E39" s="236">
        <f>SUM(E32:E38)</f>
        <v>511</v>
      </c>
      <c r="F39" s="236">
        <f>SUM(F32:F38)</f>
        <v>1178</v>
      </c>
      <c r="G39" s="236">
        <f>SUM(G32:G38)</f>
        <v>935</v>
      </c>
      <c r="H39" s="236">
        <f t="shared" ref="H39:AI39" si="19">SUM(H32:H38)</f>
        <v>659</v>
      </c>
      <c r="I39" s="236">
        <f t="shared" si="19"/>
        <v>2069</v>
      </c>
      <c r="J39" s="236">
        <f t="shared" si="19"/>
        <v>1161</v>
      </c>
      <c r="K39" s="236">
        <f t="shared" si="19"/>
        <v>408</v>
      </c>
      <c r="L39" s="236">
        <f t="shared" si="19"/>
        <v>999</v>
      </c>
      <c r="M39" s="236">
        <f t="shared" si="19"/>
        <v>572</v>
      </c>
      <c r="N39" s="236">
        <f t="shared" si="19"/>
        <v>293</v>
      </c>
      <c r="O39" s="236">
        <f t="shared" si="19"/>
        <v>214</v>
      </c>
      <c r="P39" s="236">
        <f t="shared" si="19"/>
        <v>177</v>
      </c>
      <c r="Q39" s="236">
        <f t="shared" si="19"/>
        <v>91</v>
      </c>
      <c r="R39" s="236">
        <f t="shared" si="19"/>
        <v>260</v>
      </c>
      <c r="S39" s="236">
        <f t="shared" si="19"/>
        <v>704</v>
      </c>
      <c r="T39" s="236">
        <f t="shared" si="19"/>
        <v>346</v>
      </c>
      <c r="U39" s="236">
        <f t="shared" si="19"/>
        <v>1244</v>
      </c>
      <c r="V39" s="236">
        <f t="shared" si="19"/>
        <v>764</v>
      </c>
      <c r="W39" s="236">
        <f t="shared" si="19"/>
        <v>502</v>
      </c>
      <c r="X39" s="236">
        <f t="shared" si="19"/>
        <v>872</v>
      </c>
      <c r="Y39" s="236">
        <f t="shared" si="19"/>
        <v>843</v>
      </c>
      <c r="Z39" s="236">
        <f t="shared" si="19"/>
        <v>912</v>
      </c>
      <c r="AA39" s="236">
        <f t="shared" si="19"/>
        <v>723</v>
      </c>
      <c r="AB39" s="236">
        <f t="shared" si="19"/>
        <v>1207</v>
      </c>
      <c r="AC39" s="236">
        <f t="shared" si="19"/>
        <v>417</v>
      </c>
      <c r="AD39" s="236">
        <f t="shared" si="19"/>
        <v>149</v>
      </c>
      <c r="AE39" s="236">
        <f t="shared" si="19"/>
        <v>347</v>
      </c>
      <c r="AF39" s="236">
        <f t="shared" si="19"/>
        <v>549</v>
      </c>
      <c r="AG39" s="236">
        <f t="shared" si="19"/>
        <v>660</v>
      </c>
      <c r="AH39" s="236">
        <f t="shared" si="19"/>
        <v>0</v>
      </c>
      <c r="AI39" s="236">
        <f t="shared" si="19"/>
        <v>0</v>
      </c>
      <c r="AJ39" s="238">
        <f>SUM(AJ32:AJ38)</f>
        <v>21704</v>
      </c>
    </row>
    <row r="40" spans="1:36" ht="15.75" thickBot="1" x14ac:dyDescent="0.3">
      <c r="A40" s="109" t="s">
        <v>23</v>
      </c>
      <c r="B40" s="667"/>
      <c r="C40" s="256">
        <f>AVERAGE(C32:C38)</f>
        <v>150.42857142857142</v>
      </c>
      <c r="D40" s="236">
        <f t="shared" ref="D40:AI40" si="20">AVERAGE(D32:D38)</f>
        <v>126.42857142857143</v>
      </c>
      <c r="E40" s="236">
        <f t="shared" si="20"/>
        <v>73</v>
      </c>
      <c r="F40" s="236">
        <f t="shared" si="20"/>
        <v>168.28571428571428</v>
      </c>
      <c r="G40" s="236">
        <f t="shared" si="20"/>
        <v>133.57142857142858</v>
      </c>
      <c r="H40" s="236">
        <f t="shared" si="20"/>
        <v>94.142857142857139</v>
      </c>
      <c r="I40" s="236">
        <f t="shared" si="20"/>
        <v>295.57142857142856</v>
      </c>
      <c r="J40" s="236">
        <f t="shared" si="20"/>
        <v>165.85714285714286</v>
      </c>
      <c r="K40" s="236">
        <f t="shared" si="20"/>
        <v>58.285714285714285</v>
      </c>
      <c r="L40" s="236">
        <f t="shared" si="20"/>
        <v>142.71428571428572</v>
      </c>
      <c r="M40" s="236">
        <f t="shared" si="20"/>
        <v>81.714285714285708</v>
      </c>
      <c r="N40" s="236">
        <f t="shared" si="20"/>
        <v>41.857142857142854</v>
      </c>
      <c r="O40" s="236">
        <f t="shared" si="20"/>
        <v>30.571428571428573</v>
      </c>
      <c r="P40" s="236">
        <f t="shared" si="20"/>
        <v>25.285714285714285</v>
      </c>
      <c r="Q40" s="236">
        <f t="shared" si="20"/>
        <v>13</v>
      </c>
      <c r="R40" s="236">
        <f t="shared" si="20"/>
        <v>37.142857142857146</v>
      </c>
      <c r="S40" s="236">
        <f t="shared" si="20"/>
        <v>100.57142857142857</v>
      </c>
      <c r="T40" s="236">
        <f t="shared" si="20"/>
        <v>49.428571428571431</v>
      </c>
      <c r="U40" s="236">
        <f t="shared" si="20"/>
        <v>177.71428571428572</v>
      </c>
      <c r="V40" s="236">
        <f t="shared" si="20"/>
        <v>109.14285714285714</v>
      </c>
      <c r="W40" s="236">
        <f t="shared" si="20"/>
        <v>71.714285714285708</v>
      </c>
      <c r="X40" s="236">
        <f t="shared" si="20"/>
        <v>124.57142857142857</v>
      </c>
      <c r="Y40" s="236">
        <f t="shared" si="20"/>
        <v>120.42857142857143</v>
      </c>
      <c r="Z40" s="236">
        <f t="shared" si="20"/>
        <v>130.28571428571428</v>
      </c>
      <c r="AA40" s="236">
        <f t="shared" si="20"/>
        <v>103.28571428571429</v>
      </c>
      <c r="AB40" s="236">
        <f t="shared" si="20"/>
        <v>172.42857142857142</v>
      </c>
      <c r="AC40" s="236">
        <f t="shared" si="20"/>
        <v>59.571428571428569</v>
      </c>
      <c r="AD40" s="236">
        <f t="shared" si="20"/>
        <v>21.285714285714285</v>
      </c>
      <c r="AE40" s="236">
        <f t="shared" si="20"/>
        <v>49.571428571428569</v>
      </c>
      <c r="AF40" s="236">
        <f t="shared" si="20"/>
        <v>78.428571428571431</v>
      </c>
      <c r="AG40" s="236">
        <f t="shared" si="20"/>
        <v>94.285714285714292</v>
      </c>
      <c r="AH40" s="236" t="e">
        <f t="shared" si="20"/>
        <v>#DIV/0!</v>
      </c>
      <c r="AI40" s="236" t="e">
        <f t="shared" si="20"/>
        <v>#DIV/0!</v>
      </c>
      <c r="AJ40" s="239">
        <f>AVERAGE(AJ32:AJ38)</f>
        <v>3100.5714285714284</v>
      </c>
    </row>
    <row r="41" spans="1:36" ht="15.75" thickBot="1" x14ac:dyDescent="0.3">
      <c r="A41" s="26" t="s">
        <v>20</v>
      </c>
      <c r="B41" s="667"/>
      <c r="C41" s="258">
        <f t="shared" ref="C41:AI41" si="21">SUM(C32:C36)</f>
        <v>932</v>
      </c>
      <c r="D41" s="237">
        <f t="shared" si="21"/>
        <v>668</v>
      </c>
      <c r="E41" s="237">
        <f t="shared" si="21"/>
        <v>444</v>
      </c>
      <c r="F41" s="237">
        <f t="shared" si="21"/>
        <v>989</v>
      </c>
      <c r="G41" s="237">
        <f t="shared" si="21"/>
        <v>802</v>
      </c>
      <c r="H41" s="237">
        <f t="shared" si="21"/>
        <v>516</v>
      </c>
      <c r="I41" s="237">
        <f t="shared" si="21"/>
        <v>1790</v>
      </c>
      <c r="J41" s="237">
        <f t="shared" si="21"/>
        <v>1040</v>
      </c>
      <c r="K41" s="237">
        <f t="shared" si="21"/>
        <v>378</v>
      </c>
      <c r="L41" s="237">
        <f t="shared" si="21"/>
        <v>873</v>
      </c>
      <c r="M41" s="237">
        <f t="shared" si="21"/>
        <v>484</v>
      </c>
      <c r="N41" s="237">
        <f t="shared" si="21"/>
        <v>266</v>
      </c>
      <c r="O41" s="237">
        <f t="shared" si="21"/>
        <v>182</v>
      </c>
      <c r="P41" s="237">
        <f t="shared" si="21"/>
        <v>151</v>
      </c>
      <c r="Q41" s="237">
        <f t="shared" si="21"/>
        <v>67</v>
      </c>
      <c r="R41" s="237">
        <f t="shared" si="21"/>
        <v>203</v>
      </c>
      <c r="S41" s="237">
        <f t="shared" si="21"/>
        <v>624</v>
      </c>
      <c r="T41" s="237">
        <f t="shared" si="21"/>
        <v>324</v>
      </c>
      <c r="U41" s="237">
        <f t="shared" si="21"/>
        <v>1130</v>
      </c>
      <c r="V41" s="237">
        <f t="shared" si="21"/>
        <v>664</v>
      </c>
      <c r="W41" s="237">
        <f t="shared" si="21"/>
        <v>428</v>
      </c>
      <c r="X41" s="237">
        <f t="shared" si="21"/>
        <v>766</v>
      </c>
      <c r="Y41" s="237">
        <f t="shared" si="21"/>
        <v>790</v>
      </c>
      <c r="Z41" s="237">
        <f t="shared" si="21"/>
        <v>857</v>
      </c>
      <c r="AA41" s="237">
        <f t="shared" si="21"/>
        <v>646</v>
      </c>
      <c r="AB41" s="237">
        <f t="shared" si="21"/>
        <v>1126</v>
      </c>
      <c r="AC41" s="237">
        <f t="shared" si="21"/>
        <v>366</v>
      </c>
      <c r="AD41" s="237">
        <f t="shared" si="21"/>
        <v>125</v>
      </c>
      <c r="AE41" s="237">
        <f t="shared" si="21"/>
        <v>317</v>
      </c>
      <c r="AF41" s="237">
        <f t="shared" si="21"/>
        <v>495</v>
      </c>
      <c r="AG41" s="237">
        <f t="shared" si="21"/>
        <v>584</v>
      </c>
      <c r="AH41" s="237">
        <f t="shared" si="21"/>
        <v>0</v>
      </c>
      <c r="AI41" s="237">
        <f t="shared" si="21"/>
        <v>0</v>
      </c>
      <c r="AJ41" s="240">
        <f>SUM(AJ32:AJ36)</f>
        <v>19027</v>
      </c>
    </row>
    <row r="42" spans="1:36" ht="15.75" thickBot="1" x14ac:dyDescent="0.3">
      <c r="A42" s="26" t="s">
        <v>22</v>
      </c>
      <c r="B42" s="667"/>
      <c r="C42" s="258">
        <f>AVERAGE(C32:C36)</f>
        <v>186.4</v>
      </c>
      <c r="D42" s="237">
        <f t="shared" ref="D42:AI42" si="22">AVERAGE(D32:D36)</f>
        <v>133.6</v>
      </c>
      <c r="E42" s="237">
        <f t="shared" si="22"/>
        <v>88.8</v>
      </c>
      <c r="F42" s="237">
        <f t="shared" si="22"/>
        <v>197.8</v>
      </c>
      <c r="G42" s="237">
        <f t="shared" si="22"/>
        <v>160.4</v>
      </c>
      <c r="H42" s="237">
        <f t="shared" si="22"/>
        <v>103.2</v>
      </c>
      <c r="I42" s="237">
        <f t="shared" si="22"/>
        <v>358</v>
      </c>
      <c r="J42" s="237">
        <f t="shared" si="22"/>
        <v>208</v>
      </c>
      <c r="K42" s="237">
        <f t="shared" si="22"/>
        <v>75.599999999999994</v>
      </c>
      <c r="L42" s="237">
        <f t="shared" si="22"/>
        <v>174.6</v>
      </c>
      <c r="M42" s="237">
        <f t="shared" si="22"/>
        <v>96.8</v>
      </c>
      <c r="N42" s="237">
        <f t="shared" si="22"/>
        <v>53.2</v>
      </c>
      <c r="O42" s="237">
        <f t="shared" si="22"/>
        <v>36.4</v>
      </c>
      <c r="P42" s="237">
        <f t="shared" si="22"/>
        <v>30.2</v>
      </c>
      <c r="Q42" s="237">
        <f t="shared" si="22"/>
        <v>13.4</v>
      </c>
      <c r="R42" s="237">
        <f t="shared" si="22"/>
        <v>40.6</v>
      </c>
      <c r="S42" s="237">
        <f t="shared" si="22"/>
        <v>124.8</v>
      </c>
      <c r="T42" s="237">
        <f t="shared" si="22"/>
        <v>64.8</v>
      </c>
      <c r="U42" s="237">
        <f t="shared" si="22"/>
        <v>226</v>
      </c>
      <c r="V42" s="237">
        <f t="shared" si="22"/>
        <v>132.80000000000001</v>
      </c>
      <c r="W42" s="237">
        <f t="shared" si="22"/>
        <v>85.6</v>
      </c>
      <c r="X42" s="237">
        <f t="shared" si="22"/>
        <v>153.19999999999999</v>
      </c>
      <c r="Y42" s="237">
        <f t="shared" si="22"/>
        <v>158</v>
      </c>
      <c r="Z42" s="237">
        <f t="shared" si="22"/>
        <v>171.4</v>
      </c>
      <c r="AA42" s="237">
        <f t="shared" si="22"/>
        <v>129.19999999999999</v>
      </c>
      <c r="AB42" s="237">
        <f t="shared" si="22"/>
        <v>225.2</v>
      </c>
      <c r="AC42" s="237">
        <f t="shared" si="22"/>
        <v>73.2</v>
      </c>
      <c r="AD42" s="237">
        <f t="shared" si="22"/>
        <v>25</v>
      </c>
      <c r="AE42" s="237">
        <f t="shared" si="22"/>
        <v>63.4</v>
      </c>
      <c r="AF42" s="237">
        <f t="shared" si="22"/>
        <v>99</v>
      </c>
      <c r="AG42" s="237">
        <f t="shared" si="22"/>
        <v>116.8</v>
      </c>
      <c r="AH42" s="237" t="e">
        <f t="shared" si="22"/>
        <v>#DIV/0!</v>
      </c>
      <c r="AI42" s="237" t="e">
        <f t="shared" si="22"/>
        <v>#DIV/0!</v>
      </c>
      <c r="AJ42" s="241">
        <f>AVERAGE(AJ32:AJ36)</f>
        <v>3805.4</v>
      </c>
    </row>
    <row r="43" spans="1:36" ht="15.75" thickBot="1" x14ac:dyDescent="0.3">
      <c r="A43" s="149" t="s">
        <v>3</v>
      </c>
      <c r="B43" s="270">
        <f>B38+1</f>
        <v>43913</v>
      </c>
      <c r="C43" s="317">
        <v>31</v>
      </c>
      <c r="D43" s="222">
        <v>12</v>
      </c>
      <c r="E43" s="222">
        <v>22</v>
      </c>
      <c r="F43" s="222">
        <v>33</v>
      </c>
      <c r="G43" s="318">
        <v>37</v>
      </c>
      <c r="H43" s="222">
        <v>21</v>
      </c>
      <c r="I43" s="246">
        <v>81</v>
      </c>
      <c r="J43" s="271">
        <v>61</v>
      </c>
      <c r="K43" s="222">
        <v>21</v>
      </c>
      <c r="L43" s="244">
        <v>54</v>
      </c>
      <c r="M43" s="255">
        <v>14</v>
      </c>
      <c r="N43" s="222">
        <v>6</v>
      </c>
      <c r="O43" s="222">
        <v>5</v>
      </c>
      <c r="P43" s="222">
        <v>7</v>
      </c>
      <c r="Q43" s="222">
        <v>5</v>
      </c>
      <c r="R43" s="244">
        <v>2</v>
      </c>
      <c r="S43" s="255">
        <v>22</v>
      </c>
      <c r="T43" s="222">
        <v>20</v>
      </c>
      <c r="U43" s="222">
        <v>71</v>
      </c>
      <c r="V43" s="222">
        <v>40</v>
      </c>
      <c r="W43" s="222">
        <v>22</v>
      </c>
      <c r="X43" s="244">
        <v>45</v>
      </c>
      <c r="Y43" s="255">
        <v>40</v>
      </c>
      <c r="Z43" s="187">
        <v>60</v>
      </c>
      <c r="AA43" s="222">
        <v>50</v>
      </c>
      <c r="AB43" s="244">
        <v>82</v>
      </c>
      <c r="AC43" s="255">
        <v>6</v>
      </c>
      <c r="AD43" s="222">
        <v>4</v>
      </c>
      <c r="AE43" s="222">
        <v>7</v>
      </c>
      <c r="AF43" s="222">
        <v>43</v>
      </c>
      <c r="AG43" s="244">
        <v>33</v>
      </c>
      <c r="AH43" s="255"/>
      <c r="AI43" s="246"/>
      <c r="AJ43" s="193">
        <f t="shared" ref="AJ43:AJ49" si="23">SUM(C43:AI43)</f>
        <v>957</v>
      </c>
    </row>
    <row r="44" spans="1:36" ht="15.75" thickBot="1" x14ac:dyDescent="0.3">
      <c r="A44" s="149" t="s">
        <v>4</v>
      </c>
      <c r="B44" s="270">
        <f t="shared" ref="B44:B49" si="24">B43+1</f>
        <v>43914</v>
      </c>
      <c r="C44" s="317">
        <v>65</v>
      </c>
      <c r="D44" s="222">
        <v>53</v>
      </c>
      <c r="E44" s="222">
        <v>33</v>
      </c>
      <c r="F44" s="222">
        <v>54</v>
      </c>
      <c r="G44" s="318">
        <v>52</v>
      </c>
      <c r="H44" s="222">
        <v>55</v>
      </c>
      <c r="I44" s="246">
        <v>141</v>
      </c>
      <c r="J44" s="271">
        <v>93</v>
      </c>
      <c r="K44" s="222">
        <v>33</v>
      </c>
      <c r="L44" s="244">
        <v>88</v>
      </c>
      <c r="M44" s="255">
        <v>27</v>
      </c>
      <c r="N44" s="222">
        <v>9</v>
      </c>
      <c r="O44" s="222">
        <v>11</v>
      </c>
      <c r="P44" s="222">
        <v>10</v>
      </c>
      <c r="Q44" s="222">
        <v>4</v>
      </c>
      <c r="R44" s="244">
        <v>25</v>
      </c>
      <c r="S44" s="255">
        <v>55</v>
      </c>
      <c r="T44" s="222">
        <v>22</v>
      </c>
      <c r="U44" s="222">
        <v>104</v>
      </c>
      <c r="V44" s="222">
        <v>70</v>
      </c>
      <c r="W44" s="222">
        <v>37</v>
      </c>
      <c r="X44" s="244">
        <v>71</v>
      </c>
      <c r="Y44" s="255">
        <v>61</v>
      </c>
      <c r="Z44" s="187">
        <v>81</v>
      </c>
      <c r="AA44" s="222">
        <v>59</v>
      </c>
      <c r="AB44" s="244">
        <v>106</v>
      </c>
      <c r="AC44" s="255">
        <v>14</v>
      </c>
      <c r="AD44" s="222">
        <v>6</v>
      </c>
      <c r="AE44" s="222">
        <v>16</v>
      </c>
      <c r="AF44" s="222">
        <v>68</v>
      </c>
      <c r="AG44" s="244">
        <v>53</v>
      </c>
      <c r="AH44" s="255"/>
      <c r="AI44" s="246"/>
      <c r="AJ44" s="193">
        <f t="shared" si="23"/>
        <v>1576</v>
      </c>
    </row>
    <row r="45" spans="1:36" ht="15.75" thickBot="1" x14ac:dyDescent="0.3">
      <c r="A45" s="149" t="s">
        <v>5</v>
      </c>
      <c r="B45" s="270">
        <f t="shared" si="24"/>
        <v>43915</v>
      </c>
      <c r="C45" s="317">
        <v>21</v>
      </c>
      <c r="D45" s="222">
        <v>14</v>
      </c>
      <c r="E45" s="222">
        <v>18</v>
      </c>
      <c r="F45" s="222">
        <v>44</v>
      </c>
      <c r="G45" s="318">
        <v>42</v>
      </c>
      <c r="H45" s="222">
        <v>22</v>
      </c>
      <c r="I45" s="246">
        <v>86</v>
      </c>
      <c r="J45" s="271">
        <v>72</v>
      </c>
      <c r="K45" s="222">
        <v>22</v>
      </c>
      <c r="L45" s="244">
        <v>67</v>
      </c>
      <c r="M45" s="255">
        <v>24</v>
      </c>
      <c r="N45" s="222">
        <v>13</v>
      </c>
      <c r="O45" s="222">
        <v>9</v>
      </c>
      <c r="P45" s="222">
        <v>9</v>
      </c>
      <c r="Q45" s="222">
        <v>3</v>
      </c>
      <c r="R45" s="244">
        <v>13</v>
      </c>
      <c r="S45" s="255">
        <v>19</v>
      </c>
      <c r="T45" s="222">
        <v>16</v>
      </c>
      <c r="U45" s="222">
        <v>87</v>
      </c>
      <c r="V45" s="222">
        <v>48</v>
      </c>
      <c r="W45" s="222">
        <v>24</v>
      </c>
      <c r="X45" s="244">
        <v>58</v>
      </c>
      <c r="Y45" s="255">
        <v>55</v>
      </c>
      <c r="Z45" s="187">
        <v>65</v>
      </c>
      <c r="AA45" s="222">
        <v>48</v>
      </c>
      <c r="AB45" s="244">
        <v>100</v>
      </c>
      <c r="AC45" s="255">
        <v>9</v>
      </c>
      <c r="AD45" s="222">
        <v>5</v>
      </c>
      <c r="AE45" s="222">
        <v>14</v>
      </c>
      <c r="AF45" s="222">
        <v>48</v>
      </c>
      <c r="AG45" s="244">
        <v>53</v>
      </c>
      <c r="AH45" s="255"/>
      <c r="AI45" s="246"/>
      <c r="AJ45" s="193">
        <f t="shared" si="23"/>
        <v>1128</v>
      </c>
    </row>
    <row r="46" spans="1:36" ht="15.75" thickBot="1" x14ac:dyDescent="0.3">
      <c r="A46" s="149" t="s">
        <v>6</v>
      </c>
      <c r="B46" s="270">
        <f t="shared" si="24"/>
        <v>43916</v>
      </c>
      <c r="C46" s="317">
        <v>56</v>
      </c>
      <c r="D46" s="222">
        <v>31</v>
      </c>
      <c r="E46" s="222">
        <v>46</v>
      </c>
      <c r="F46" s="222">
        <v>74</v>
      </c>
      <c r="G46" s="318">
        <v>55</v>
      </c>
      <c r="H46" s="222">
        <v>41</v>
      </c>
      <c r="I46" s="246">
        <v>145</v>
      </c>
      <c r="J46" s="271">
        <v>82</v>
      </c>
      <c r="K46" s="222">
        <v>41</v>
      </c>
      <c r="L46" s="244">
        <v>84</v>
      </c>
      <c r="M46" s="255">
        <v>38</v>
      </c>
      <c r="N46" s="222">
        <v>11</v>
      </c>
      <c r="O46" s="222">
        <v>17</v>
      </c>
      <c r="P46" s="222">
        <v>10</v>
      </c>
      <c r="Q46" s="222">
        <v>13</v>
      </c>
      <c r="R46" s="244">
        <v>31</v>
      </c>
      <c r="S46" s="255">
        <v>37</v>
      </c>
      <c r="T46" s="222">
        <v>19</v>
      </c>
      <c r="U46" s="222">
        <v>101</v>
      </c>
      <c r="V46" s="222">
        <v>68</v>
      </c>
      <c r="W46" s="222">
        <v>46</v>
      </c>
      <c r="X46" s="244">
        <v>91</v>
      </c>
      <c r="Y46" s="255">
        <v>59</v>
      </c>
      <c r="Z46" s="187">
        <v>87</v>
      </c>
      <c r="AA46" s="222">
        <v>60</v>
      </c>
      <c r="AB46" s="244">
        <v>94</v>
      </c>
      <c r="AC46" s="255">
        <v>12</v>
      </c>
      <c r="AD46" s="222">
        <v>9</v>
      </c>
      <c r="AE46" s="222">
        <v>15</v>
      </c>
      <c r="AF46" s="222">
        <v>58</v>
      </c>
      <c r="AG46" s="244">
        <v>56</v>
      </c>
      <c r="AH46" s="255"/>
      <c r="AI46" s="246"/>
      <c r="AJ46" s="193">
        <f t="shared" si="23"/>
        <v>1587</v>
      </c>
    </row>
    <row r="47" spans="1:36" ht="15.75" thickBot="1" x14ac:dyDescent="0.3">
      <c r="A47" s="149" t="s">
        <v>0</v>
      </c>
      <c r="B47" s="270">
        <f t="shared" si="24"/>
        <v>43917</v>
      </c>
      <c r="C47" s="317">
        <v>78</v>
      </c>
      <c r="D47" s="222">
        <v>85</v>
      </c>
      <c r="E47" s="222">
        <v>38</v>
      </c>
      <c r="F47" s="222">
        <v>75</v>
      </c>
      <c r="G47" s="318">
        <v>65</v>
      </c>
      <c r="H47" s="222">
        <v>68</v>
      </c>
      <c r="I47" s="246">
        <v>153</v>
      </c>
      <c r="J47" s="271">
        <v>106</v>
      </c>
      <c r="K47" s="222">
        <v>55</v>
      </c>
      <c r="L47" s="244">
        <v>117</v>
      </c>
      <c r="M47" s="255">
        <v>63</v>
      </c>
      <c r="N47" s="222">
        <v>22</v>
      </c>
      <c r="O47" s="222">
        <v>27</v>
      </c>
      <c r="P47" s="222">
        <v>17</v>
      </c>
      <c r="Q47" s="222">
        <v>16</v>
      </c>
      <c r="R47" s="244">
        <v>47</v>
      </c>
      <c r="S47" s="255">
        <v>64</v>
      </c>
      <c r="T47" s="222">
        <v>21</v>
      </c>
      <c r="U47" s="222">
        <v>84</v>
      </c>
      <c r="V47" s="222">
        <v>92</v>
      </c>
      <c r="W47" s="222">
        <v>48</v>
      </c>
      <c r="X47" s="244">
        <v>76</v>
      </c>
      <c r="Y47" s="255">
        <v>67</v>
      </c>
      <c r="Z47" s="187">
        <v>73</v>
      </c>
      <c r="AA47" s="222">
        <v>79</v>
      </c>
      <c r="AB47" s="244">
        <v>107</v>
      </c>
      <c r="AC47" s="255">
        <v>26</v>
      </c>
      <c r="AD47" s="222">
        <v>11</v>
      </c>
      <c r="AE47" s="222">
        <v>32</v>
      </c>
      <c r="AF47" s="222">
        <v>80</v>
      </c>
      <c r="AG47" s="244">
        <v>61</v>
      </c>
      <c r="AH47" s="255"/>
      <c r="AI47" s="246"/>
      <c r="AJ47" s="193">
        <f t="shared" si="23"/>
        <v>1953</v>
      </c>
    </row>
    <row r="48" spans="1:36" ht="15.75" thickBot="1" x14ac:dyDescent="0.3">
      <c r="A48" s="149" t="s">
        <v>1</v>
      </c>
      <c r="B48" s="270">
        <f t="shared" si="24"/>
        <v>43918</v>
      </c>
      <c r="C48" s="317">
        <v>11</v>
      </c>
      <c r="D48" s="222">
        <v>6</v>
      </c>
      <c r="E48" s="222">
        <v>7</v>
      </c>
      <c r="F48" s="222">
        <v>18</v>
      </c>
      <c r="G48" s="318">
        <v>19</v>
      </c>
      <c r="H48" s="222">
        <v>24</v>
      </c>
      <c r="I48" s="246">
        <v>39</v>
      </c>
      <c r="J48" s="271">
        <v>25</v>
      </c>
      <c r="K48" s="222">
        <v>10</v>
      </c>
      <c r="L48" s="244">
        <v>24</v>
      </c>
      <c r="M48" s="255">
        <v>9</v>
      </c>
      <c r="N48" s="222">
        <v>5</v>
      </c>
      <c r="O48" s="222">
        <v>3</v>
      </c>
      <c r="P48" s="222">
        <v>2</v>
      </c>
      <c r="Q48" s="222">
        <v>2</v>
      </c>
      <c r="R48" s="244">
        <v>8</v>
      </c>
      <c r="S48" s="255">
        <v>3</v>
      </c>
      <c r="T48" s="222">
        <v>6</v>
      </c>
      <c r="U48" s="222">
        <v>15</v>
      </c>
      <c r="V48" s="222">
        <v>20</v>
      </c>
      <c r="W48" s="222">
        <v>9</v>
      </c>
      <c r="X48" s="244">
        <v>17</v>
      </c>
      <c r="Y48" s="255">
        <v>21</v>
      </c>
      <c r="Z48" s="187">
        <v>23</v>
      </c>
      <c r="AA48" s="222">
        <v>20</v>
      </c>
      <c r="AB48" s="244">
        <v>26</v>
      </c>
      <c r="AC48" s="255">
        <v>8</v>
      </c>
      <c r="AD48" s="222">
        <v>1</v>
      </c>
      <c r="AE48" s="222">
        <v>5</v>
      </c>
      <c r="AF48" s="222">
        <v>15</v>
      </c>
      <c r="AG48" s="244">
        <v>9</v>
      </c>
      <c r="AH48" s="255"/>
      <c r="AI48" s="246"/>
      <c r="AJ48" s="193">
        <f t="shared" si="23"/>
        <v>410</v>
      </c>
    </row>
    <row r="49" spans="1:36" ht="15.75" thickBot="1" x14ac:dyDescent="0.3">
      <c r="A49" s="149" t="s">
        <v>2</v>
      </c>
      <c r="B49" s="270">
        <f t="shared" si="24"/>
        <v>43919</v>
      </c>
      <c r="C49" s="317">
        <v>11</v>
      </c>
      <c r="D49" s="222">
        <v>6</v>
      </c>
      <c r="E49" s="222">
        <v>7</v>
      </c>
      <c r="F49" s="222">
        <v>18</v>
      </c>
      <c r="G49" s="318">
        <v>19</v>
      </c>
      <c r="H49" s="222">
        <v>24</v>
      </c>
      <c r="I49" s="246">
        <v>39</v>
      </c>
      <c r="J49" s="271">
        <v>25</v>
      </c>
      <c r="K49" s="222">
        <v>10</v>
      </c>
      <c r="L49" s="244">
        <v>24</v>
      </c>
      <c r="M49" s="255">
        <v>9</v>
      </c>
      <c r="N49" s="222">
        <v>5</v>
      </c>
      <c r="O49" s="222">
        <v>3</v>
      </c>
      <c r="P49" s="222">
        <v>2</v>
      </c>
      <c r="Q49" s="222">
        <v>2</v>
      </c>
      <c r="R49" s="244">
        <v>8</v>
      </c>
      <c r="S49" s="255">
        <v>3</v>
      </c>
      <c r="T49" s="222">
        <v>6</v>
      </c>
      <c r="U49" s="222">
        <v>15</v>
      </c>
      <c r="V49" s="222">
        <v>20</v>
      </c>
      <c r="W49" s="222">
        <v>9</v>
      </c>
      <c r="X49" s="244">
        <v>17</v>
      </c>
      <c r="Y49" s="255">
        <v>21</v>
      </c>
      <c r="Z49" s="187">
        <v>23</v>
      </c>
      <c r="AA49" s="222">
        <v>20</v>
      </c>
      <c r="AB49" s="244">
        <v>26</v>
      </c>
      <c r="AC49" s="255">
        <v>8</v>
      </c>
      <c r="AD49" s="222">
        <v>1</v>
      </c>
      <c r="AE49" s="222">
        <v>5</v>
      </c>
      <c r="AF49" s="222">
        <v>15</v>
      </c>
      <c r="AG49" s="244">
        <v>9</v>
      </c>
      <c r="AH49" s="255"/>
      <c r="AI49" s="246"/>
      <c r="AJ49" s="193">
        <f t="shared" si="23"/>
        <v>410</v>
      </c>
    </row>
    <row r="50" spans="1:36" ht="15.75" thickBot="1" x14ac:dyDescent="0.3">
      <c r="A50" s="158" t="s">
        <v>21</v>
      </c>
      <c r="B50" s="667" t="s">
        <v>27</v>
      </c>
      <c r="C50" s="256">
        <f>SUM(C43:C49)</f>
        <v>273</v>
      </c>
      <c r="D50" s="236">
        <f>SUM(D43:D49)</f>
        <v>207</v>
      </c>
      <c r="E50" s="236">
        <f>SUM(E43:E49)</f>
        <v>171</v>
      </c>
      <c r="F50" s="236">
        <f>SUM(F43:F49)</f>
        <v>316</v>
      </c>
      <c r="G50" s="236">
        <f>SUM(G43:G49)</f>
        <v>289</v>
      </c>
      <c r="H50" s="236">
        <f t="shared" ref="H50:AI50" si="25">SUM(H43:H49)</f>
        <v>255</v>
      </c>
      <c r="I50" s="236">
        <f t="shared" si="25"/>
        <v>684</v>
      </c>
      <c r="J50" s="236">
        <f t="shared" si="25"/>
        <v>464</v>
      </c>
      <c r="K50" s="236">
        <f t="shared" si="25"/>
        <v>192</v>
      </c>
      <c r="L50" s="236">
        <f t="shared" si="25"/>
        <v>458</v>
      </c>
      <c r="M50" s="236">
        <f t="shared" si="25"/>
        <v>184</v>
      </c>
      <c r="N50" s="236">
        <f t="shared" si="25"/>
        <v>71</v>
      </c>
      <c r="O50" s="236">
        <f t="shared" si="25"/>
        <v>75</v>
      </c>
      <c r="P50" s="236">
        <f t="shared" si="25"/>
        <v>57</v>
      </c>
      <c r="Q50" s="236">
        <f t="shared" si="25"/>
        <v>45</v>
      </c>
      <c r="R50" s="236">
        <f t="shared" si="25"/>
        <v>134</v>
      </c>
      <c r="S50" s="236">
        <f t="shared" si="25"/>
        <v>203</v>
      </c>
      <c r="T50" s="236">
        <f t="shared" si="25"/>
        <v>110</v>
      </c>
      <c r="U50" s="236">
        <f t="shared" si="25"/>
        <v>477</v>
      </c>
      <c r="V50" s="236">
        <f t="shared" si="25"/>
        <v>358</v>
      </c>
      <c r="W50" s="236">
        <f t="shared" si="25"/>
        <v>195</v>
      </c>
      <c r="X50" s="236">
        <f t="shared" si="25"/>
        <v>375</v>
      </c>
      <c r="Y50" s="236">
        <f t="shared" si="25"/>
        <v>324</v>
      </c>
      <c r="Z50" s="236">
        <f t="shared" si="25"/>
        <v>412</v>
      </c>
      <c r="AA50" s="236">
        <f t="shared" si="25"/>
        <v>336</v>
      </c>
      <c r="AB50" s="236">
        <f t="shared" si="25"/>
        <v>541</v>
      </c>
      <c r="AC50" s="236">
        <f t="shared" si="25"/>
        <v>83</v>
      </c>
      <c r="AD50" s="236">
        <f t="shared" si="25"/>
        <v>37</v>
      </c>
      <c r="AE50" s="236">
        <f t="shared" si="25"/>
        <v>94</v>
      </c>
      <c r="AF50" s="236">
        <f t="shared" si="25"/>
        <v>327</v>
      </c>
      <c r="AG50" s="236">
        <f t="shared" si="25"/>
        <v>274</v>
      </c>
      <c r="AH50" s="236">
        <f t="shared" si="25"/>
        <v>0</v>
      </c>
      <c r="AI50" s="236">
        <f t="shared" si="25"/>
        <v>0</v>
      </c>
      <c r="AJ50" s="238">
        <f>SUM(AJ43:AJ49)</f>
        <v>8021</v>
      </c>
    </row>
    <row r="51" spans="1:36" ht="15.75" thickBot="1" x14ac:dyDescent="0.3">
      <c r="A51" s="109" t="s">
        <v>23</v>
      </c>
      <c r="B51" s="667"/>
      <c r="C51" s="256">
        <f>AVERAGE(C43:C49)</f>
        <v>39</v>
      </c>
      <c r="D51" s="236">
        <f t="shared" ref="D51:AI51" si="26">AVERAGE(D43:D49)</f>
        <v>29.571428571428573</v>
      </c>
      <c r="E51" s="236">
        <f t="shared" si="26"/>
        <v>24.428571428571427</v>
      </c>
      <c r="F51" s="236">
        <f t="shared" si="26"/>
        <v>45.142857142857146</v>
      </c>
      <c r="G51" s="236">
        <f t="shared" si="26"/>
        <v>41.285714285714285</v>
      </c>
      <c r="H51" s="236">
        <f t="shared" si="26"/>
        <v>36.428571428571431</v>
      </c>
      <c r="I51" s="236">
        <f t="shared" si="26"/>
        <v>97.714285714285708</v>
      </c>
      <c r="J51" s="236">
        <f t="shared" si="26"/>
        <v>66.285714285714292</v>
      </c>
      <c r="K51" s="236">
        <f t="shared" si="26"/>
        <v>27.428571428571427</v>
      </c>
      <c r="L51" s="236">
        <f t="shared" si="26"/>
        <v>65.428571428571431</v>
      </c>
      <c r="M51" s="236">
        <f t="shared" si="26"/>
        <v>26.285714285714285</v>
      </c>
      <c r="N51" s="236">
        <f t="shared" si="26"/>
        <v>10.142857142857142</v>
      </c>
      <c r="O51" s="236">
        <f t="shared" si="26"/>
        <v>10.714285714285714</v>
      </c>
      <c r="P51" s="236">
        <f t="shared" si="26"/>
        <v>8.1428571428571423</v>
      </c>
      <c r="Q51" s="236">
        <f t="shared" si="26"/>
        <v>6.4285714285714288</v>
      </c>
      <c r="R51" s="236">
        <f t="shared" si="26"/>
        <v>19.142857142857142</v>
      </c>
      <c r="S51" s="236">
        <f t="shared" si="26"/>
        <v>29</v>
      </c>
      <c r="T51" s="236">
        <f t="shared" si="26"/>
        <v>15.714285714285714</v>
      </c>
      <c r="U51" s="236">
        <f t="shared" si="26"/>
        <v>68.142857142857139</v>
      </c>
      <c r="V51" s="236">
        <f t="shared" si="26"/>
        <v>51.142857142857146</v>
      </c>
      <c r="W51" s="236">
        <f t="shared" si="26"/>
        <v>27.857142857142858</v>
      </c>
      <c r="X51" s="236">
        <f t="shared" si="26"/>
        <v>53.571428571428569</v>
      </c>
      <c r="Y51" s="236">
        <f t="shared" si="26"/>
        <v>46.285714285714285</v>
      </c>
      <c r="Z51" s="236">
        <f t="shared" si="26"/>
        <v>58.857142857142854</v>
      </c>
      <c r="AA51" s="236">
        <f t="shared" si="26"/>
        <v>48</v>
      </c>
      <c r="AB51" s="236">
        <f t="shared" si="26"/>
        <v>77.285714285714292</v>
      </c>
      <c r="AC51" s="236">
        <f t="shared" si="26"/>
        <v>11.857142857142858</v>
      </c>
      <c r="AD51" s="236">
        <f t="shared" si="26"/>
        <v>5.2857142857142856</v>
      </c>
      <c r="AE51" s="236">
        <f t="shared" si="26"/>
        <v>13.428571428571429</v>
      </c>
      <c r="AF51" s="236">
        <f t="shared" si="26"/>
        <v>46.714285714285715</v>
      </c>
      <c r="AG51" s="236">
        <f t="shared" si="26"/>
        <v>39.142857142857146</v>
      </c>
      <c r="AH51" s="236" t="e">
        <f t="shared" si="26"/>
        <v>#DIV/0!</v>
      </c>
      <c r="AI51" s="236" t="e">
        <f t="shared" si="26"/>
        <v>#DIV/0!</v>
      </c>
      <c r="AJ51" s="239">
        <f>AVERAGE(AJ43:AJ49)</f>
        <v>1145.8571428571429</v>
      </c>
    </row>
    <row r="52" spans="1:36" ht="15.75" thickBot="1" x14ac:dyDescent="0.3">
      <c r="A52" s="26" t="s">
        <v>20</v>
      </c>
      <c r="B52" s="667"/>
      <c r="C52" s="258">
        <f t="shared" ref="C52:AI52" si="27">SUM(C43:C47)</f>
        <v>251</v>
      </c>
      <c r="D52" s="237">
        <f t="shared" si="27"/>
        <v>195</v>
      </c>
      <c r="E52" s="237">
        <f t="shared" si="27"/>
        <v>157</v>
      </c>
      <c r="F52" s="237">
        <f t="shared" si="27"/>
        <v>280</v>
      </c>
      <c r="G52" s="237">
        <f t="shared" si="27"/>
        <v>251</v>
      </c>
      <c r="H52" s="237">
        <f t="shared" si="27"/>
        <v>207</v>
      </c>
      <c r="I52" s="237">
        <f t="shared" si="27"/>
        <v>606</v>
      </c>
      <c r="J52" s="237">
        <f t="shared" si="27"/>
        <v>414</v>
      </c>
      <c r="K52" s="237">
        <f t="shared" si="27"/>
        <v>172</v>
      </c>
      <c r="L52" s="237">
        <f t="shared" si="27"/>
        <v>410</v>
      </c>
      <c r="M52" s="237">
        <f t="shared" si="27"/>
        <v>166</v>
      </c>
      <c r="N52" s="237">
        <f t="shared" si="27"/>
        <v>61</v>
      </c>
      <c r="O52" s="237">
        <f t="shared" si="27"/>
        <v>69</v>
      </c>
      <c r="P52" s="237">
        <f t="shared" si="27"/>
        <v>53</v>
      </c>
      <c r="Q52" s="237">
        <f t="shared" si="27"/>
        <v>41</v>
      </c>
      <c r="R52" s="237">
        <f t="shared" si="27"/>
        <v>118</v>
      </c>
      <c r="S52" s="237">
        <f t="shared" si="27"/>
        <v>197</v>
      </c>
      <c r="T52" s="237">
        <f t="shared" si="27"/>
        <v>98</v>
      </c>
      <c r="U52" s="237">
        <f t="shared" si="27"/>
        <v>447</v>
      </c>
      <c r="V52" s="237">
        <f t="shared" si="27"/>
        <v>318</v>
      </c>
      <c r="W52" s="237">
        <f t="shared" si="27"/>
        <v>177</v>
      </c>
      <c r="X52" s="237">
        <f t="shared" si="27"/>
        <v>341</v>
      </c>
      <c r="Y52" s="237">
        <f t="shared" si="27"/>
        <v>282</v>
      </c>
      <c r="Z52" s="237">
        <f t="shared" si="27"/>
        <v>366</v>
      </c>
      <c r="AA52" s="237">
        <f t="shared" si="27"/>
        <v>296</v>
      </c>
      <c r="AB52" s="237">
        <f t="shared" si="27"/>
        <v>489</v>
      </c>
      <c r="AC52" s="237">
        <f t="shared" si="27"/>
        <v>67</v>
      </c>
      <c r="AD52" s="237">
        <f t="shared" si="27"/>
        <v>35</v>
      </c>
      <c r="AE52" s="237">
        <f t="shared" si="27"/>
        <v>84</v>
      </c>
      <c r="AF52" s="237">
        <f t="shared" si="27"/>
        <v>297</v>
      </c>
      <c r="AG52" s="237">
        <f t="shared" si="27"/>
        <v>256</v>
      </c>
      <c r="AH52" s="237">
        <f t="shared" si="27"/>
        <v>0</v>
      </c>
      <c r="AI52" s="237">
        <f t="shared" si="27"/>
        <v>0</v>
      </c>
      <c r="AJ52" s="240">
        <f>SUM(AJ43:AJ47)</f>
        <v>7201</v>
      </c>
    </row>
    <row r="53" spans="1:36" ht="15.75" thickBot="1" x14ac:dyDescent="0.3">
      <c r="A53" s="26" t="s">
        <v>22</v>
      </c>
      <c r="B53" s="667"/>
      <c r="C53" s="258">
        <f>AVERAGE(C43:C47)</f>
        <v>50.2</v>
      </c>
      <c r="D53" s="237">
        <f t="shared" ref="D53:AI53" si="28">AVERAGE(D43:D47)</f>
        <v>39</v>
      </c>
      <c r="E53" s="237">
        <f t="shared" si="28"/>
        <v>31.4</v>
      </c>
      <c r="F53" s="237">
        <f t="shared" si="28"/>
        <v>56</v>
      </c>
      <c r="G53" s="237">
        <f t="shared" si="28"/>
        <v>50.2</v>
      </c>
      <c r="H53" s="237">
        <f t="shared" si="28"/>
        <v>41.4</v>
      </c>
      <c r="I53" s="237">
        <f t="shared" si="28"/>
        <v>121.2</v>
      </c>
      <c r="J53" s="237">
        <f t="shared" si="28"/>
        <v>82.8</v>
      </c>
      <c r="K53" s="237">
        <f t="shared" si="28"/>
        <v>34.4</v>
      </c>
      <c r="L53" s="237">
        <f t="shared" si="28"/>
        <v>82</v>
      </c>
      <c r="M53" s="237">
        <f t="shared" si="28"/>
        <v>33.200000000000003</v>
      </c>
      <c r="N53" s="237">
        <f t="shared" si="28"/>
        <v>12.2</v>
      </c>
      <c r="O53" s="237">
        <f t="shared" si="28"/>
        <v>13.8</v>
      </c>
      <c r="P53" s="237">
        <f t="shared" si="28"/>
        <v>10.6</v>
      </c>
      <c r="Q53" s="237">
        <f t="shared" si="28"/>
        <v>8.1999999999999993</v>
      </c>
      <c r="R53" s="237">
        <f t="shared" si="28"/>
        <v>23.6</v>
      </c>
      <c r="S53" s="237">
        <f t="shared" si="28"/>
        <v>39.4</v>
      </c>
      <c r="T53" s="237">
        <f t="shared" si="28"/>
        <v>19.600000000000001</v>
      </c>
      <c r="U53" s="237">
        <f t="shared" si="28"/>
        <v>89.4</v>
      </c>
      <c r="V53" s="237">
        <f t="shared" si="28"/>
        <v>63.6</v>
      </c>
      <c r="W53" s="237">
        <f t="shared" si="28"/>
        <v>35.4</v>
      </c>
      <c r="X53" s="237">
        <f t="shared" si="28"/>
        <v>68.2</v>
      </c>
      <c r="Y53" s="237">
        <f t="shared" si="28"/>
        <v>56.4</v>
      </c>
      <c r="Z53" s="237">
        <f t="shared" si="28"/>
        <v>73.2</v>
      </c>
      <c r="AA53" s="237">
        <f t="shared" si="28"/>
        <v>59.2</v>
      </c>
      <c r="AB53" s="237">
        <f t="shared" si="28"/>
        <v>97.8</v>
      </c>
      <c r="AC53" s="237">
        <f t="shared" si="28"/>
        <v>13.4</v>
      </c>
      <c r="AD53" s="237">
        <f t="shared" si="28"/>
        <v>7</v>
      </c>
      <c r="AE53" s="237">
        <f t="shared" si="28"/>
        <v>16.8</v>
      </c>
      <c r="AF53" s="237">
        <f t="shared" si="28"/>
        <v>59.4</v>
      </c>
      <c r="AG53" s="237">
        <f t="shared" si="28"/>
        <v>51.2</v>
      </c>
      <c r="AH53" s="237" t="e">
        <f t="shared" si="28"/>
        <v>#DIV/0!</v>
      </c>
      <c r="AI53" s="237" t="e">
        <f t="shared" si="28"/>
        <v>#DIV/0!</v>
      </c>
      <c r="AJ53" s="241">
        <f>AVERAGE(AJ43:AJ47)</f>
        <v>1440.2</v>
      </c>
    </row>
    <row r="54" spans="1:36" ht="15.75" thickBot="1" x14ac:dyDescent="0.3">
      <c r="A54" s="149" t="s">
        <v>3</v>
      </c>
      <c r="B54" s="270">
        <f>B49+1</f>
        <v>43920</v>
      </c>
      <c r="C54" s="317">
        <v>31</v>
      </c>
      <c r="D54" s="222">
        <v>29</v>
      </c>
      <c r="E54" s="222">
        <v>21</v>
      </c>
      <c r="F54" s="222">
        <v>41</v>
      </c>
      <c r="G54" s="318">
        <v>62</v>
      </c>
      <c r="H54" s="222">
        <v>35</v>
      </c>
      <c r="I54" s="246">
        <v>114</v>
      </c>
      <c r="J54" s="271">
        <v>64</v>
      </c>
      <c r="K54" s="222">
        <v>24</v>
      </c>
      <c r="L54" s="244">
        <v>66</v>
      </c>
      <c r="M54" s="255">
        <v>18</v>
      </c>
      <c r="N54" s="222">
        <v>7</v>
      </c>
      <c r="O54" s="222">
        <v>5</v>
      </c>
      <c r="P54" s="222">
        <v>6</v>
      </c>
      <c r="Q54" s="222">
        <v>6</v>
      </c>
      <c r="R54" s="244">
        <v>9</v>
      </c>
      <c r="S54" s="255">
        <v>32</v>
      </c>
      <c r="T54" s="222">
        <v>15</v>
      </c>
      <c r="U54" s="222">
        <v>57</v>
      </c>
      <c r="V54" s="222">
        <v>47</v>
      </c>
      <c r="W54" s="222">
        <v>22</v>
      </c>
      <c r="X54" s="244">
        <v>51</v>
      </c>
      <c r="Y54" s="255">
        <v>53</v>
      </c>
      <c r="Z54" s="187">
        <v>51</v>
      </c>
      <c r="AA54" s="222">
        <v>57</v>
      </c>
      <c r="AB54" s="244">
        <v>89</v>
      </c>
      <c r="AC54" s="255">
        <v>14</v>
      </c>
      <c r="AD54" s="222">
        <v>4</v>
      </c>
      <c r="AE54" s="222">
        <v>12</v>
      </c>
      <c r="AF54" s="222">
        <v>60</v>
      </c>
      <c r="AG54" s="244">
        <v>40</v>
      </c>
      <c r="AH54" s="255"/>
      <c r="AI54" s="246"/>
      <c r="AJ54" s="193">
        <f t="shared" ref="AJ54:AJ59" si="29">SUM(C54:AI54)</f>
        <v>1142</v>
      </c>
    </row>
    <row r="55" spans="1:36" ht="15.75" thickBot="1" x14ac:dyDescent="0.3">
      <c r="A55" s="149" t="s">
        <v>4</v>
      </c>
      <c r="B55" s="270">
        <f>B54+1</f>
        <v>43921</v>
      </c>
      <c r="C55" s="317">
        <v>25</v>
      </c>
      <c r="D55" s="222">
        <v>12</v>
      </c>
      <c r="E55" s="222">
        <v>20</v>
      </c>
      <c r="F55" s="222">
        <v>60</v>
      </c>
      <c r="G55" s="318">
        <v>45</v>
      </c>
      <c r="H55" s="222">
        <v>24</v>
      </c>
      <c r="I55" s="246">
        <v>103</v>
      </c>
      <c r="J55" s="271">
        <v>58</v>
      </c>
      <c r="K55" s="222">
        <v>21</v>
      </c>
      <c r="L55" s="244">
        <v>55</v>
      </c>
      <c r="M55" s="255">
        <v>22</v>
      </c>
      <c r="N55" s="222">
        <v>7</v>
      </c>
      <c r="O55" s="222">
        <v>9</v>
      </c>
      <c r="P55" s="222">
        <v>3</v>
      </c>
      <c r="Q55" s="222">
        <v>4</v>
      </c>
      <c r="R55" s="244">
        <v>12</v>
      </c>
      <c r="S55" s="255">
        <v>25</v>
      </c>
      <c r="T55" s="222">
        <v>28</v>
      </c>
      <c r="U55" s="222">
        <v>82</v>
      </c>
      <c r="V55" s="222">
        <v>45</v>
      </c>
      <c r="W55" s="222">
        <v>20</v>
      </c>
      <c r="X55" s="244">
        <v>47</v>
      </c>
      <c r="Y55" s="255">
        <v>45</v>
      </c>
      <c r="Z55" s="187">
        <v>59</v>
      </c>
      <c r="AA55" s="222">
        <v>45</v>
      </c>
      <c r="AB55" s="244">
        <v>80</v>
      </c>
      <c r="AC55" s="255">
        <v>17</v>
      </c>
      <c r="AD55" s="222">
        <v>0</v>
      </c>
      <c r="AE55" s="222">
        <v>17</v>
      </c>
      <c r="AF55" s="222">
        <v>42</v>
      </c>
      <c r="AG55" s="244">
        <v>47</v>
      </c>
      <c r="AH55" s="255"/>
      <c r="AI55" s="246"/>
      <c r="AJ55" s="193">
        <f t="shared" si="29"/>
        <v>1079</v>
      </c>
    </row>
    <row r="56" spans="1:36" ht="15.75" hidden="1" thickBot="1" x14ac:dyDescent="0.3">
      <c r="A56" s="149" t="s">
        <v>5</v>
      </c>
      <c r="B56" s="270">
        <f>B55+1</f>
        <v>43922</v>
      </c>
      <c r="C56" s="317"/>
      <c r="D56" s="222"/>
      <c r="E56" s="222"/>
      <c r="F56" s="222"/>
      <c r="G56" s="318"/>
      <c r="H56" s="222"/>
      <c r="I56" s="246"/>
      <c r="J56" s="271"/>
      <c r="K56" s="222"/>
      <c r="L56" s="244"/>
      <c r="M56" s="255"/>
      <c r="N56" s="222"/>
      <c r="O56" s="222"/>
      <c r="P56" s="222"/>
      <c r="Q56" s="222"/>
      <c r="R56" s="244"/>
      <c r="S56" s="255"/>
      <c r="T56" s="222"/>
      <c r="U56" s="222"/>
      <c r="V56" s="222"/>
      <c r="W56" s="222"/>
      <c r="X56" s="244"/>
      <c r="Y56" s="255"/>
      <c r="Z56" s="187"/>
      <c r="AA56" s="222"/>
      <c r="AB56" s="244"/>
      <c r="AC56" s="255"/>
      <c r="AD56" s="222"/>
      <c r="AE56" s="222"/>
      <c r="AF56" s="222"/>
      <c r="AG56" s="244"/>
      <c r="AH56" s="255"/>
      <c r="AI56" s="246"/>
      <c r="AJ56" s="193">
        <f t="shared" si="29"/>
        <v>0</v>
      </c>
    </row>
    <row r="57" spans="1:36" ht="15.75" hidden="1" thickBot="1" x14ac:dyDescent="0.3">
      <c r="A57" s="149" t="s">
        <v>6</v>
      </c>
      <c r="B57" s="270">
        <f>B56+1</f>
        <v>43923</v>
      </c>
      <c r="C57" s="317"/>
      <c r="D57" s="222"/>
      <c r="E57" s="222"/>
      <c r="F57" s="222"/>
      <c r="G57" s="318"/>
      <c r="H57" s="222"/>
      <c r="I57" s="246"/>
      <c r="J57" s="271"/>
      <c r="K57" s="222"/>
      <c r="L57" s="244"/>
      <c r="M57" s="255"/>
      <c r="N57" s="222"/>
      <c r="O57" s="222"/>
      <c r="P57" s="222"/>
      <c r="Q57" s="222"/>
      <c r="R57" s="244"/>
      <c r="S57" s="255"/>
      <c r="T57" s="222"/>
      <c r="U57" s="222"/>
      <c r="V57" s="222"/>
      <c r="W57" s="222"/>
      <c r="X57" s="244"/>
      <c r="Y57" s="255"/>
      <c r="Z57" s="187"/>
      <c r="AA57" s="222"/>
      <c r="AB57" s="244"/>
      <c r="AC57" s="255"/>
      <c r="AD57" s="222"/>
      <c r="AE57" s="222"/>
      <c r="AF57" s="222"/>
      <c r="AG57" s="244"/>
      <c r="AH57" s="255"/>
      <c r="AI57" s="246"/>
      <c r="AJ57" s="193">
        <f t="shared" si="29"/>
        <v>0</v>
      </c>
    </row>
    <row r="58" spans="1:36" ht="15.75" hidden="1" thickBot="1" x14ac:dyDescent="0.3">
      <c r="A58" s="149" t="s">
        <v>0</v>
      </c>
      <c r="B58" s="270">
        <f>B57+1</f>
        <v>43924</v>
      </c>
      <c r="C58" s="487"/>
      <c r="D58" s="222"/>
      <c r="E58" s="222"/>
      <c r="F58" s="222"/>
      <c r="G58" s="222"/>
      <c r="H58" s="222"/>
      <c r="I58" s="246"/>
      <c r="J58" s="271"/>
      <c r="K58" s="222"/>
      <c r="L58" s="244"/>
      <c r="M58" s="255"/>
      <c r="N58" s="222"/>
      <c r="O58" s="222"/>
      <c r="P58" s="222"/>
      <c r="Q58" s="222"/>
      <c r="R58" s="244"/>
      <c r="S58" s="255"/>
      <c r="T58" s="222"/>
      <c r="U58" s="222"/>
      <c r="V58" s="222"/>
      <c r="W58" s="222"/>
      <c r="X58" s="244"/>
      <c r="Y58" s="255"/>
      <c r="Z58" s="187"/>
      <c r="AA58" s="222"/>
      <c r="AB58" s="244"/>
      <c r="AC58" s="255"/>
      <c r="AD58" s="222"/>
      <c r="AE58" s="222"/>
      <c r="AF58" s="222"/>
      <c r="AG58" s="244"/>
      <c r="AH58" s="255"/>
      <c r="AI58" s="246"/>
      <c r="AJ58" s="193">
        <f t="shared" si="29"/>
        <v>0</v>
      </c>
    </row>
    <row r="59" spans="1:36" ht="15.75" hidden="1" thickBot="1" x14ac:dyDescent="0.3">
      <c r="A59" s="149" t="s">
        <v>1</v>
      </c>
      <c r="B59" s="270">
        <f>B58+1</f>
        <v>43925</v>
      </c>
      <c r="C59" s="255"/>
      <c r="D59" s="222"/>
      <c r="E59" s="222"/>
      <c r="F59" s="222"/>
      <c r="G59" s="222"/>
      <c r="H59" s="222"/>
      <c r="I59" s="246"/>
      <c r="J59" s="271"/>
      <c r="K59" s="222"/>
      <c r="L59" s="244"/>
      <c r="M59" s="255"/>
      <c r="N59" s="222"/>
      <c r="O59" s="222"/>
      <c r="P59" s="222"/>
      <c r="Q59" s="222"/>
      <c r="R59" s="244"/>
      <c r="S59" s="255"/>
      <c r="T59" s="222"/>
      <c r="U59" s="222"/>
      <c r="V59" s="222"/>
      <c r="W59" s="222"/>
      <c r="X59" s="244"/>
      <c r="Y59" s="255"/>
      <c r="Z59" s="187"/>
      <c r="AA59" s="222"/>
      <c r="AB59" s="244"/>
      <c r="AC59" s="255"/>
      <c r="AD59" s="222"/>
      <c r="AE59" s="222"/>
      <c r="AF59" s="222"/>
      <c r="AG59" s="244"/>
      <c r="AH59" s="255"/>
      <c r="AI59" s="246"/>
      <c r="AJ59" s="193">
        <f t="shared" si="29"/>
        <v>0</v>
      </c>
    </row>
    <row r="60" spans="1:36" ht="15.75" thickBot="1" x14ac:dyDescent="0.3">
      <c r="A60" s="158" t="s">
        <v>21</v>
      </c>
      <c r="B60" s="667" t="s">
        <v>28</v>
      </c>
      <c r="C60" s="256">
        <f t="shared" ref="C60:H60" si="30">SUM(C54:C59)</f>
        <v>56</v>
      </c>
      <c r="D60" s="236">
        <f t="shared" si="30"/>
        <v>41</v>
      </c>
      <c r="E60" s="236">
        <f t="shared" si="30"/>
        <v>41</v>
      </c>
      <c r="F60" s="236">
        <f t="shared" si="30"/>
        <v>101</v>
      </c>
      <c r="G60" s="236">
        <f t="shared" si="30"/>
        <v>107</v>
      </c>
      <c r="H60" s="236">
        <f t="shared" si="30"/>
        <v>59</v>
      </c>
      <c r="I60" s="236">
        <f t="shared" ref="I60:AI60" si="31">SUM(I54:I59)</f>
        <v>217</v>
      </c>
      <c r="J60" s="236">
        <f t="shared" si="31"/>
        <v>122</v>
      </c>
      <c r="K60" s="236">
        <f t="shared" si="31"/>
        <v>45</v>
      </c>
      <c r="L60" s="236">
        <f t="shared" si="31"/>
        <v>121</v>
      </c>
      <c r="M60" s="236">
        <f t="shared" si="31"/>
        <v>40</v>
      </c>
      <c r="N60" s="236">
        <f t="shared" si="31"/>
        <v>14</v>
      </c>
      <c r="O60" s="236">
        <f t="shared" si="31"/>
        <v>14</v>
      </c>
      <c r="P60" s="236">
        <f t="shared" si="31"/>
        <v>9</v>
      </c>
      <c r="Q60" s="236">
        <f t="shared" si="31"/>
        <v>10</v>
      </c>
      <c r="R60" s="236">
        <f t="shared" si="31"/>
        <v>21</v>
      </c>
      <c r="S60" s="236">
        <f t="shared" si="31"/>
        <v>57</v>
      </c>
      <c r="T60" s="236">
        <f t="shared" si="31"/>
        <v>43</v>
      </c>
      <c r="U60" s="236">
        <f t="shared" si="31"/>
        <v>139</v>
      </c>
      <c r="V60" s="236">
        <f t="shared" si="31"/>
        <v>92</v>
      </c>
      <c r="W60" s="236">
        <f t="shared" si="31"/>
        <v>42</v>
      </c>
      <c r="X60" s="236">
        <f t="shared" si="31"/>
        <v>98</v>
      </c>
      <c r="Y60" s="236">
        <f t="shared" si="31"/>
        <v>98</v>
      </c>
      <c r="Z60" s="236">
        <f t="shared" si="31"/>
        <v>110</v>
      </c>
      <c r="AA60" s="236">
        <f t="shared" si="31"/>
        <v>102</v>
      </c>
      <c r="AB60" s="236">
        <f t="shared" si="31"/>
        <v>169</v>
      </c>
      <c r="AC60" s="236">
        <f t="shared" si="31"/>
        <v>31</v>
      </c>
      <c r="AD60" s="236">
        <f t="shared" si="31"/>
        <v>4</v>
      </c>
      <c r="AE60" s="236">
        <f t="shared" si="31"/>
        <v>29</v>
      </c>
      <c r="AF60" s="236">
        <f t="shared" si="31"/>
        <v>102</v>
      </c>
      <c r="AG60" s="236">
        <f t="shared" si="31"/>
        <v>87</v>
      </c>
      <c r="AH60" s="236">
        <f t="shared" si="31"/>
        <v>0</v>
      </c>
      <c r="AI60" s="236">
        <f t="shared" si="31"/>
        <v>0</v>
      </c>
      <c r="AJ60" s="238">
        <f>SUM(AJ54:AJ59)</f>
        <v>2221</v>
      </c>
    </row>
    <row r="61" spans="1:36" ht="15.75" thickBot="1" x14ac:dyDescent="0.3">
      <c r="A61" s="109" t="s">
        <v>23</v>
      </c>
      <c r="B61" s="667"/>
      <c r="C61" s="256">
        <f t="shared" ref="C61:H61" si="32">AVERAGE(C54:C59)</f>
        <v>28</v>
      </c>
      <c r="D61" s="236">
        <f t="shared" si="32"/>
        <v>20.5</v>
      </c>
      <c r="E61" s="236">
        <f t="shared" si="32"/>
        <v>20.5</v>
      </c>
      <c r="F61" s="236">
        <f t="shared" si="32"/>
        <v>50.5</v>
      </c>
      <c r="G61" s="236">
        <f t="shared" si="32"/>
        <v>53.5</v>
      </c>
      <c r="H61" s="236">
        <f t="shared" si="32"/>
        <v>29.5</v>
      </c>
      <c r="I61" s="236">
        <f t="shared" ref="I61:AI61" si="33">AVERAGE(I54:I59)</f>
        <v>108.5</v>
      </c>
      <c r="J61" s="236">
        <f t="shared" si="33"/>
        <v>61</v>
      </c>
      <c r="K61" s="236">
        <f t="shared" si="33"/>
        <v>22.5</v>
      </c>
      <c r="L61" s="236">
        <f t="shared" si="33"/>
        <v>60.5</v>
      </c>
      <c r="M61" s="236">
        <f t="shared" si="33"/>
        <v>20</v>
      </c>
      <c r="N61" s="236">
        <f t="shared" si="33"/>
        <v>7</v>
      </c>
      <c r="O61" s="236">
        <f t="shared" si="33"/>
        <v>7</v>
      </c>
      <c r="P61" s="236">
        <f t="shared" si="33"/>
        <v>4.5</v>
      </c>
      <c r="Q61" s="236">
        <f t="shared" si="33"/>
        <v>5</v>
      </c>
      <c r="R61" s="236">
        <f t="shared" si="33"/>
        <v>10.5</v>
      </c>
      <c r="S61" s="236">
        <f t="shared" si="33"/>
        <v>28.5</v>
      </c>
      <c r="T61" s="236">
        <f t="shared" si="33"/>
        <v>21.5</v>
      </c>
      <c r="U61" s="236">
        <f t="shared" si="33"/>
        <v>69.5</v>
      </c>
      <c r="V61" s="236">
        <f t="shared" si="33"/>
        <v>46</v>
      </c>
      <c r="W61" s="236">
        <f t="shared" si="33"/>
        <v>21</v>
      </c>
      <c r="X61" s="236">
        <f t="shared" si="33"/>
        <v>49</v>
      </c>
      <c r="Y61" s="236">
        <f t="shared" si="33"/>
        <v>49</v>
      </c>
      <c r="Z61" s="236">
        <f t="shared" si="33"/>
        <v>55</v>
      </c>
      <c r="AA61" s="236">
        <f t="shared" si="33"/>
        <v>51</v>
      </c>
      <c r="AB61" s="236">
        <f t="shared" si="33"/>
        <v>84.5</v>
      </c>
      <c r="AC61" s="236">
        <f t="shared" si="33"/>
        <v>15.5</v>
      </c>
      <c r="AD61" s="236">
        <f t="shared" si="33"/>
        <v>2</v>
      </c>
      <c r="AE61" s="236">
        <f t="shared" si="33"/>
        <v>14.5</v>
      </c>
      <c r="AF61" s="236">
        <f t="shared" si="33"/>
        <v>51</v>
      </c>
      <c r="AG61" s="236">
        <f t="shared" si="33"/>
        <v>43.5</v>
      </c>
      <c r="AH61" s="236" t="e">
        <f t="shared" si="33"/>
        <v>#DIV/0!</v>
      </c>
      <c r="AI61" s="236" t="e">
        <f t="shared" si="33"/>
        <v>#DIV/0!</v>
      </c>
      <c r="AJ61" s="239">
        <f>AVERAGE(AJ54:AJ59)</f>
        <v>370.16666666666669</v>
      </c>
    </row>
    <row r="62" spans="1:36" ht="15.75" thickBot="1" x14ac:dyDescent="0.3">
      <c r="A62" s="26" t="s">
        <v>20</v>
      </c>
      <c r="B62" s="667"/>
      <c r="C62" s="258">
        <f t="shared" ref="C62:H62" si="34">SUM(C54:C58)</f>
        <v>56</v>
      </c>
      <c r="D62" s="237">
        <f t="shared" si="34"/>
        <v>41</v>
      </c>
      <c r="E62" s="237">
        <f t="shared" si="34"/>
        <v>41</v>
      </c>
      <c r="F62" s="237">
        <f t="shared" si="34"/>
        <v>101</v>
      </c>
      <c r="G62" s="237">
        <f t="shared" si="34"/>
        <v>107</v>
      </c>
      <c r="H62" s="237">
        <f t="shared" si="34"/>
        <v>59</v>
      </c>
      <c r="I62" s="237">
        <f t="shared" ref="I62:AI62" si="35">SUM(I54:I58)</f>
        <v>217</v>
      </c>
      <c r="J62" s="237">
        <f t="shared" si="35"/>
        <v>122</v>
      </c>
      <c r="K62" s="237">
        <f t="shared" si="35"/>
        <v>45</v>
      </c>
      <c r="L62" s="237">
        <f t="shared" si="35"/>
        <v>121</v>
      </c>
      <c r="M62" s="237">
        <f t="shared" si="35"/>
        <v>40</v>
      </c>
      <c r="N62" s="237">
        <f t="shared" si="35"/>
        <v>14</v>
      </c>
      <c r="O62" s="237">
        <f t="shared" si="35"/>
        <v>14</v>
      </c>
      <c r="P62" s="237">
        <f t="shared" si="35"/>
        <v>9</v>
      </c>
      <c r="Q62" s="237">
        <f t="shared" si="35"/>
        <v>10</v>
      </c>
      <c r="R62" s="237">
        <f t="shared" si="35"/>
        <v>21</v>
      </c>
      <c r="S62" s="237">
        <f t="shared" si="35"/>
        <v>57</v>
      </c>
      <c r="T62" s="237">
        <f t="shared" si="35"/>
        <v>43</v>
      </c>
      <c r="U62" s="237">
        <f t="shared" si="35"/>
        <v>139</v>
      </c>
      <c r="V62" s="237">
        <f t="shared" si="35"/>
        <v>92</v>
      </c>
      <c r="W62" s="237">
        <f t="shared" si="35"/>
        <v>42</v>
      </c>
      <c r="X62" s="237">
        <f t="shared" si="35"/>
        <v>98</v>
      </c>
      <c r="Y62" s="237">
        <f t="shared" si="35"/>
        <v>98</v>
      </c>
      <c r="Z62" s="237">
        <f t="shared" si="35"/>
        <v>110</v>
      </c>
      <c r="AA62" s="237">
        <f t="shared" si="35"/>
        <v>102</v>
      </c>
      <c r="AB62" s="237">
        <f t="shared" si="35"/>
        <v>169</v>
      </c>
      <c r="AC62" s="237">
        <f t="shared" si="35"/>
        <v>31</v>
      </c>
      <c r="AD62" s="237">
        <f t="shared" si="35"/>
        <v>4</v>
      </c>
      <c r="AE62" s="237">
        <f t="shared" si="35"/>
        <v>29</v>
      </c>
      <c r="AF62" s="237">
        <f t="shared" si="35"/>
        <v>102</v>
      </c>
      <c r="AG62" s="237">
        <f t="shared" si="35"/>
        <v>87</v>
      </c>
      <c r="AH62" s="237">
        <f t="shared" si="35"/>
        <v>0</v>
      </c>
      <c r="AI62" s="237">
        <f t="shared" si="35"/>
        <v>0</v>
      </c>
      <c r="AJ62" s="240">
        <f>SUM(AJ54:AJ58)</f>
        <v>2221</v>
      </c>
    </row>
    <row r="63" spans="1:36" ht="15.75" thickBot="1" x14ac:dyDescent="0.3">
      <c r="A63" s="26" t="s">
        <v>22</v>
      </c>
      <c r="B63" s="670"/>
      <c r="C63" s="40">
        <f t="shared" ref="C63:H63" si="36">AVERAGE(C54:C58)</f>
        <v>28</v>
      </c>
      <c r="D63" s="224">
        <f t="shared" si="36"/>
        <v>20.5</v>
      </c>
      <c r="E63" s="224">
        <f t="shared" si="36"/>
        <v>20.5</v>
      </c>
      <c r="F63" s="224">
        <f t="shared" si="36"/>
        <v>50.5</v>
      </c>
      <c r="G63" s="224">
        <f t="shared" si="36"/>
        <v>53.5</v>
      </c>
      <c r="H63" s="224">
        <f t="shared" si="36"/>
        <v>29.5</v>
      </c>
      <c r="I63" s="224">
        <f t="shared" ref="I63:AI63" si="37">AVERAGE(I54:I58)</f>
        <v>108.5</v>
      </c>
      <c r="J63" s="224">
        <f t="shared" si="37"/>
        <v>61</v>
      </c>
      <c r="K63" s="224">
        <f t="shared" si="37"/>
        <v>22.5</v>
      </c>
      <c r="L63" s="224">
        <f t="shared" si="37"/>
        <v>60.5</v>
      </c>
      <c r="M63" s="224">
        <f t="shared" si="37"/>
        <v>20</v>
      </c>
      <c r="N63" s="224">
        <f t="shared" si="37"/>
        <v>7</v>
      </c>
      <c r="O63" s="224">
        <f t="shared" si="37"/>
        <v>7</v>
      </c>
      <c r="P63" s="224">
        <f t="shared" si="37"/>
        <v>4.5</v>
      </c>
      <c r="Q63" s="224">
        <f t="shared" si="37"/>
        <v>5</v>
      </c>
      <c r="R63" s="224">
        <f t="shared" si="37"/>
        <v>10.5</v>
      </c>
      <c r="S63" s="224">
        <f t="shared" si="37"/>
        <v>28.5</v>
      </c>
      <c r="T63" s="224">
        <f t="shared" si="37"/>
        <v>21.5</v>
      </c>
      <c r="U63" s="224">
        <f t="shared" si="37"/>
        <v>69.5</v>
      </c>
      <c r="V63" s="224">
        <f t="shared" si="37"/>
        <v>46</v>
      </c>
      <c r="W63" s="224">
        <f t="shared" si="37"/>
        <v>21</v>
      </c>
      <c r="X63" s="224">
        <f t="shared" si="37"/>
        <v>49</v>
      </c>
      <c r="Y63" s="224">
        <f t="shared" si="37"/>
        <v>49</v>
      </c>
      <c r="Z63" s="224">
        <f t="shared" si="37"/>
        <v>55</v>
      </c>
      <c r="AA63" s="224">
        <f t="shared" si="37"/>
        <v>51</v>
      </c>
      <c r="AB63" s="224">
        <f t="shared" si="37"/>
        <v>84.5</v>
      </c>
      <c r="AC63" s="224">
        <f t="shared" si="37"/>
        <v>15.5</v>
      </c>
      <c r="AD63" s="224">
        <f t="shared" si="37"/>
        <v>2</v>
      </c>
      <c r="AE63" s="224">
        <f t="shared" si="37"/>
        <v>14.5</v>
      </c>
      <c r="AF63" s="224">
        <f t="shared" si="37"/>
        <v>51</v>
      </c>
      <c r="AG63" s="224">
        <f t="shared" si="37"/>
        <v>43.5</v>
      </c>
      <c r="AH63" s="224" t="e">
        <f t="shared" si="37"/>
        <v>#DIV/0!</v>
      </c>
      <c r="AI63" s="224" t="e">
        <f t="shared" si="37"/>
        <v>#DIV/0!</v>
      </c>
      <c r="AJ63" s="241">
        <f>AVERAGE(AJ54:AJ58)</f>
        <v>444.2</v>
      </c>
    </row>
    <row r="64" spans="1:36" hidden="1" x14ac:dyDescent="0.25">
      <c r="A64" s="149" t="s">
        <v>3</v>
      </c>
      <c r="B64" s="433">
        <f>B5+1</f>
        <v>43892</v>
      </c>
      <c r="C64" s="185"/>
      <c r="D64" s="221"/>
      <c r="E64" s="221"/>
      <c r="F64" s="221"/>
      <c r="G64" s="221"/>
      <c r="H64" s="221"/>
      <c r="I64" s="312"/>
      <c r="J64" s="312"/>
      <c r="K64" s="221"/>
      <c r="L64" s="249"/>
      <c r="M64" s="312"/>
      <c r="N64" s="261"/>
      <c r="O64" s="221"/>
      <c r="P64" s="221"/>
      <c r="Q64" s="221"/>
      <c r="R64" s="311"/>
      <c r="S64" s="312"/>
      <c r="T64" s="261"/>
      <c r="U64" s="221"/>
      <c r="V64" s="221"/>
      <c r="W64" s="311"/>
      <c r="X64" s="249"/>
      <c r="Y64" s="249"/>
      <c r="Z64" s="249"/>
      <c r="AA64" s="261"/>
      <c r="AB64" s="221"/>
      <c r="AC64" s="312"/>
      <c r="AD64" s="261"/>
      <c r="AE64" s="221"/>
      <c r="AF64" s="221"/>
      <c r="AG64" s="221"/>
      <c r="AH64" s="312"/>
      <c r="AI64" s="312"/>
      <c r="AJ64" s="193">
        <f t="shared" ref="AJ64:AJ70" si="38">SUM(O64:AG64)</f>
        <v>0</v>
      </c>
    </row>
    <row r="65" spans="1:36" hidden="1" x14ac:dyDescent="0.25">
      <c r="A65" s="149" t="s">
        <v>4</v>
      </c>
      <c r="B65" s="174">
        <f t="shared" ref="B65:B70" si="39">B64+1</f>
        <v>43893</v>
      </c>
      <c r="C65" s="192"/>
      <c r="D65" s="222"/>
      <c r="E65" s="222"/>
      <c r="F65" s="222"/>
      <c r="G65" s="222"/>
      <c r="H65" s="222"/>
      <c r="I65" s="220"/>
      <c r="J65" s="220"/>
      <c r="K65" s="222"/>
      <c r="L65" s="246"/>
      <c r="M65" s="220"/>
      <c r="N65" s="255"/>
      <c r="O65" s="222"/>
      <c r="P65" s="222"/>
      <c r="Q65" s="222"/>
      <c r="R65" s="244"/>
      <c r="S65" s="220"/>
      <c r="T65" s="255"/>
      <c r="U65" s="222"/>
      <c r="V65" s="222"/>
      <c r="W65" s="244"/>
      <c r="X65" s="246"/>
      <c r="Y65" s="246"/>
      <c r="Z65" s="246"/>
      <c r="AA65" s="255"/>
      <c r="AB65" s="222"/>
      <c r="AC65" s="220"/>
      <c r="AD65" s="255"/>
      <c r="AE65" s="222"/>
      <c r="AF65" s="222"/>
      <c r="AG65" s="222"/>
      <c r="AH65" s="312"/>
      <c r="AI65" s="312"/>
      <c r="AJ65" s="193">
        <f t="shared" si="38"/>
        <v>0</v>
      </c>
    </row>
    <row r="66" spans="1:36" hidden="1" x14ac:dyDescent="0.25">
      <c r="A66" s="149" t="s">
        <v>5</v>
      </c>
      <c r="B66" s="174">
        <f t="shared" si="39"/>
        <v>43894</v>
      </c>
      <c r="C66" s="220"/>
      <c r="D66" s="222"/>
      <c r="E66" s="222"/>
      <c r="F66" s="222"/>
      <c r="G66" s="222"/>
      <c r="H66" s="222"/>
      <c r="I66" s="220"/>
      <c r="J66" s="220"/>
      <c r="K66" s="222"/>
      <c r="L66" s="246"/>
      <c r="M66" s="220"/>
      <c r="N66" s="255"/>
      <c r="O66" s="222"/>
      <c r="P66" s="222"/>
      <c r="Q66" s="222"/>
      <c r="R66" s="244"/>
      <c r="S66" s="220"/>
      <c r="T66" s="255"/>
      <c r="U66" s="222"/>
      <c r="V66" s="222"/>
      <c r="W66" s="244"/>
      <c r="X66" s="246"/>
      <c r="Y66" s="246"/>
      <c r="Z66" s="246"/>
      <c r="AA66" s="255"/>
      <c r="AB66" s="222"/>
      <c r="AC66" s="220"/>
      <c r="AD66" s="255"/>
      <c r="AE66" s="222"/>
      <c r="AF66" s="222"/>
      <c r="AG66" s="222"/>
      <c r="AH66" s="312"/>
      <c r="AI66" s="312"/>
      <c r="AJ66" s="193">
        <f t="shared" si="38"/>
        <v>0</v>
      </c>
    </row>
    <row r="67" spans="1:36" hidden="1" x14ac:dyDescent="0.25">
      <c r="A67" s="149" t="s">
        <v>6</v>
      </c>
      <c r="B67" s="174">
        <f t="shared" si="39"/>
        <v>43895</v>
      </c>
      <c r="C67" s="192"/>
      <c r="D67" s="222"/>
      <c r="E67" s="222"/>
      <c r="F67" s="222"/>
      <c r="G67" s="222"/>
      <c r="H67" s="222"/>
      <c r="I67" s="220"/>
      <c r="J67" s="220"/>
      <c r="K67" s="222"/>
      <c r="L67" s="246"/>
      <c r="M67" s="220"/>
      <c r="N67" s="255"/>
      <c r="O67" s="222"/>
      <c r="P67" s="222"/>
      <c r="Q67" s="222"/>
      <c r="R67" s="246"/>
      <c r="S67" s="220"/>
      <c r="T67" s="255"/>
      <c r="U67" s="222"/>
      <c r="V67" s="222"/>
      <c r="W67" s="244"/>
      <c r="X67" s="246"/>
      <c r="Y67" s="246"/>
      <c r="Z67" s="246"/>
      <c r="AA67" s="255"/>
      <c r="AB67" s="222"/>
      <c r="AC67" s="220"/>
      <c r="AD67" s="255"/>
      <c r="AE67" s="222"/>
      <c r="AF67" s="222"/>
      <c r="AG67" s="222"/>
      <c r="AH67" s="312"/>
      <c r="AI67" s="312"/>
      <c r="AJ67" s="193">
        <f t="shared" si="38"/>
        <v>0</v>
      </c>
    </row>
    <row r="68" spans="1:36" hidden="1" x14ac:dyDescent="0.25">
      <c r="A68" s="149" t="s">
        <v>0</v>
      </c>
      <c r="B68" s="174">
        <f t="shared" si="39"/>
        <v>43896</v>
      </c>
      <c r="C68" s="192"/>
      <c r="D68" s="222"/>
      <c r="E68" s="222"/>
      <c r="F68" s="222"/>
      <c r="G68" s="222"/>
      <c r="H68" s="222"/>
      <c r="I68" s="220"/>
      <c r="J68" s="220"/>
      <c r="K68" s="222"/>
      <c r="L68" s="246"/>
      <c r="M68" s="220"/>
      <c r="N68" s="255"/>
      <c r="O68" s="222"/>
      <c r="P68" s="222"/>
      <c r="Q68" s="222"/>
      <c r="R68" s="244"/>
      <c r="S68" s="220"/>
      <c r="T68" s="255"/>
      <c r="U68" s="222"/>
      <c r="V68" s="222"/>
      <c r="W68" s="244"/>
      <c r="X68" s="246"/>
      <c r="Y68" s="246"/>
      <c r="Z68" s="246"/>
      <c r="AA68" s="255"/>
      <c r="AB68" s="222"/>
      <c r="AC68" s="220"/>
      <c r="AD68" s="255"/>
      <c r="AE68" s="222"/>
      <c r="AF68" s="222"/>
      <c r="AG68" s="222"/>
      <c r="AH68" s="312"/>
      <c r="AI68" s="312"/>
      <c r="AJ68" s="193">
        <f t="shared" si="38"/>
        <v>0</v>
      </c>
    </row>
    <row r="69" spans="1:36" hidden="1" x14ac:dyDescent="0.25">
      <c r="A69" s="149" t="s">
        <v>1</v>
      </c>
      <c r="B69" s="174">
        <f t="shared" si="39"/>
        <v>43897</v>
      </c>
      <c r="C69" s="192"/>
      <c r="D69" s="222"/>
      <c r="E69" s="222"/>
      <c r="F69" s="222"/>
      <c r="G69" s="222"/>
      <c r="H69" s="222"/>
      <c r="I69" s="220"/>
      <c r="J69" s="220"/>
      <c r="K69" s="222"/>
      <c r="L69" s="246"/>
      <c r="M69" s="220"/>
      <c r="N69" s="255"/>
      <c r="O69" s="222"/>
      <c r="P69" s="222"/>
      <c r="Q69" s="222"/>
      <c r="R69" s="244"/>
      <c r="S69" s="220"/>
      <c r="T69" s="255"/>
      <c r="U69" s="222"/>
      <c r="V69" s="222"/>
      <c r="W69" s="244"/>
      <c r="X69" s="246"/>
      <c r="Y69" s="246"/>
      <c r="Z69" s="246"/>
      <c r="AA69" s="255"/>
      <c r="AB69" s="222"/>
      <c r="AC69" s="220"/>
      <c r="AD69" s="255"/>
      <c r="AE69" s="222"/>
      <c r="AF69" s="222"/>
      <c r="AG69" s="222"/>
      <c r="AH69" s="312"/>
      <c r="AI69" s="312"/>
      <c r="AJ69" s="193">
        <f t="shared" si="38"/>
        <v>0</v>
      </c>
    </row>
    <row r="70" spans="1:36" ht="15.75" hidden="1" thickBot="1" x14ac:dyDescent="0.3">
      <c r="A70" s="149" t="s">
        <v>2</v>
      </c>
      <c r="B70" s="174">
        <f t="shared" si="39"/>
        <v>43898</v>
      </c>
      <c r="C70" s="194"/>
      <c r="D70" s="226"/>
      <c r="E70" s="226"/>
      <c r="F70" s="226"/>
      <c r="G70" s="226"/>
      <c r="H70" s="226"/>
      <c r="I70" s="474"/>
      <c r="J70" s="474"/>
      <c r="K70" s="226"/>
      <c r="L70" s="247"/>
      <c r="M70" s="479"/>
      <c r="N70" s="265"/>
      <c r="O70" s="223"/>
      <c r="P70" s="223"/>
      <c r="Q70" s="223"/>
      <c r="R70" s="245"/>
      <c r="S70" s="479"/>
      <c r="T70" s="265"/>
      <c r="U70" s="223"/>
      <c r="V70" s="223"/>
      <c r="W70" s="223"/>
      <c r="X70" s="223"/>
      <c r="Y70" s="245"/>
      <c r="Z70" s="246"/>
      <c r="AA70" s="255"/>
      <c r="AB70" s="222"/>
      <c r="AC70" s="482"/>
      <c r="AD70" s="265"/>
      <c r="AE70" s="223"/>
      <c r="AF70" s="223"/>
      <c r="AG70" s="223"/>
      <c r="AH70" s="312"/>
      <c r="AI70" s="312"/>
      <c r="AJ70" s="193">
        <f t="shared" si="38"/>
        <v>0</v>
      </c>
    </row>
    <row r="71" spans="1:36" ht="15.75" hidden="1" thickBot="1" x14ac:dyDescent="0.3">
      <c r="A71" s="158" t="s">
        <v>21</v>
      </c>
      <c r="B71" s="671" t="s">
        <v>32</v>
      </c>
      <c r="C71" s="195">
        <f t="shared" ref="C71:H71" si="40">SUM(C64:C70)</f>
        <v>0</v>
      </c>
      <c r="D71" s="227">
        <f t="shared" si="40"/>
        <v>0</v>
      </c>
      <c r="E71" s="227">
        <f t="shared" si="40"/>
        <v>0</v>
      </c>
      <c r="F71" s="227">
        <f t="shared" si="40"/>
        <v>0</v>
      </c>
      <c r="G71" s="227">
        <f t="shared" si="40"/>
        <v>0</v>
      </c>
      <c r="H71" s="227">
        <f t="shared" si="40"/>
        <v>0</v>
      </c>
      <c r="I71" s="475"/>
      <c r="J71" s="475"/>
      <c r="K71" s="227">
        <f>SUM(K64:K70)</f>
        <v>0</v>
      </c>
      <c r="L71" s="251">
        <f>SUM(L64:L70)</f>
        <v>0</v>
      </c>
      <c r="M71" s="415"/>
      <c r="N71" s="262">
        <f>SUM(N64:N70)</f>
        <v>0</v>
      </c>
      <c r="O71" s="242">
        <f>SUM(O64:O70)</f>
        <v>0</v>
      </c>
      <c r="P71" s="242">
        <f>SUM(P64:P70)</f>
        <v>0</v>
      </c>
      <c r="Q71" s="242">
        <f>SUM(Q64:Q70)</f>
        <v>0</v>
      </c>
      <c r="R71" s="242">
        <f>SUM(R64:R70)</f>
        <v>0</v>
      </c>
      <c r="S71" s="480"/>
      <c r="T71" s="262">
        <f>SUM(T64:T70)</f>
        <v>0</v>
      </c>
      <c r="U71" s="242">
        <f>SUM(U64:U70)</f>
        <v>0</v>
      </c>
      <c r="V71" s="242">
        <f>SUM(V64:V70)</f>
        <v>0</v>
      </c>
      <c r="W71" s="242"/>
      <c r="X71" s="242">
        <f>SUM(X64:X70)</f>
        <v>0</v>
      </c>
      <c r="Y71" s="242"/>
      <c r="Z71" s="242">
        <f>SUM(Z64:Z70)</f>
        <v>0</v>
      </c>
      <c r="AA71" s="262">
        <f>SUM(AA64:AA70)</f>
        <v>0</v>
      </c>
      <c r="AB71" s="242">
        <f>SUM(AB64:AB70)</f>
        <v>0</v>
      </c>
      <c r="AC71" s="480"/>
      <c r="AD71" s="262">
        <f>SUM(AD64:AD70)</f>
        <v>0</v>
      </c>
      <c r="AE71" s="242">
        <f>SUM(AE64:AE70)</f>
        <v>0</v>
      </c>
      <c r="AF71" s="242">
        <f>SUM(AF64:AF70)</f>
        <v>0</v>
      </c>
      <c r="AG71" s="242">
        <f>SUM(AG64:AG70)</f>
        <v>0</v>
      </c>
      <c r="AH71" s="415"/>
      <c r="AI71" s="415"/>
      <c r="AJ71" s="238">
        <f>SUM(AJ64:AJ70)</f>
        <v>0</v>
      </c>
    </row>
    <row r="72" spans="1:36" ht="15.75" hidden="1" thickBot="1" x14ac:dyDescent="0.3">
      <c r="A72" s="109" t="s">
        <v>23</v>
      </c>
      <c r="B72" s="672"/>
      <c r="C72" s="196" t="e">
        <f t="shared" ref="C72:H72" si="41">AVERAGE(C64:C70)</f>
        <v>#DIV/0!</v>
      </c>
      <c r="D72" s="229" t="e">
        <f t="shared" si="41"/>
        <v>#DIV/0!</v>
      </c>
      <c r="E72" s="228" t="e">
        <f t="shared" si="41"/>
        <v>#DIV/0!</v>
      </c>
      <c r="F72" s="228" t="e">
        <f t="shared" si="41"/>
        <v>#DIV/0!</v>
      </c>
      <c r="G72" s="228" t="e">
        <f t="shared" si="41"/>
        <v>#DIV/0!</v>
      </c>
      <c r="H72" s="228" t="e">
        <f t="shared" si="41"/>
        <v>#DIV/0!</v>
      </c>
      <c r="I72" s="476"/>
      <c r="J72" s="476"/>
      <c r="K72" s="228" t="e">
        <f>AVERAGE(K64:K70)</f>
        <v>#DIV/0!</v>
      </c>
      <c r="L72" s="252" t="e">
        <f>AVERAGE(L64:L70)</f>
        <v>#DIV/0!</v>
      </c>
      <c r="M72" s="416"/>
      <c r="N72" s="262" t="e">
        <f>AVERAGE(N64:N70)</f>
        <v>#DIV/0!</v>
      </c>
      <c r="O72" s="242" t="e">
        <f>AVERAGE(O64:O70)</f>
        <v>#DIV/0!</v>
      </c>
      <c r="P72" s="242" t="e">
        <f>AVERAGE(P64:P70)</f>
        <v>#DIV/0!</v>
      </c>
      <c r="Q72" s="242" t="e">
        <f>AVERAGE(Q64:Q70)</f>
        <v>#DIV/0!</v>
      </c>
      <c r="R72" s="242" t="e">
        <f>AVERAGE(R64:R70)</f>
        <v>#DIV/0!</v>
      </c>
      <c r="S72" s="480"/>
      <c r="T72" s="262" t="e">
        <f>AVERAGE(T64:T70)</f>
        <v>#DIV/0!</v>
      </c>
      <c r="U72" s="242" t="e">
        <f>AVERAGE(U64:U70)</f>
        <v>#DIV/0!</v>
      </c>
      <c r="V72" s="242" t="e">
        <f>AVERAGE(V64:V70)</f>
        <v>#DIV/0!</v>
      </c>
      <c r="W72" s="242"/>
      <c r="X72" s="242" t="e">
        <f>AVERAGE(X64:X70)</f>
        <v>#DIV/0!</v>
      </c>
      <c r="Y72" s="242"/>
      <c r="Z72" s="242" t="e">
        <f>AVERAGE(Z64:Z70)</f>
        <v>#DIV/0!</v>
      </c>
      <c r="AA72" s="262" t="e">
        <f>AVERAGE(AA64:AA70)</f>
        <v>#DIV/0!</v>
      </c>
      <c r="AB72" s="242" t="e">
        <f>AVERAGE(AB64:AB70)</f>
        <v>#DIV/0!</v>
      </c>
      <c r="AC72" s="480"/>
      <c r="AD72" s="262" t="e">
        <f>AVERAGE(AD64:AD70)</f>
        <v>#DIV/0!</v>
      </c>
      <c r="AE72" s="242" t="e">
        <f>AVERAGE(AE64:AE70)</f>
        <v>#DIV/0!</v>
      </c>
      <c r="AF72" s="242" t="e">
        <f>AVERAGE(AF64:AF70)</f>
        <v>#DIV/0!</v>
      </c>
      <c r="AG72" s="242" t="e">
        <f>AVERAGE(AG64:AG70)</f>
        <v>#DIV/0!</v>
      </c>
      <c r="AH72" s="416"/>
      <c r="AI72" s="416"/>
      <c r="AJ72" s="239">
        <f>AVERAGE(AJ64:AJ70)</f>
        <v>0</v>
      </c>
    </row>
    <row r="73" spans="1:36" ht="15.75" hidden="1" thickBot="1" x14ac:dyDescent="0.3">
      <c r="A73" s="26" t="s">
        <v>20</v>
      </c>
      <c r="B73" s="672"/>
      <c r="C73" s="197">
        <f t="shared" ref="C73:H73" si="42">SUM(C64:C68)</f>
        <v>0</v>
      </c>
      <c r="D73" s="230">
        <f t="shared" si="42"/>
        <v>0</v>
      </c>
      <c r="E73" s="230">
        <f t="shared" si="42"/>
        <v>0</v>
      </c>
      <c r="F73" s="230">
        <f t="shared" si="42"/>
        <v>0</v>
      </c>
      <c r="G73" s="230">
        <f t="shared" si="42"/>
        <v>0</v>
      </c>
      <c r="H73" s="230">
        <f t="shared" si="42"/>
        <v>0</v>
      </c>
      <c r="I73" s="477"/>
      <c r="J73" s="477"/>
      <c r="K73" s="230">
        <f>SUM(K64:K68)</f>
        <v>0</v>
      </c>
      <c r="L73" s="253">
        <f>SUM(L64:L68)</f>
        <v>0</v>
      </c>
      <c r="M73" s="417"/>
      <c r="N73" s="263">
        <f>SUM(N64:N68)</f>
        <v>0</v>
      </c>
      <c r="O73" s="243">
        <f>SUM(O64:O68)</f>
        <v>0</v>
      </c>
      <c r="P73" s="243">
        <f>SUM(P64:P68)</f>
        <v>0</v>
      </c>
      <c r="Q73" s="243">
        <f>SUM(Q64:Q68)</f>
        <v>0</v>
      </c>
      <c r="R73" s="243">
        <f>SUM(R64:R68)</f>
        <v>0</v>
      </c>
      <c r="S73" s="481"/>
      <c r="T73" s="263">
        <f>SUM(T64:T68)</f>
        <v>0</v>
      </c>
      <c r="U73" s="243">
        <f>SUM(U64:U68)</f>
        <v>0</v>
      </c>
      <c r="V73" s="243">
        <f>SUM(V64:V68)</f>
        <v>0</v>
      </c>
      <c r="W73" s="243"/>
      <c r="X73" s="243">
        <f>SUM(X64:X68)</f>
        <v>0</v>
      </c>
      <c r="Y73" s="243"/>
      <c r="Z73" s="243">
        <f>SUM(Z64:Z68)</f>
        <v>0</v>
      </c>
      <c r="AA73" s="263">
        <f>SUM(AA64:AA68)</f>
        <v>0</v>
      </c>
      <c r="AB73" s="243">
        <f>SUM(AB64:AB68)</f>
        <v>0</v>
      </c>
      <c r="AC73" s="481"/>
      <c r="AD73" s="263">
        <f>SUM(AD64:AD68)</f>
        <v>0</v>
      </c>
      <c r="AE73" s="243">
        <f>SUM(AE64:AE68)</f>
        <v>0</v>
      </c>
      <c r="AF73" s="243">
        <f>SUM(AF64:AF68)</f>
        <v>0</v>
      </c>
      <c r="AG73" s="243">
        <f>SUM(AG64:AG68)</f>
        <v>0</v>
      </c>
      <c r="AH73" s="417"/>
      <c r="AI73" s="417"/>
      <c r="AJ73" s="240">
        <f>SUM(AJ64:AJ68)</f>
        <v>0</v>
      </c>
    </row>
    <row r="74" spans="1:36" ht="15.75" hidden="1" thickBot="1" x14ac:dyDescent="0.3">
      <c r="A74" s="26" t="s">
        <v>22</v>
      </c>
      <c r="B74" s="673"/>
      <c r="C74" s="198" t="e">
        <f t="shared" ref="C74:H74" si="43">AVERAGE(C64:C68)</f>
        <v>#DIV/0!</v>
      </c>
      <c r="D74" s="231" t="e">
        <f t="shared" si="43"/>
        <v>#DIV/0!</v>
      </c>
      <c r="E74" s="231" t="e">
        <f t="shared" si="43"/>
        <v>#DIV/0!</v>
      </c>
      <c r="F74" s="231" t="e">
        <f t="shared" si="43"/>
        <v>#DIV/0!</v>
      </c>
      <c r="G74" s="231" t="e">
        <f t="shared" si="43"/>
        <v>#DIV/0!</v>
      </c>
      <c r="H74" s="231" t="e">
        <f t="shared" si="43"/>
        <v>#DIV/0!</v>
      </c>
      <c r="I74" s="478"/>
      <c r="J74" s="478"/>
      <c r="K74" s="231" t="e">
        <f>AVERAGE(K64:K68)</f>
        <v>#DIV/0!</v>
      </c>
      <c r="L74" s="254" t="e">
        <f>AVERAGE(L64:L68)</f>
        <v>#DIV/0!</v>
      </c>
      <c r="M74" s="418"/>
      <c r="N74" s="263" t="e">
        <f>AVERAGE(N64:N68)</f>
        <v>#DIV/0!</v>
      </c>
      <c r="O74" s="243" t="e">
        <f>AVERAGE(O64:O68)</f>
        <v>#DIV/0!</v>
      </c>
      <c r="P74" s="243" t="e">
        <f>AVERAGE(P64:P68)</f>
        <v>#DIV/0!</v>
      </c>
      <c r="Q74" s="243" t="e">
        <f>AVERAGE(Q64:Q68)</f>
        <v>#DIV/0!</v>
      </c>
      <c r="R74" s="243" t="e">
        <f>AVERAGE(R64:R68)</f>
        <v>#DIV/0!</v>
      </c>
      <c r="S74" s="481"/>
      <c r="T74" s="263" t="e">
        <f>AVERAGE(T64:T68)</f>
        <v>#DIV/0!</v>
      </c>
      <c r="U74" s="243" t="e">
        <f>AVERAGE(U64:U68)</f>
        <v>#DIV/0!</v>
      </c>
      <c r="V74" s="243" t="e">
        <f>AVERAGE(V64:V68)</f>
        <v>#DIV/0!</v>
      </c>
      <c r="W74" s="243"/>
      <c r="X74" s="243" t="e">
        <f>AVERAGE(X64:X68)</f>
        <v>#DIV/0!</v>
      </c>
      <c r="Y74" s="243"/>
      <c r="Z74" s="243" t="e">
        <f>AVERAGE(Z64:Z68)</f>
        <v>#DIV/0!</v>
      </c>
      <c r="AA74" s="263" t="e">
        <f>AVERAGE(AA64:AA68)</f>
        <v>#DIV/0!</v>
      </c>
      <c r="AB74" s="243" t="e">
        <f>AVERAGE(AB64:AB68)</f>
        <v>#DIV/0!</v>
      </c>
      <c r="AC74" s="481"/>
      <c r="AD74" s="263" t="e">
        <f>AVERAGE(AD64:AD68)</f>
        <v>#DIV/0!</v>
      </c>
      <c r="AE74" s="243" t="e">
        <f>AVERAGE(AE64:AE68)</f>
        <v>#DIV/0!</v>
      </c>
      <c r="AF74" s="243" t="e">
        <f>AVERAGE(AF64:AF68)</f>
        <v>#DIV/0!</v>
      </c>
      <c r="AG74" s="243" t="e">
        <f>AVERAGE(AG64:AG68)</f>
        <v>#DIV/0!</v>
      </c>
      <c r="AH74" s="418"/>
      <c r="AI74" s="418"/>
      <c r="AJ74" s="241">
        <f>AVERAGE(AJ64:AJ68)</f>
        <v>0</v>
      </c>
    </row>
    <row r="75" spans="1:36" x14ac:dyDescent="0.25">
      <c r="A75" s="4"/>
      <c r="B75" s="131"/>
      <c r="C75" s="131"/>
      <c r="D75" s="5"/>
      <c r="E75" s="5"/>
      <c r="F75" s="5"/>
      <c r="G75" s="5"/>
      <c r="H75" s="5"/>
      <c r="I75" s="5"/>
      <c r="J75" s="5"/>
      <c r="K75" s="5"/>
      <c r="L75" s="5"/>
      <c r="M75" s="5"/>
      <c r="N75" s="235"/>
      <c r="O75" s="5"/>
      <c r="P75" s="5"/>
      <c r="Q75" s="5"/>
      <c r="R75" s="5"/>
      <c r="S75" s="5"/>
      <c r="T75" s="235"/>
      <c r="U75" s="5"/>
      <c r="V75" s="5"/>
      <c r="W75" s="5"/>
      <c r="X75" s="5"/>
      <c r="Y75" s="5"/>
      <c r="AC75" s="5"/>
    </row>
    <row r="76" spans="1:36" ht="44.25" customHeight="1" x14ac:dyDescent="0.25">
      <c r="A76" s="4"/>
      <c r="B76" s="187"/>
      <c r="C76" s="39" t="s">
        <v>10</v>
      </c>
      <c r="D76" s="39" t="s">
        <v>14</v>
      </c>
      <c r="E76" s="39" t="s">
        <v>62</v>
      </c>
      <c r="F76" s="39" t="s">
        <v>64</v>
      </c>
      <c r="G76" s="39" t="s">
        <v>12</v>
      </c>
      <c r="H76" s="39" t="s">
        <v>99</v>
      </c>
      <c r="I76" s="39" t="s">
        <v>63</v>
      </c>
      <c r="J76" s="39" t="s">
        <v>11</v>
      </c>
      <c r="K76" s="39" t="s">
        <v>109</v>
      </c>
      <c r="L76" s="39" t="s">
        <v>70</v>
      </c>
      <c r="M76" s="233" t="s">
        <v>117</v>
      </c>
      <c r="N76" s="233" t="s">
        <v>76</v>
      </c>
      <c r="O76" s="233" t="s">
        <v>75</v>
      </c>
      <c r="P76" s="39" t="s">
        <v>106</v>
      </c>
      <c r="Q76" s="39" t="s">
        <v>78</v>
      </c>
      <c r="R76" s="39" t="s">
        <v>77</v>
      </c>
      <c r="S76" s="39" t="s">
        <v>85</v>
      </c>
      <c r="T76" s="39" t="s">
        <v>86</v>
      </c>
      <c r="U76" s="39" t="s">
        <v>84</v>
      </c>
      <c r="V76" s="39" t="s">
        <v>83</v>
      </c>
      <c r="W76" s="39" t="s">
        <v>31</v>
      </c>
      <c r="X76" s="155"/>
      <c r="Y76" s="155"/>
      <c r="AC76" s="155"/>
      <c r="AD76" s="155"/>
      <c r="AE76" s="1"/>
    </row>
    <row r="77" spans="1:36" ht="25.5" x14ac:dyDescent="0.25">
      <c r="B77" s="42" t="s">
        <v>118</v>
      </c>
      <c r="C77" s="188">
        <f>SUM(C6,C17,J6,J17,M6,M17,S6,S17,Y6,Y17,AC6,AC17,AH6,AH17,C28,J28,M28,S28,Y28,AC28,AH28,C39,J39,M39,S39,Y39,AC39,AH39,C50,J50,M50,S50,Y50,AC50,AH50,,C60,J60,M60,S60,Y60,AC60,AH60,)</f>
        <v>46241</v>
      </c>
      <c r="D77" s="188">
        <f>SUM(I6,I17,U6,U17,Z6,Z17,AF6,AF17,I28,U28,Z28,AF28,,I39,U39,Z39,AF39,I50,U50,Z50,AF50,I60,U60,Z60,AF60)</f>
        <v>37585</v>
      </c>
      <c r="E77" s="188">
        <f>SUM(D6,D17,D28,D39,D50,N17,N28,N39,N50,N6,D60,N60)</f>
        <v>16661</v>
      </c>
      <c r="F77" s="188">
        <f>SUM(V6,V17,V28,V39,V50,AG6,AG17,AG28,AG39,AG50,V60,AG60)</f>
        <v>12052</v>
      </c>
      <c r="G77" s="188">
        <f>SUM(G6,G17,G28,G39,G50,G60)</f>
        <v>9753</v>
      </c>
      <c r="H77" s="188">
        <f>SUM(H6,H17,H28,H39,H50,H60)</f>
        <v>5585</v>
      </c>
      <c r="I77" s="188">
        <f>SUM(E6,E17,E28,E39,E50,E60)</f>
        <v>7377</v>
      </c>
      <c r="J77" s="188">
        <f>SUM(F6,F17,F28,F39,F50,F60)</f>
        <v>16550</v>
      </c>
      <c r="K77" s="188">
        <f>SUM(K6,K17,K28,K39,K50,Q6,Q17,Q28,Q39,Q50,K60,Q60)</f>
        <v>3668</v>
      </c>
      <c r="L77" s="188">
        <f>SUM(L6,L17,L28,L39,L50,L60)</f>
        <v>8129</v>
      </c>
      <c r="M77" s="234">
        <f>SUM(O6,O17,O28,O39,O50,O60)</f>
        <v>2154</v>
      </c>
      <c r="N77" s="234">
        <f>SUM(P6,P17,P28,P39,P50,P60)</f>
        <v>1971</v>
      </c>
      <c r="O77" s="188">
        <f>SUM(R6,R17,R28,R39,R50,R60)</f>
        <v>2368</v>
      </c>
      <c r="P77" s="188">
        <f>SUM(T6,T17,T28,T39,T50,T60)</f>
        <v>3490</v>
      </c>
      <c r="Q77" s="188">
        <f>SUM(W6,W17,W28,W39,W50,W60)</f>
        <v>4734</v>
      </c>
      <c r="R77" s="188">
        <f>SUM(X6,X17,X28,X39,X50,X60)</f>
        <v>6700</v>
      </c>
      <c r="S77" s="188">
        <f>SUM(AA6,AA17,AA28,AA39,AA50,AA60)</f>
        <v>5558</v>
      </c>
      <c r="T77" s="188">
        <f>SUM(AB6,AB17,AB28,AB39,AB50,AB60)</f>
        <v>8641</v>
      </c>
      <c r="U77" s="188">
        <f>SUM(AD6,AD17,AD28,AD39,AD50,AD60)</f>
        <v>861</v>
      </c>
      <c r="V77" s="188">
        <f>SUM(AE6,AE17,AE28,AE39,AE50,AE60)</f>
        <v>2916</v>
      </c>
      <c r="W77" s="188">
        <f>SUM(AI6,AI17,AI28,AI39,AI50,AI60)</f>
        <v>0</v>
      </c>
      <c r="X77" s="199"/>
      <c r="Y77" s="199"/>
      <c r="AC77" s="199"/>
      <c r="AD77" s="199"/>
      <c r="AE77" s="1"/>
    </row>
    <row r="78" spans="1:36" ht="25.5" x14ac:dyDescent="0.25">
      <c r="B78" s="42" t="s">
        <v>30</v>
      </c>
      <c r="C78" s="188">
        <f>SUM(C19,J19,M19,S19,,Y19,AC19,AH19,C30,J30,M30,S30,Y30,AC30,AH30,C41,J41,M41,S41,Y41,AC41,AH41,C52,J52,M52,S52,Y52,AC52,AH52)</f>
        <v>38051</v>
      </c>
      <c r="D78" s="188">
        <f>SUM(I19,U19,Z19,AF19,I30,U30,,Z30,AF30,I41,U41,Z41,AF41,,I52,U52,Z52,AF52)</f>
        <v>30843</v>
      </c>
      <c r="E78" s="188">
        <f>SUM(D19,D30,D41,D52,N19,N30,N41,N52,)</f>
        <v>11329</v>
      </c>
      <c r="F78" s="188">
        <f>SUM(V19,V30,V41,V52,AG19,AG30,AG41,AG52)</f>
        <v>9723</v>
      </c>
      <c r="G78" s="188">
        <f>SUM(G19,G30,G41,G52)</f>
        <v>7994</v>
      </c>
      <c r="H78" s="188">
        <f>SUM(H19,H30,H41,H52,)</f>
        <v>3757</v>
      </c>
      <c r="I78" s="188">
        <f>SUM(E19,E30,E41,E52)</f>
        <v>6043</v>
      </c>
      <c r="J78" s="188">
        <f>SUM(F19,F30,F41,F52,)</f>
        <v>13030</v>
      </c>
      <c r="K78" s="188">
        <f>SUM(K19,K30,K41,K52,Q19,Q30,Q41,Q52)</f>
        <v>2987</v>
      </c>
      <c r="L78" s="188">
        <f>SUM(L19,L30,L41,L52)</f>
        <v>6224</v>
      </c>
      <c r="M78" s="188">
        <f>SUM(O19,O30,O41,O52)</f>
        <v>1688</v>
      </c>
      <c r="N78" s="188">
        <f>SUM(P19,P30,P41,P52)</f>
        <v>1584</v>
      </c>
      <c r="O78" s="188">
        <f>SUM(R19,R30,R41,R52)</f>
        <v>1729</v>
      </c>
      <c r="P78" s="188">
        <f>SUM(T19,T30,T41,T52)</f>
        <v>3111</v>
      </c>
      <c r="Q78" s="188">
        <f>SUM(W19,W30,W41,W52)</f>
        <v>3689</v>
      </c>
      <c r="R78" s="188">
        <f>SUM(X19,X30,X41,X52)</f>
        <v>5389</v>
      </c>
      <c r="S78" s="188">
        <f>SUM(AA19,AA30,AA41,AA52)</f>
        <v>4449</v>
      </c>
      <c r="T78" s="188">
        <f>SUM(AB19,AB30,AB41,AB52,)</f>
        <v>7464</v>
      </c>
      <c r="U78" s="188">
        <f>SUM(AD19,AD30,AD41,AD52)</f>
        <v>679</v>
      </c>
      <c r="V78" s="188">
        <f>SUM(AE19,AE30,AE41,AE52,)</f>
        <v>2441</v>
      </c>
      <c r="W78" s="188">
        <f>SUM(AI19,AI30,AI41,AI52)</f>
        <v>0</v>
      </c>
      <c r="X78" s="232"/>
      <c r="Y78" s="232"/>
      <c r="AC78" s="232"/>
      <c r="AD78" s="232"/>
      <c r="AE78" s="1"/>
    </row>
    <row r="79" spans="1:36" x14ac:dyDescent="0.25">
      <c r="B79" s="1"/>
      <c r="C79" s="1"/>
      <c r="E79" s="132"/>
    </row>
    <row r="80" spans="1:36" x14ac:dyDescent="0.25">
      <c r="B80" s="1"/>
      <c r="C80" s="1"/>
      <c r="E80" s="132"/>
      <c r="T80" s="267"/>
    </row>
    <row r="81" spans="1:31" x14ac:dyDescent="0.25">
      <c r="B81" s="1"/>
      <c r="C81" s="674" t="s">
        <v>72</v>
      </c>
      <c r="D81" s="675"/>
      <c r="E81" s="676"/>
      <c r="AD81" s="1"/>
      <c r="AE81" s="1"/>
    </row>
    <row r="82" spans="1:31" x14ac:dyDescent="0.25">
      <c r="C82" s="677" t="s">
        <v>19</v>
      </c>
      <c r="D82" s="678"/>
      <c r="E82" s="107">
        <f>SUM(AJ6,AJ17,AJ28,AJ39,AJ50,AJ60)</f>
        <v>202994</v>
      </c>
      <c r="Q82" s="268"/>
      <c r="R82" s="268"/>
      <c r="S82" s="268"/>
      <c r="T82" s="268"/>
      <c r="U82" s="268"/>
    </row>
    <row r="83" spans="1:31" x14ac:dyDescent="0.25">
      <c r="C83" s="677" t="s">
        <v>30</v>
      </c>
      <c r="D83" s="678"/>
      <c r="E83" s="106">
        <f>SUM(,AJ19, AJ30, AJ41, AJ52, AJ62)</f>
        <v>164425</v>
      </c>
      <c r="N83" s="267"/>
    </row>
    <row r="84" spans="1:31" x14ac:dyDescent="0.25">
      <c r="C84" s="677" t="s">
        <v>119</v>
      </c>
      <c r="D84" s="678"/>
      <c r="E84" s="107">
        <f>AVERAGE(AJ7,AJ61, AJ51, AJ40, AJ29, AJ18)</f>
        <v>5729.5753968253966</v>
      </c>
    </row>
    <row r="85" spans="1:31" x14ac:dyDescent="0.25">
      <c r="A85"/>
      <c r="B85"/>
      <c r="C85" s="677" t="s">
        <v>22</v>
      </c>
      <c r="D85" s="678"/>
      <c r="E85" s="106">
        <f>AVERAGE(AJ20, AJ31, AJ42, AJ53, AI62)</f>
        <v>6488.16</v>
      </c>
      <c r="F85"/>
      <c r="G85"/>
      <c r="H85"/>
      <c r="I85"/>
      <c r="J85"/>
      <c r="K85"/>
      <c r="L85" s="268"/>
      <c r="M85" s="268"/>
      <c r="N85" s="268"/>
      <c r="O85"/>
      <c r="P85"/>
      <c r="V85" s="268"/>
      <c r="W85" s="268"/>
      <c r="X85" s="268"/>
      <c r="Y85" s="268"/>
      <c r="AC85" s="268"/>
    </row>
  </sheetData>
  <mergeCells count="55">
    <mergeCell ref="AC1:AG2"/>
    <mergeCell ref="Y3:Y4"/>
    <mergeCell ref="AJ1:AJ4"/>
    <mergeCell ref="AB3:AB4"/>
    <mergeCell ref="AA3:AA4"/>
    <mergeCell ref="Z3:Z4"/>
    <mergeCell ref="AH1:AI2"/>
    <mergeCell ref="AH3:AH4"/>
    <mergeCell ref="AI3:AI4"/>
    <mergeCell ref="Y1:AB2"/>
    <mergeCell ref="AG3:AG4"/>
    <mergeCell ref="AF3:AF4"/>
    <mergeCell ref="AE3:AE4"/>
    <mergeCell ref="AD3:AD4"/>
    <mergeCell ref="AC3:AC4"/>
    <mergeCell ref="A1:A4"/>
    <mergeCell ref="B1:B4"/>
    <mergeCell ref="L3:L4"/>
    <mergeCell ref="K3:K4"/>
    <mergeCell ref="C3:C4"/>
    <mergeCell ref="I3:I4"/>
    <mergeCell ref="D3:D4"/>
    <mergeCell ref="E3:E4"/>
    <mergeCell ref="F3:F4"/>
    <mergeCell ref="G3:G4"/>
    <mergeCell ref="H3:H4"/>
    <mergeCell ref="J1:L2"/>
    <mergeCell ref="C1:I2"/>
    <mergeCell ref="C81:E81"/>
    <mergeCell ref="C82:D82"/>
    <mergeCell ref="C83:D83"/>
    <mergeCell ref="C84:D84"/>
    <mergeCell ref="C85:D85"/>
    <mergeCell ref="B28:B31"/>
    <mergeCell ref="B39:B42"/>
    <mergeCell ref="B50:B53"/>
    <mergeCell ref="B60:B63"/>
    <mergeCell ref="B71:B74"/>
    <mergeCell ref="N3:N4"/>
    <mergeCell ref="M3:M4"/>
    <mergeCell ref="M1:R2"/>
    <mergeCell ref="B17:B20"/>
    <mergeCell ref="J3:J4"/>
    <mergeCell ref="B6:B9"/>
    <mergeCell ref="S1:X2"/>
    <mergeCell ref="R3:R4"/>
    <mergeCell ref="Q3:Q4"/>
    <mergeCell ref="P3:P4"/>
    <mergeCell ref="O3:O4"/>
    <mergeCell ref="X3:X4"/>
    <mergeCell ref="W3:W4"/>
    <mergeCell ref="V3:V4"/>
    <mergeCell ref="U3:U4"/>
    <mergeCell ref="S3:S4"/>
    <mergeCell ref="T3:T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FD81"/>
  <sheetViews>
    <sheetView zoomScaleNormal="100"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G39" sqref="G39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21 16384:16384" ht="15" customHeight="1" x14ac:dyDescent="0.25">
      <c r="A1" s="23"/>
      <c r="B1" s="168"/>
      <c r="C1" s="707" t="s">
        <v>8</v>
      </c>
      <c r="D1" s="708"/>
      <c r="E1" s="708"/>
      <c r="F1" s="708"/>
      <c r="G1" s="709"/>
      <c r="H1" s="713" t="s">
        <v>80</v>
      </c>
      <c r="I1" s="707" t="s">
        <v>10</v>
      </c>
      <c r="J1" s="708"/>
      <c r="K1" s="704" t="s">
        <v>19</v>
      </c>
    </row>
    <row r="2" spans="1:21 16384:16384" ht="15" customHeight="1" thickBot="1" x14ac:dyDescent="0.3">
      <c r="A2" s="24"/>
      <c r="B2" s="169"/>
      <c r="C2" s="710"/>
      <c r="D2" s="711"/>
      <c r="E2" s="711"/>
      <c r="F2" s="711"/>
      <c r="G2" s="712"/>
      <c r="H2" s="714"/>
      <c r="I2" s="710"/>
      <c r="J2" s="711"/>
      <c r="K2" s="705"/>
    </row>
    <row r="3" spans="1:21 16384:16384" ht="14.25" customHeight="1" x14ac:dyDescent="0.25">
      <c r="A3" s="663" t="s">
        <v>52</v>
      </c>
      <c r="B3" s="717" t="s">
        <v>53</v>
      </c>
      <c r="C3" s="663" t="s">
        <v>34</v>
      </c>
      <c r="D3" s="722" t="s">
        <v>35</v>
      </c>
      <c r="E3" s="664" t="s">
        <v>36</v>
      </c>
      <c r="F3" s="722" t="s">
        <v>37</v>
      </c>
      <c r="G3" s="688" t="s">
        <v>90</v>
      </c>
      <c r="H3" s="679" t="s">
        <v>38</v>
      </c>
      <c r="I3" s="663" t="s">
        <v>39</v>
      </c>
      <c r="J3" s="702" t="s">
        <v>40</v>
      </c>
      <c r="K3" s="705"/>
    </row>
    <row r="4" spans="1:21 16384:16384" ht="15" customHeight="1" thickBot="1" x14ac:dyDescent="0.3">
      <c r="A4" s="716"/>
      <c r="B4" s="718"/>
      <c r="C4" s="716"/>
      <c r="D4" s="723"/>
      <c r="E4" s="724"/>
      <c r="F4" s="723"/>
      <c r="G4" s="715"/>
      <c r="H4" s="681"/>
      <c r="I4" s="716"/>
      <c r="J4" s="703"/>
      <c r="K4" s="706"/>
    </row>
    <row r="5" spans="1:21 16384:16384" ht="15" customHeight="1" thickBot="1" x14ac:dyDescent="0.3">
      <c r="A5" s="503" t="s">
        <v>2</v>
      </c>
      <c r="B5" s="504">
        <v>43891</v>
      </c>
      <c r="C5" s="511">
        <v>2340</v>
      </c>
      <c r="D5" s="512"/>
      <c r="E5" s="513"/>
      <c r="F5" s="512"/>
      <c r="G5" s="514">
        <v>937</v>
      </c>
      <c r="H5" s="515">
        <v>177</v>
      </c>
      <c r="I5" s="511"/>
      <c r="J5" s="516"/>
      <c r="K5" s="528">
        <f>SUM(C5:J5)</f>
        <v>3454</v>
      </c>
      <c r="XFD5" s="151" t="s">
        <v>107</v>
      </c>
    </row>
    <row r="6" spans="1:21 16384:16384" s="47" customFormat="1" ht="13.5" customHeight="1" outlineLevel="1" thickBot="1" x14ac:dyDescent="0.3">
      <c r="A6" s="158" t="s">
        <v>21</v>
      </c>
      <c r="B6" s="725" t="s">
        <v>24</v>
      </c>
      <c r="C6" s="289">
        <f>SUM(C5)</f>
        <v>2340</v>
      </c>
      <c r="D6" s="289">
        <f t="shared" ref="D6:J6" si="0">SUM(D5)</f>
        <v>0</v>
      </c>
      <c r="E6" s="289">
        <f t="shared" si="0"/>
        <v>0</v>
      </c>
      <c r="F6" s="289">
        <f t="shared" si="0"/>
        <v>0</v>
      </c>
      <c r="G6" s="289">
        <f t="shared" si="0"/>
        <v>937</v>
      </c>
      <c r="H6" s="289">
        <f t="shared" si="0"/>
        <v>177</v>
      </c>
      <c r="I6" s="289">
        <f t="shared" si="0"/>
        <v>0</v>
      </c>
      <c r="J6" s="289">
        <f t="shared" si="0"/>
        <v>0</v>
      </c>
      <c r="K6" s="364">
        <f>SUM(K5)</f>
        <v>3454</v>
      </c>
      <c r="O6" s="352"/>
      <c r="P6" s="352"/>
      <c r="Q6" s="352"/>
      <c r="R6" s="352"/>
      <c r="S6" s="352"/>
    </row>
    <row r="7" spans="1:21 16384:16384" s="47" customFormat="1" ht="15" customHeight="1" outlineLevel="1" thickBot="1" x14ac:dyDescent="0.3">
      <c r="A7" s="109" t="s">
        <v>23</v>
      </c>
      <c r="B7" s="725"/>
      <c r="C7" s="289">
        <f>AVERAGE(C5)</f>
        <v>2340</v>
      </c>
      <c r="D7" s="289" t="e">
        <f t="shared" ref="D7:J7" si="1">AVERAGE(D5)</f>
        <v>#DIV/0!</v>
      </c>
      <c r="E7" s="289" t="e">
        <f t="shared" si="1"/>
        <v>#DIV/0!</v>
      </c>
      <c r="F7" s="289" t="e">
        <f t="shared" si="1"/>
        <v>#DIV/0!</v>
      </c>
      <c r="G7" s="289">
        <f t="shared" si="1"/>
        <v>937</v>
      </c>
      <c r="H7" s="289">
        <f t="shared" si="1"/>
        <v>177</v>
      </c>
      <c r="I7" s="289" t="e">
        <f t="shared" si="1"/>
        <v>#DIV/0!</v>
      </c>
      <c r="J7" s="289" t="e">
        <f t="shared" si="1"/>
        <v>#DIV/0!</v>
      </c>
      <c r="K7" s="364">
        <f>AVERAGE(K5)</f>
        <v>3454</v>
      </c>
      <c r="O7" s="352"/>
      <c r="P7" s="352"/>
      <c r="Q7" s="352"/>
      <c r="R7" s="352"/>
      <c r="S7" s="352"/>
    </row>
    <row r="8" spans="1:21 16384:16384" s="47" customFormat="1" ht="15" customHeight="1" thickBot="1" x14ac:dyDescent="0.3">
      <c r="A8" s="26" t="s">
        <v>20</v>
      </c>
      <c r="B8" s="725"/>
      <c r="C8" s="291" t="e">
        <f>SUM(#REF!)</f>
        <v>#REF!</v>
      </c>
      <c r="D8" s="287" t="e">
        <f>SUM(#REF!)</f>
        <v>#REF!</v>
      </c>
      <c r="E8" s="287" t="e">
        <f>SUM(#REF!)</f>
        <v>#REF!</v>
      </c>
      <c r="F8" s="287" t="e">
        <f>SUM(#REF!)</f>
        <v>#REF!</v>
      </c>
      <c r="G8" s="292" t="e">
        <f>SUM(#REF!)</f>
        <v>#REF!</v>
      </c>
      <c r="H8" s="365" t="e">
        <f>SUM(#REF!)</f>
        <v>#REF!</v>
      </c>
      <c r="I8" s="291" t="e">
        <f>SUM(#REF!)</f>
        <v>#REF!</v>
      </c>
      <c r="J8" s="292" t="e">
        <f>SUM(#REF!)</f>
        <v>#REF!</v>
      </c>
      <c r="K8" s="365" t="e">
        <f>SUM(#REF!)</f>
        <v>#REF!</v>
      </c>
      <c r="N8" s="352"/>
      <c r="O8" s="352"/>
      <c r="P8" s="352"/>
      <c r="Q8" s="352"/>
      <c r="R8" s="352"/>
      <c r="S8" s="352"/>
      <c r="T8" s="352"/>
    </row>
    <row r="9" spans="1:21 16384:16384" s="47" customFormat="1" ht="15" customHeight="1" thickBot="1" x14ac:dyDescent="0.3">
      <c r="A9" s="26" t="s">
        <v>22</v>
      </c>
      <c r="B9" s="725"/>
      <c r="C9" s="291" t="e">
        <f>AVERAGE(#REF!)</f>
        <v>#REF!</v>
      </c>
      <c r="D9" s="287" t="e">
        <f>AVERAGE(#REF!)</f>
        <v>#REF!</v>
      </c>
      <c r="E9" s="287" t="e">
        <f>AVERAGE(#REF!)</f>
        <v>#REF!</v>
      </c>
      <c r="F9" s="287" t="e">
        <f>AVERAGE(#REF!)</f>
        <v>#REF!</v>
      </c>
      <c r="G9" s="292" t="e">
        <f>AVERAGE(#REF!)</f>
        <v>#REF!</v>
      </c>
      <c r="H9" s="365" t="e">
        <f>AVERAGE(#REF!)</f>
        <v>#REF!</v>
      </c>
      <c r="I9" s="291" t="e">
        <f>AVERAGE(#REF!)</f>
        <v>#REF!</v>
      </c>
      <c r="J9" s="292" t="e">
        <f>AVERAGE(#REF!)</f>
        <v>#REF!</v>
      </c>
      <c r="K9" s="365" t="e">
        <f>AVERAGE(#REF!)</f>
        <v>#REF!</v>
      </c>
      <c r="N9" s="352"/>
      <c r="O9" s="352"/>
      <c r="P9" s="352"/>
      <c r="Q9" s="352"/>
      <c r="R9" s="352"/>
      <c r="S9" s="352"/>
      <c r="T9" s="352"/>
    </row>
    <row r="10" spans="1:21 16384:16384" s="46" customFormat="1" ht="15.75" thickBot="1" x14ac:dyDescent="0.3">
      <c r="A10" s="25" t="s">
        <v>3</v>
      </c>
      <c r="B10" s="310">
        <v>43892</v>
      </c>
      <c r="C10" s="51">
        <v>5770</v>
      </c>
      <c r="D10" s="53">
        <v>1582</v>
      </c>
      <c r="E10" s="53">
        <v>1076</v>
      </c>
      <c r="F10" s="53">
        <v>2266</v>
      </c>
      <c r="G10" s="52"/>
      <c r="H10" s="17">
        <v>1194</v>
      </c>
      <c r="I10" s="51">
        <v>1672</v>
      </c>
      <c r="J10" s="52">
        <v>2343</v>
      </c>
      <c r="K10" s="17">
        <f>SUM(C10:J10)</f>
        <v>15903</v>
      </c>
      <c r="M10" s="352"/>
      <c r="N10" s="352"/>
      <c r="O10" s="352"/>
      <c r="P10" s="352"/>
      <c r="Q10" s="352"/>
      <c r="R10" s="352"/>
      <c r="S10" s="352"/>
    </row>
    <row r="11" spans="1:21 16384:16384" s="46" customFormat="1" ht="15.75" thickBot="1" x14ac:dyDescent="0.3">
      <c r="A11" s="25" t="s">
        <v>4</v>
      </c>
      <c r="B11" s="171">
        <v>43893</v>
      </c>
      <c r="C11" s="18">
        <v>5919</v>
      </c>
      <c r="D11" s="284">
        <v>1647</v>
      </c>
      <c r="E11" s="20">
        <v>1104</v>
      </c>
      <c r="F11" s="20">
        <v>1863</v>
      </c>
      <c r="G11" s="19"/>
      <c r="H11" s="333">
        <v>1352</v>
      </c>
      <c r="I11" s="18">
        <v>1458</v>
      </c>
      <c r="J11" s="19">
        <v>2264</v>
      </c>
      <c r="K11" s="66">
        <f t="shared" ref="K11:K15" si="2">SUM(C11:J11)</f>
        <v>15607</v>
      </c>
      <c r="M11" s="352"/>
      <c r="N11" s="352"/>
      <c r="O11" s="352"/>
      <c r="P11" s="352"/>
      <c r="Q11" s="352"/>
      <c r="R11" s="352"/>
      <c r="S11" s="352"/>
      <c r="T11" s="352"/>
      <c r="U11" s="352"/>
    </row>
    <row r="12" spans="1:21 16384:16384" s="46" customFormat="1" x14ac:dyDescent="0.25">
      <c r="A12" s="25" t="s">
        <v>5</v>
      </c>
      <c r="B12" s="171">
        <v>43894</v>
      </c>
      <c r="C12" s="18">
        <v>5978</v>
      </c>
      <c r="D12" s="20">
        <v>1639</v>
      </c>
      <c r="E12" s="20">
        <v>1055</v>
      </c>
      <c r="F12" s="20">
        <v>2332</v>
      </c>
      <c r="G12" s="19"/>
      <c r="H12" s="333">
        <v>1518</v>
      </c>
      <c r="I12" s="18">
        <v>1205</v>
      </c>
      <c r="J12" s="64">
        <v>2065</v>
      </c>
      <c r="K12" s="17">
        <f t="shared" si="2"/>
        <v>15792</v>
      </c>
      <c r="M12" s="352"/>
      <c r="N12" s="352"/>
      <c r="O12" s="352"/>
      <c r="P12" s="352"/>
      <c r="Q12" s="352"/>
      <c r="R12" s="352"/>
      <c r="S12" s="352"/>
      <c r="T12" s="352"/>
      <c r="U12" s="352"/>
    </row>
    <row r="13" spans="1:21 16384:16384" s="46" customFormat="1" x14ac:dyDescent="0.25">
      <c r="A13" s="25" t="s">
        <v>6</v>
      </c>
      <c r="B13" s="171">
        <v>43895</v>
      </c>
      <c r="C13" s="18">
        <v>5751</v>
      </c>
      <c r="D13" s="20">
        <v>1422</v>
      </c>
      <c r="E13" s="20">
        <v>1051</v>
      </c>
      <c r="F13" s="20">
        <v>2643</v>
      </c>
      <c r="G13" s="19"/>
      <c r="H13" s="333">
        <v>1291</v>
      </c>
      <c r="I13" s="18">
        <v>1061</v>
      </c>
      <c r="J13" s="64">
        <v>2035</v>
      </c>
      <c r="K13" s="333">
        <f t="shared" si="2"/>
        <v>15254</v>
      </c>
      <c r="M13" s="352"/>
      <c r="N13" s="352"/>
      <c r="O13" s="352"/>
      <c r="P13" s="352"/>
      <c r="Q13" s="352"/>
      <c r="R13" s="352"/>
      <c r="S13" s="352"/>
      <c r="T13" s="352"/>
      <c r="U13" s="352"/>
    </row>
    <row r="14" spans="1:21 16384:16384" s="46" customFormat="1" x14ac:dyDescent="0.25">
      <c r="A14" s="25" t="s">
        <v>0</v>
      </c>
      <c r="B14" s="171">
        <v>43896</v>
      </c>
      <c r="C14" s="18">
        <v>5514</v>
      </c>
      <c r="D14" s="20">
        <v>1217</v>
      </c>
      <c r="E14" s="20">
        <v>834</v>
      </c>
      <c r="F14" s="20">
        <v>2124</v>
      </c>
      <c r="G14" s="19"/>
      <c r="H14" s="333">
        <v>948</v>
      </c>
      <c r="I14" s="18">
        <v>792</v>
      </c>
      <c r="J14" s="64">
        <v>1421</v>
      </c>
      <c r="K14" s="333">
        <f t="shared" si="2"/>
        <v>12850</v>
      </c>
      <c r="M14" s="352"/>
      <c r="N14" s="352"/>
      <c r="O14" s="352"/>
      <c r="P14" s="352"/>
      <c r="Q14" s="352"/>
      <c r="R14" s="352"/>
      <c r="S14" s="352"/>
      <c r="T14" s="352"/>
      <c r="U14" s="352"/>
    </row>
    <row r="15" spans="1:21 16384:16384" s="46" customFormat="1" outlineLevel="1" x14ac:dyDescent="0.25">
      <c r="A15" s="25" t="s">
        <v>1</v>
      </c>
      <c r="B15" s="171">
        <v>43897</v>
      </c>
      <c r="C15" s="18">
        <v>3366</v>
      </c>
      <c r="D15" s="20"/>
      <c r="E15" s="20"/>
      <c r="F15" s="20"/>
      <c r="G15" s="19">
        <v>1557</v>
      </c>
      <c r="H15" s="333">
        <v>247</v>
      </c>
      <c r="I15" s="18"/>
      <c r="J15" s="64"/>
      <c r="K15" s="333">
        <f t="shared" si="2"/>
        <v>5170</v>
      </c>
      <c r="M15" s="352"/>
      <c r="N15" s="352"/>
      <c r="O15" s="352"/>
      <c r="P15" s="352"/>
      <c r="Q15" s="352"/>
      <c r="R15" s="352"/>
      <c r="S15" s="352"/>
      <c r="T15" s="352"/>
      <c r="U15" s="352"/>
    </row>
    <row r="16" spans="1:21 16384:16384" s="46" customFormat="1" ht="15.75" outlineLevel="1" thickBot="1" x14ac:dyDescent="0.3">
      <c r="A16" s="25" t="s">
        <v>2</v>
      </c>
      <c r="B16" s="171">
        <v>43898</v>
      </c>
      <c r="C16" s="18">
        <v>2710</v>
      </c>
      <c r="D16" s="284"/>
      <c r="E16" s="20"/>
      <c r="F16" s="20"/>
      <c r="G16" s="19">
        <v>1080</v>
      </c>
      <c r="H16" s="333">
        <v>222</v>
      </c>
      <c r="I16" s="18"/>
      <c r="J16" s="64"/>
      <c r="K16" s="336">
        <f>SUM(C16:J16)</f>
        <v>4012</v>
      </c>
      <c r="M16" s="352"/>
      <c r="N16" s="352"/>
      <c r="O16" s="352"/>
      <c r="P16" s="352"/>
      <c r="Q16" s="352"/>
      <c r="R16" s="352"/>
      <c r="S16" s="352"/>
      <c r="T16" s="352"/>
    </row>
    <row r="17" spans="1:20" s="47" customFormat="1" ht="13.5" customHeight="1" outlineLevel="1" thickBot="1" x14ac:dyDescent="0.3">
      <c r="A17" s="158" t="s">
        <v>21</v>
      </c>
      <c r="B17" s="725" t="s">
        <v>24</v>
      </c>
      <c r="C17" s="289">
        <f t="shared" ref="C17:K17" si="3">SUM(C10:C16)</f>
        <v>35008</v>
      </c>
      <c r="D17" s="286">
        <f t="shared" si="3"/>
        <v>7507</v>
      </c>
      <c r="E17" s="286">
        <f t="shared" si="3"/>
        <v>5120</v>
      </c>
      <c r="F17" s="286">
        <f t="shared" si="3"/>
        <v>11228</v>
      </c>
      <c r="G17" s="290">
        <f t="shared" si="3"/>
        <v>2637</v>
      </c>
      <c r="H17" s="364">
        <f t="shared" si="3"/>
        <v>6772</v>
      </c>
      <c r="I17" s="289">
        <f t="shared" si="3"/>
        <v>6188</v>
      </c>
      <c r="J17" s="290">
        <f t="shared" si="3"/>
        <v>10128</v>
      </c>
      <c r="K17" s="540">
        <f t="shared" si="3"/>
        <v>84588</v>
      </c>
      <c r="M17" s="352"/>
      <c r="N17" s="352"/>
      <c r="O17" s="352"/>
      <c r="P17" s="352"/>
      <c r="Q17" s="352"/>
      <c r="R17" s="352"/>
      <c r="S17" s="352"/>
      <c r="T17" s="352"/>
    </row>
    <row r="18" spans="1:20" s="47" customFormat="1" ht="15" customHeight="1" outlineLevel="1" thickBot="1" x14ac:dyDescent="0.3">
      <c r="A18" s="109" t="s">
        <v>23</v>
      </c>
      <c r="B18" s="725"/>
      <c r="C18" s="289">
        <f>AVERAGE(C10:C16)</f>
        <v>5001.1428571428569</v>
      </c>
      <c r="D18" s="286">
        <f t="shared" ref="D18:K18" si="4">AVERAGE(D10:D16)</f>
        <v>1501.4</v>
      </c>
      <c r="E18" s="286">
        <f t="shared" si="4"/>
        <v>1024</v>
      </c>
      <c r="F18" s="286">
        <f t="shared" si="4"/>
        <v>2245.6</v>
      </c>
      <c r="G18" s="290">
        <f>AVERAGE(G10:G16)</f>
        <v>1318.5</v>
      </c>
      <c r="H18" s="364">
        <f t="shared" si="4"/>
        <v>967.42857142857144</v>
      </c>
      <c r="I18" s="289">
        <f t="shared" si="4"/>
        <v>1237.5999999999999</v>
      </c>
      <c r="J18" s="290">
        <f t="shared" si="4"/>
        <v>2025.6</v>
      </c>
      <c r="K18" s="364">
        <f t="shared" si="4"/>
        <v>12084</v>
      </c>
      <c r="M18" s="352"/>
      <c r="N18" s="352"/>
      <c r="O18" s="352"/>
      <c r="P18" s="352"/>
      <c r="Q18" s="352"/>
      <c r="R18" s="352"/>
      <c r="S18" s="352"/>
    </row>
    <row r="19" spans="1:20" s="47" customFormat="1" ht="15" customHeight="1" thickBot="1" x14ac:dyDescent="0.3">
      <c r="A19" s="26" t="s">
        <v>20</v>
      </c>
      <c r="B19" s="725"/>
      <c r="C19" s="291">
        <f t="shared" ref="C19:K19" si="5">SUM(C10:C14)</f>
        <v>28932</v>
      </c>
      <c r="D19" s="287">
        <f t="shared" si="5"/>
        <v>7507</v>
      </c>
      <c r="E19" s="287">
        <f t="shared" si="5"/>
        <v>5120</v>
      </c>
      <c r="F19" s="287">
        <f t="shared" si="5"/>
        <v>11228</v>
      </c>
      <c r="G19" s="292">
        <f t="shared" si="5"/>
        <v>0</v>
      </c>
      <c r="H19" s="365">
        <f t="shared" si="5"/>
        <v>6303</v>
      </c>
      <c r="I19" s="291">
        <f t="shared" si="5"/>
        <v>6188</v>
      </c>
      <c r="J19" s="292">
        <f t="shared" si="5"/>
        <v>10128</v>
      </c>
      <c r="K19" s="365">
        <f t="shared" si="5"/>
        <v>75406</v>
      </c>
      <c r="M19" s="352"/>
      <c r="N19" s="352"/>
      <c r="O19" s="352"/>
      <c r="P19" s="352"/>
      <c r="Q19" s="352"/>
      <c r="R19" s="352"/>
      <c r="S19" s="352"/>
      <c r="T19" s="352"/>
    </row>
    <row r="20" spans="1:20" s="47" customFormat="1" ht="15" customHeight="1" thickBot="1" x14ac:dyDescent="0.3">
      <c r="A20" s="26" t="s">
        <v>22</v>
      </c>
      <c r="B20" s="725"/>
      <c r="C20" s="291">
        <f t="shared" ref="C20:J20" si="6">AVERAGE(C10:C14)</f>
        <v>5786.4</v>
      </c>
      <c r="D20" s="287">
        <f>AVERAGE(D10:D14)</f>
        <v>1501.4</v>
      </c>
      <c r="E20" s="287">
        <f t="shared" si="6"/>
        <v>1024</v>
      </c>
      <c r="F20" s="287">
        <f t="shared" si="6"/>
        <v>2245.6</v>
      </c>
      <c r="G20" s="292" t="e">
        <f t="shared" si="6"/>
        <v>#DIV/0!</v>
      </c>
      <c r="H20" s="365">
        <f t="shared" si="6"/>
        <v>1260.5999999999999</v>
      </c>
      <c r="I20" s="291">
        <f t="shared" si="6"/>
        <v>1237.5999999999999</v>
      </c>
      <c r="J20" s="292">
        <f t="shared" si="6"/>
        <v>2025.6</v>
      </c>
      <c r="K20" s="365">
        <f>AVERAGE(K10:K14)</f>
        <v>15081.2</v>
      </c>
      <c r="M20" s="352"/>
      <c r="N20" s="352"/>
      <c r="O20" s="352"/>
      <c r="P20" s="352"/>
      <c r="Q20" s="352"/>
      <c r="R20" s="352"/>
      <c r="S20" s="352"/>
      <c r="T20" s="352"/>
    </row>
    <row r="21" spans="1:20" s="47" customFormat="1" ht="15" customHeight="1" x14ac:dyDescent="0.25">
      <c r="A21" s="25" t="s">
        <v>3</v>
      </c>
      <c r="B21" s="171">
        <f>B16+1</f>
        <v>43899</v>
      </c>
      <c r="C21" s="18">
        <v>5158</v>
      </c>
      <c r="D21" s="20">
        <v>1335</v>
      </c>
      <c r="E21" s="20">
        <v>910</v>
      </c>
      <c r="F21" s="20">
        <v>2250</v>
      </c>
      <c r="G21" s="19"/>
      <c r="H21" s="333">
        <v>1278</v>
      </c>
      <c r="I21" s="18">
        <v>1435</v>
      </c>
      <c r="J21" s="19">
        <v>1935</v>
      </c>
      <c r="K21" s="333">
        <f>SUM(C21:J21)</f>
        <v>14301</v>
      </c>
      <c r="M21" s="352"/>
      <c r="N21" s="352"/>
      <c r="O21" s="352"/>
      <c r="P21" s="352"/>
      <c r="Q21" s="352"/>
      <c r="R21" s="352"/>
      <c r="S21" s="352"/>
      <c r="T21" s="352"/>
    </row>
    <row r="22" spans="1:20" s="47" customFormat="1" ht="15" customHeight="1" x14ac:dyDescent="0.25">
      <c r="A22" s="25" t="s">
        <v>4</v>
      </c>
      <c r="B22" s="171">
        <f t="shared" ref="B22:B27" si="7">B21+1</f>
        <v>43900</v>
      </c>
      <c r="C22" s="18">
        <v>5539</v>
      </c>
      <c r="D22" s="20">
        <v>1246</v>
      </c>
      <c r="E22" s="20">
        <v>862</v>
      </c>
      <c r="F22" s="20">
        <v>2162</v>
      </c>
      <c r="G22" s="19"/>
      <c r="H22" s="333">
        <v>1145</v>
      </c>
      <c r="I22" s="18">
        <v>1236</v>
      </c>
      <c r="J22" s="19">
        <v>1813</v>
      </c>
      <c r="K22" s="333">
        <f t="shared" ref="K22:K26" si="8">SUM(C22:J22)</f>
        <v>14003</v>
      </c>
      <c r="M22" s="352"/>
      <c r="N22" s="352"/>
      <c r="O22" s="352"/>
      <c r="P22" s="352"/>
      <c r="Q22" s="352"/>
      <c r="R22" s="352"/>
      <c r="S22" s="352"/>
      <c r="T22" s="352"/>
    </row>
    <row r="23" spans="1:20" s="47" customFormat="1" ht="15" customHeight="1" x14ac:dyDescent="0.25">
      <c r="A23" s="25" t="s">
        <v>5</v>
      </c>
      <c r="B23" s="171">
        <f t="shared" si="7"/>
        <v>43901</v>
      </c>
      <c r="C23" s="207">
        <v>4560</v>
      </c>
      <c r="D23" s="304">
        <v>1179</v>
      </c>
      <c r="E23" s="304">
        <v>771</v>
      </c>
      <c r="F23" s="304">
        <v>1867</v>
      </c>
      <c r="G23" s="305"/>
      <c r="H23" s="214">
        <v>1013</v>
      </c>
      <c r="I23" s="207">
        <v>970</v>
      </c>
      <c r="J23" s="305">
        <v>1522</v>
      </c>
      <c r="K23" s="333">
        <f t="shared" si="8"/>
        <v>11882</v>
      </c>
      <c r="M23" s="352"/>
      <c r="N23" s="352"/>
      <c r="O23" s="352"/>
      <c r="P23" s="352"/>
      <c r="Q23" s="352"/>
      <c r="R23" s="352"/>
      <c r="S23" s="352"/>
      <c r="T23" s="352"/>
    </row>
    <row r="24" spans="1:20" s="47" customFormat="1" ht="15" customHeight="1" x14ac:dyDescent="0.25">
      <c r="A24" s="25" t="s">
        <v>6</v>
      </c>
      <c r="B24" s="171">
        <f t="shared" si="7"/>
        <v>43902</v>
      </c>
      <c r="C24" s="18">
        <v>3770</v>
      </c>
      <c r="D24" s="20">
        <v>871</v>
      </c>
      <c r="E24" s="20">
        <v>627</v>
      </c>
      <c r="F24" s="20">
        <v>1562</v>
      </c>
      <c r="G24" s="19"/>
      <c r="H24" s="333">
        <v>754</v>
      </c>
      <c r="I24" s="18">
        <v>836</v>
      </c>
      <c r="J24" s="19">
        <v>1237</v>
      </c>
      <c r="K24" s="333">
        <f t="shared" si="8"/>
        <v>9657</v>
      </c>
      <c r="M24" s="352"/>
      <c r="N24" s="352"/>
      <c r="O24" s="352"/>
      <c r="P24" s="352"/>
      <c r="Q24" s="352"/>
      <c r="R24" s="352"/>
      <c r="S24" s="352"/>
    </row>
    <row r="25" spans="1:20" s="47" customFormat="1" ht="15" customHeight="1" x14ac:dyDescent="0.25">
      <c r="A25" s="25" t="s">
        <v>0</v>
      </c>
      <c r="B25" s="171">
        <f t="shared" si="7"/>
        <v>43903</v>
      </c>
      <c r="C25" s="18">
        <v>2623</v>
      </c>
      <c r="D25" s="20">
        <v>640</v>
      </c>
      <c r="E25" s="20">
        <v>395</v>
      </c>
      <c r="F25" s="20">
        <v>1414</v>
      </c>
      <c r="G25" s="19"/>
      <c r="H25" s="333">
        <v>492</v>
      </c>
      <c r="I25" s="18">
        <v>486</v>
      </c>
      <c r="J25" s="19">
        <v>712</v>
      </c>
      <c r="K25" s="333">
        <f t="shared" si="8"/>
        <v>6762</v>
      </c>
      <c r="M25" s="352"/>
      <c r="N25" s="352"/>
      <c r="O25" s="352"/>
      <c r="P25" s="352"/>
      <c r="Q25" s="352"/>
      <c r="R25" s="352"/>
      <c r="S25" s="352"/>
    </row>
    <row r="26" spans="1:20" s="47" customFormat="1" ht="15" customHeight="1" outlineLevel="1" x14ac:dyDescent="0.25">
      <c r="A26" s="25" t="s">
        <v>1</v>
      </c>
      <c r="B26" s="171">
        <f t="shared" si="7"/>
        <v>43904</v>
      </c>
      <c r="C26" s="18">
        <v>1134</v>
      </c>
      <c r="D26" s="274"/>
      <c r="E26" s="20"/>
      <c r="F26" s="20"/>
      <c r="G26" s="19">
        <v>552</v>
      </c>
      <c r="H26" s="333">
        <v>150</v>
      </c>
      <c r="I26" s="18"/>
      <c r="J26" s="19"/>
      <c r="K26" s="333">
        <f t="shared" si="8"/>
        <v>1836</v>
      </c>
      <c r="M26" s="352"/>
      <c r="N26" s="352"/>
      <c r="O26" s="352"/>
      <c r="P26" s="352"/>
      <c r="Q26" s="352"/>
      <c r="R26" s="352"/>
      <c r="S26" s="352"/>
    </row>
    <row r="27" spans="1:20" s="47" customFormat="1" ht="15" customHeight="1" outlineLevel="1" thickBot="1" x14ac:dyDescent="0.3">
      <c r="A27" s="25" t="s">
        <v>2</v>
      </c>
      <c r="B27" s="171">
        <f t="shared" si="7"/>
        <v>43905</v>
      </c>
      <c r="C27" s="501">
        <v>654</v>
      </c>
      <c r="D27" s="36"/>
      <c r="E27" s="36"/>
      <c r="F27" s="36"/>
      <c r="G27" s="363">
        <v>259</v>
      </c>
      <c r="H27" s="333">
        <v>102</v>
      </c>
      <c r="I27" s="18"/>
      <c r="J27" s="19"/>
      <c r="K27" s="333">
        <f>SUM(C27:J27)</f>
        <v>1015</v>
      </c>
      <c r="M27" s="352"/>
      <c r="N27" s="352"/>
      <c r="O27" s="352"/>
      <c r="P27" s="352"/>
      <c r="Q27" s="352"/>
      <c r="R27" s="352"/>
    </row>
    <row r="28" spans="1:20" s="47" customFormat="1" ht="15" customHeight="1" outlineLevel="1" thickBot="1" x14ac:dyDescent="0.3">
      <c r="A28" s="158" t="s">
        <v>21</v>
      </c>
      <c r="B28" s="725" t="s">
        <v>25</v>
      </c>
      <c r="C28" s="289">
        <f t="shared" ref="C28:J28" si="9">SUM(C21:C27)</f>
        <v>23438</v>
      </c>
      <c r="D28" s="286">
        <f t="shared" si="9"/>
        <v>5271</v>
      </c>
      <c r="E28" s="286">
        <f t="shared" si="9"/>
        <v>3565</v>
      </c>
      <c r="F28" s="286">
        <f t="shared" si="9"/>
        <v>9255</v>
      </c>
      <c r="G28" s="290">
        <f t="shared" si="9"/>
        <v>811</v>
      </c>
      <c r="H28" s="364">
        <f t="shared" si="9"/>
        <v>4934</v>
      </c>
      <c r="I28" s="289">
        <f t="shared" si="9"/>
        <v>4963</v>
      </c>
      <c r="J28" s="290">
        <f t="shared" si="9"/>
        <v>7219</v>
      </c>
      <c r="K28" s="364">
        <f>SUM(K21:K27)</f>
        <v>59456</v>
      </c>
      <c r="M28" s="352"/>
      <c r="N28" s="352"/>
      <c r="O28" s="352"/>
      <c r="P28" s="352"/>
      <c r="Q28" s="352"/>
      <c r="R28" s="352"/>
      <c r="S28" s="352"/>
    </row>
    <row r="29" spans="1:20" s="47" customFormat="1" ht="15" customHeight="1" outlineLevel="1" thickBot="1" x14ac:dyDescent="0.3">
      <c r="A29" s="109" t="s">
        <v>23</v>
      </c>
      <c r="B29" s="725"/>
      <c r="C29" s="289">
        <f>AVERAGE(C21:C27)</f>
        <v>3348.2857142857142</v>
      </c>
      <c r="D29" s="286">
        <f>AVERAGE(D21:D27)</f>
        <v>1054.2</v>
      </c>
      <c r="E29" s="286">
        <f t="shared" ref="E29:K29" si="10">AVERAGE(E21:E27)</f>
        <v>713</v>
      </c>
      <c r="F29" s="286">
        <f t="shared" si="10"/>
        <v>1851</v>
      </c>
      <c r="G29" s="290">
        <f t="shared" si="10"/>
        <v>405.5</v>
      </c>
      <c r="H29" s="364">
        <f>AVERAGE(H21:H27)</f>
        <v>704.85714285714289</v>
      </c>
      <c r="I29" s="289" t="e">
        <f>AVERAGE(I26:I27)</f>
        <v>#DIV/0!</v>
      </c>
      <c r="J29" s="290">
        <f>AVERAGE(J21:J27)</f>
        <v>1443.8</v>
      </c>
      <c r="K29" s="364">
        <f t="shared" si="10"/>
        <v>8493.7142857142862</v>
      </c>
      <c r="M29" s="352"/>
      <c r="N29" s="352"/>
      <c r="O29" s="352"/>
      <c r="P29" s="352"/>
      <c r="Q29" s="352"/>
      <c r="R29" s="352"/>
      <c r="S29" s="352"/>
      <c r="T29" s="352"/>
    </row>
    <row r="30" spans="1:20" s="47" customFormat="1" ht="15" customHeight="1" thickBot="1" x14ac:dyDescent="0.3">
      <c r="A30" s="26" t="s">
        <v>20</v>
      </c>
      <c r="B30" s="725"/>
      <c r="C30" s="291">
        <f t="shared" ref="C30:K30" si="11">SUM(C21:C25)</f>
        <v>21650</v>
      </c>
      <c r="D30" s="287">
        <f t="shared" si="11"/>
        <v>5271</v>
      </c>
      <c r="E30" s="287">
        <f t="shared" si="11"/>
        <v>3565</v>
      </c>
      <c r="F30" s="287">
        <f t="shared" si="11"/>
        <v>9255</v>
      </c>
      <c r="G30" s="292">
        <f t="shared" si="11"/>
        <v>0</v>
      </c>
      <c r="H30" s="365">
        <f t="shared" si="11"/>
        <v>4682</v>
      </c>
      <c r="I30" s="291">
        <f t="shared" si="11"/>
        <v>4963</v>
      </c>
      <c r="J30" s="292">
        <f t="shared" si="11"/>
        <v>7219</v>
      </c>
      <c r="K30" s="365">
        <f t="shared" si="11"/>
        <v>56605</v>
      </c>
      <c r="M30" s="352"/>
      <c r="N30" s="352"/>
      <c r="O30" s="352"/>
      <c r="P30" s="352"/>
      <c r="Q30" s="352"/>
      <c r="R30" s="352"/>
      <c r="S30" s="352"/>
      <c r="T30" s="352"/>
    </row>
    <row r="31" spans="1:20" s="47" customFormat="1" ht="15" customHeight="1" thickBot="1" x14ac:dyDescent="0.3">
      <c r="A31" s="26" t="s">
        <v>22</v>
      </c>
      <c r="B31" s="725"/>
      <c r="C31" s="291">
        <f>AVERAGE(C21:C25)</f>
        <v>4330</v>
      </c>
      <c r="D31" s="287">
        <f>AVERAGE(D21:D25)</f>
        <v>1054.2</v>
      </c>
      <c r="E31" s="287">
        <f>AVERAGE(E21:E25)</f>
        <v>713</v>
      </c>
      <c r="F31" s="287">
        <f>AVERAGE(F21:F25)</f>
        <v>1851</v>
      </c>
      <c r="G31" s="292" t="e">
        <f>AVERAGE(G21:G25)</f>
        <v>#DIV/0!</v>
      </c>
      <c r="H31" s="365">
        <v>893</v>
      </c>
      <c r="I31" s="263">
        <f>AVERAGE(I21:I25)</f>
        <v>992.6</v>
      </c>
      <c r="J31" s="292">
        <f>AVERAGE(J21:J25)</f>
        <v>1443.8</v>
      </c>
      <c r="K31" s="365">
        <f>AVERAGE(K21:K25)</f>
        <v>11321</v>
      </c>
      <c r="M31" s="352"/>
      <c r="N31" s="352"/>
      <c r="O31" s="352"/>
      <c r="P31" s="352"/>
      <c r="Q31" s="352"/>
      <c r="R31" s="352"/>
      <c r="S31" s="352"/>
      <c r="T31" s="352"/>
    </row>
    <row r="32" spans="1:20" s="47" customFormat="1" ht="15" customHeight="1" x14ac:dyDescent="0.25">
      <c r="A32" s="25" t="s">
        <v>3</v>
      </c>
      <c r="B32" s="174">
        <f>B27+1</f>
        <v>43906</v>
      </c>
      <c r="C32" s="306">
        <v>1406</v>
      </c>
      <c r="D32" s="203">
        <v>268</v>
      </c>
      <c r="E32" s="204">
        <v>185</v>
      </c>
      <c r="F32" s="204">
        <v>370</v>
      </c>
      <c r="G32" s="217"/>
      <c r="H32" s="366">
        <v>307</v>
      </c>
      <c r="I32" s="309">
        <v>120</v>
      </c>
      <c r="J32" s="217">
        <v>466</v>
      </c>
      <c r="K32" s="333">
        <f t="shared" ref="K32:K38" si="12">SUM(C32:J32)</f>
        <v>3122</v>
      </c>
      <c r="M32" s="352"/>
      <c r="N32" s="352"/>
      <c r="O32" s="352"/>
      <c r="P32" s="352"/>
      <c r="Q32" s="352"/>
      <c r="R32" s="352"/>
      <c r="S32" s="352"/>
      <c r="T32" s="352"/>
    </row>
    <row r="33" spans="1:20" s="47" customFormat="1" ht="15" customHeight="1" x14ac:dyDescent="0.25">
      <c r="A33" s="25" t="s">
        <v>4</v>
      </c>
      <c r="B33" s="174">
        <f t="shared" ref="B33:B38" si="13">B32+1</f>
        <v>43907</v>
      </c>
      <c r="C33" s="306">
        <v>914</v>
      </c>
      <c r="D33" s="203">
        <v>180</v>
      </c>
      <c r="E33" s="204">
        <v>97</v>
      </c>
      <c r="F33" s="204">
        <v>218</v>
      </c>
      <c r="G33" s="217"/>
      <c r="H33" s="366">
        <v>256</v>
      </c>
      <c r="I33" s="309">
        <v>81</v>
      </c>
      <c r="J33" s="217">
        <v>264</v>
      </c>
      <c r="K33" s="333">
        <f t="shared" si="12"/>
        <v>2010</v>
      </c>
      <c r="L33" s="352"/>
      <c r="M33" s="352"/>
      <c r="N33" s="352"/>
      <c r="O33" s="352"/>
      <c r="P33" s="352"/>
      <c r="Q33" s="352"/>
      <c r="R33" s="352"/>
      <c r="S33" s="352"/>
      <c r="T33" s="352"/>
    </row>
    <row r="34" spans="1:20" s="47" customFormat="1" ht="15" customHeight="1" x14ac:dyDescent="0.25">
      <c r="A34" s="25" t="s">
        <v>5</v>
      </c>
      <c r="B34" s="174">
        <f t="shared" si="13"/>
        <v>43908</v>
      </c>
      <c r="C34" s="306">
        <v>854</v>
      </c>
      <c r="D34" s="203">
        <v>179</v>
      </c>
      <c r="E34" s="204"/>
      <c r="F34" s="204">
        <v>219</v>
      </c>
      <c r="G34" s="217"/>
      <c r="H34" s="366">
        <v>136</v>
      </c>
      <c r="I34" s="309">
        <v>51</v>
      </c>
      <c r="J34" s="217">
        <v>212</v>
      </c>
      <c r="K34" s="333">
        <f t="shared" si="12"/>
        <v>1651</v>
      </c>
      <c r="L34" s="352"/>
      <c r="M34" s="352"/>
      <c r="N34" s="352"/>
      <c r="O34" s="352"/>
      <c r="P34" s="352"/>
      <c r="Q34" s="352"/>
      <c r="R34" s="352"/>
      <c r="S34" s="352"/>
      <c r="T34" s="352"/>
    </row>
    <row r="35" spans="1:20" s="47" customFormat="1" ht="15" customHeight="1" x14ac:dyDescent="0.25">
      <c r="A35" s="25" t="s">
        <v>6</v>
      </c>
      <c r="B35" s="174">
        <f t="shared" si="13"/>
        <v>43909</v>
      </c>
      <c r="C35" s="306">
        <v>623</v>
      </c>
      <c r="D35" s="203">
        <v>181</v>
      </c>
      <c r="E35" s="204"/>
      <c r="F35" s="204">
        <v>113</v>
      </c>
      <c r="G35" s="217"/>
      <c r="H35" s="366">
        <v>60</v>
      </c>
      <c r="I35" s="309">
        <v>78</v>
      </c>
      <c r="J35" s="217">
        <v>109</v>
      </c>
      <c r="K35" s="333">
        <f t="shared" si="12"/>
        <v>1164</v>
      </c>
      <c r="L35" s="352"/>
      <c r="M35" s="352"/>
      <c r="N35" s="352"/>
      <c r="O35" s="352"/>
      <c r="P35" s="352"/>
      <c r="Q35" s="352"/>
      <c r="R35" s="352"/>
      <c r="S35" s="352"/>
      <c r="T35" s="352"/>
    </row>
    <row r="36" spans="1:20" s="47" customFormat="1" ht="15" customHeight="1" x14ac:dyDescent="0.25">
      <c r="A36" s="25" t="s">
        <v>0</v>
      </c>
      <c r="B36" s="174">
        <f t="shared" si="13"/>
        <v>43910</v>
      </c>
      <c r="C36" s="306">
        <v>580</v>
      </c>
      <c r="D36" s="203">
        <v>129</v>
      </c>
      <c r="E36" s="204"/>
      <c r="F36" s="203">
        <v>114</v>
      </c>
      <c r="G36" s="217"/>
      <c r="H36" s="366">
        <v>106</v>
      </c>
      <c r="I36" s="309">
        <v>35</v>
      </c>
      <c r="J36" s="217">
        <v>142</v>
      </c>
      <c r="K36" s="333">
        <f t="shared" si="12"/>
        <v>1106</v>
      </c>
      <c r="L36" s="352"/>
      <c r="M36" s="352"/>
      <c r="N36" s="352"/>
      <c r="O36" s="352"/>
      <c r="P36" s="352"/>
      <c r="Q36" s="352"/>
      <c r="R36" s="352"/>
      <c r="S36" s="352"/>
      <c r="T36" s="352"/>
    </row>
    <row r="37" spans="1:20" s="47" customFormat="1" ht="15" customHeight="1" outlineLevel="1" x14ac:dyDescent="0.25">
      <c r="A37" s="25" t="s">
        <v>1</v>
      </c>
      <c r="B37" s="174">
        <f t="shared" si="13"/>
        <v>43911</v>
      </c>
      <c r="C37" s="306">
        <v>235</v>
      </c>
      <c r="D37" s="204"/>
      <c r="E37" s="204"/>
      <c r="F37" s="204"/>
      <c r="G37" s="217">
        <v>118</v>
      </c>
      <c r="H37" s="367"/>
      <c r="I37" s="306"/>
      <c r="J37" s="217"/>
      <c r="K37" s="333">
        <f t="shared" si="12"/>
        <v>353</v>
      </c>
      <c r="L37" s="352"/>
      <c r="M37" s="352"/>
      <c r="N37" s="352"/>
      <c r="O37" s="352"/>
      <c r="P37" s="352"/>
      <c r="Q37" s="352"/>
      <c r="R37" s="352"/>
      <c r="S37" s="352"/>
      <c r="T37" s="352"/>
    </row>
    <row r="38" spans="1:20" s="47" customFormat="1" ht="15" customHeight="1" outlineLevel="1" thickBot="1" x14ac:dyDescent="0.3">
      <c r="A38" s="25" t="s">
        <v>2</v>
      </c>
      <c r="B38" s="174">
        <f t="shared" si="13"/>
        <v>43912</v>
      </c>
      <c r="C38" s="306">
        <v>103</v>
      </c>
      <c r="D38" s="204"/>
      <c r="E38" s="204"/>
      <c r="F38" s="204"/>
      <c r="G38" s="217">
        <v>66</v>
      </c>
      <c r="H38" s="367"/>
      <c r="I38" s="306"/>
      <c r="J38" s="217"/>
      <c r="K38" s="333">
        <f t="shared" si="12"/>
        <v>169</v>
      </c>
      <c r="L38" s="352"/>
      <c r="M38" s="352"/>
      <c r="N38" s="352"/>
      <c r="O38" s="352"/>
      <c r="P38" s="352"/>
      <c r="Q38" s="352"/>
      <c r="R38" s="352"/>
      <c r="S38" s="352"/>
    </row>
    <row r="39" spans="1:20" s="47" customFormat="1" ht="15" customHeight="1" outlineLevel="1" thickBot="1" x14ac:dyDescent="0.3">
      <c r="A39" s="158" t="s">
        <v>21</v>
      </c>
      <c r="B39" s="725" t="s">
        <v>26</v>
      </c>
      <c r="C39" s="289">
        <f t="shared" ref="C39:K39" si="14">SUM(C32:C38)</f>
        <v>4715</v>
      </c>
      <c r="D39" s="286">
        <f t="shared" si="14"/>
        <v>937</v>
      </c>
      <c r="E39" s="286">
        <f t="shared" si="14"/>
        <v>282</v>
      </c>
      <c r="F39" s="286">
        <f t="shared" si="14"/>
        <v>1034</v>
      </c>
      <c r="G39" s="290">
        <f t="shared" si="14"/>
        <v>184</v>
      </c>
      <c r="H39" s="364">
        <f t="shared" si="14"/>
        <v>865</v>
      </c>
      <c r="I39" s="289">
        <f t="shared" si="14"/>
        <v>365</v>
      </c>
      <c r="J39" s="290">
        <f t="shared" si="14"/>
        <v>1193</v>
      </c>
      <c r="K39" s="364">
        <f t="shared" si="14"/>
        <v>9575</v>
      </c>
      <c r="L39" s="352"/>
      <c r="M39" s="352"/>
      <c r="N39" s="352"/>
      <c r="O39" s="352"/>
      <c r="P39" s="352"/>
      <c r="Q39" s="352"/>
      <c r="R39" s="352"/>
    </row>
    <row r="40" spans="1:20" s="47" customFormat="1" ht="15" customHeight="1" outlineLevel="1" thickBot="1" x14ac:dyDescent="0.3">
      <c r="A40" s="109" t="s">
        <v>23</v>
      </c>
      <c r="B40" s="725"/>
      <c r="C40" s="289">
        <f t="shared" ref="C40:K40" si="15">AVERAGE(C32:C38)</f>
        <v>673.57142857142856</v>
      </c>
      <c r="D40" s="286">
        <f t="shared" si="15"/>
        <v>187.4</v>
      </c>
      <c r="E40" s="286">
        <f t="shared" si="15"/>
        <v>141</v>
      </c>
      <c r="F40" s="286">
        <f t="shared" si="15"/>
        <v>206.8</v>
      </c>
      <c r="G40" s="290">
        <f t="shared" si="15"/>
        <v>92</v>
      </c>
      <c r="H40" s="364">
        <f t="shared" si="15"/>
        <v>173</v>
      </c>
      <c r="I40" s="289">
        <f t="shared" si="15"/>
        <v>73</v>
      </c>
      <c r="J40" s="290">
        <f t="shared" si="15"/>
        <v>238.6</v>
      </c>
      <c r="K40" s="364">
        <f t="shared" si="15"/>
        <v>1367.8571428571429</v>
      </c>
      <c r="M40" s="352"/>
      <c r="N40" s="352"/>
      <c r="O40" s="352"/>
      <c r="P40" s="352"/>
      <c r="Q40" s="352"/>
      <c r="R40" s="352"/>
    </row>
    <row r="41" spans="1:20" s="47" customFormat="1" ht="15" customHeight="1" thickBot="1" x14ac:dyDescent="0.3">
      <c r="A41" s="26" t="s">
        <v>20</v>
      </c>
      <c r="B41" s="725"/>
      <c r="C41" s="291">
        <f t="shared" ref="C41:H41" si="16">SUM(C32:C36)</f>
        <v>4377</v>
      </c>
      <c r="D41" s="287">
        <f t="shared" si="16"/>
        <v>937</v>
      </c>
      <c r="E41" s="287">
        <f t="shared" si="16"/>
        <v>282</v>
      </c>
      <c r="F41" s="287">
        <f t="shared" si="16"/>
        <v>1034</v>
      </c>
      <c r="G41" s="292">
        <f t="shared" si="16"/>
        <v>0</v>
      </c>
      <c r="H41" s="365">
        <f t="shared" si="16"/>
        <v>865</v>
      </c>
      <c r="I41" s="291">
        <f>SUM(I32:I36)</f>
        <v>365</v>
      </c>
      <c r="J41" s="292">
        <f>SUM(J32:J36)</f>
        <v>1193</v>
      </c>
      <c r="K41" s="365">
        <f>SUM(K32:K36)</f>
        <v>9053</v>
      </c>
      <c r="M41" s="352"/>
      <c r="N41" s="352"/>
      <c r="O41" s="352"/>
      <c r="P41" s="352"/>
      <c r="Q41" s="352"/>
      <c r="R41" s="352"/>
    </row>
    <row r="42" spans="1:20" s="47" customFormat="1" ht="15" customHeight="1" thickBot="1" x14ac:dyDescent="0.3">
      <c r="A42" s="26" t="s">
        <v>22</v>
      </c>
      <c r="B42" s="725"/>
      <c r="C42" s="291">
        <f t="shared" ref="C42:K42" si="17">AVERAGE(C32:C36)</f>
        <v>875.4</v>
      </c>
      <c r="D42" s="287">
        <f t="shared" si="17"/>
        <v>187.4</v>
      </c>
      <c r="E42" s="287">
        <f t="shared" si="17"/>
        <v>141</v>
      </c>
      <c r="F42" s="287">
        <f t="shared" si="17"/>
        <v>206.8</v>
      </c>
      <c r="G42" s="292" t="e">
        <f t="shared" si="17"/>
        <v>#DIV/0!</v>
      </c>
      <c r="H42" s="365">
        <f t="shared" si="17"/>
        <v>173</v>
      </c>
      <c r="I42" s="291">
        <f t="shared" si="17"/>
        <v>73</v>
      </c>
      <c r="J42" s="292">
        <f t="shared" si="17"/>
        <v>238.6</v>
      </c>
      <c r="K42" s="365">
        <f t="shared" si="17"/>
        <v>1810.6</v>
      </c>
      <c r="M42" s="352"/>
      <c r="N42" s="352"/>
      <c r="O42" s="352"/>
      <c r="P42" s="352"/>
      <c r="Q42" s="352"/>
      <c r="R42" s="352"/>
      <c r="S42" s="352"/>
    </row>
    <row r="43" spans="1:20" s="47" customFormat="1" ht="15" customHeight="1" x14ac:dyDescent="0.25">
      <c r="A43" s="25" t="s">
        <v>3</v>
      </c>
      <c r="B43" s="176">
        <f>B38+1</f>
        <v>43913</v>
      </c>
      <c r="C43" s="18">
        <v>128</v>
      </c>
      <c r="D43" s="20">
        <v>67</v>
      </c>
      <c r="E43" s="20"/>
      <c r="F43" s="20">
        <v>8</v>
      </c>
      <c r="G43" s="19"/>
      <c r="H43" s="333"/>
      <c r="I43" s="18"/>
      <c r="J43" s="19"/>
      <c r="K43" s="333">
        <f t="shared" ref="K43:K49" si="18">SUM(C43:J43)</f>
        <v>203</v>
      </c>
      <c r="M43" s="352"/>
      <c r="N43" s="352"/>
      <c r="O43" s="352"/>
      <c r="P43" s="352"/>
      <c r="Q43" s="352"/>
      <c r="R43" s="352"/>
      <c r="S43" s="352"/>
    </row>
    <row r="44" spans="1:20" s="47" customFormat="1" ht="15" customHeight="1" x14ac:dyDescent="0.25">
      <c r="A44" s="25" t="s">
        <v>4</v>
      </c>
      <c r="B44" s="176">
        <f t="shared" ref="B44:B49" si="19">B43+1</f>
        <v>43914</v>
      </c>
      <c r="C44" s="18"/>
      <c r="D44" s="20"/>
      <c r="E44" s="20"/>
      <c r="F44" s="20"/>
      <c r="G44" s="19"/>
      <c r="H44" s="333"/>
      <c r="I44" s="18"/>
      <c r="J44" s="19"/>
      <c r="K44" s="333">
        <f t="shared" si="18"/>
        <v>0</v>
      </c>
      <c r="M44" s="352"/>
      <c r="N44" s="352"/>
      <c r="O44" s="352"/>
      <c r="P44" s="352"/>
      <c r="Q44" s="352"/>
      <c r="R44" s="352"/>
      <c r="S44" s="352"/>
    </row>
    <row r="45" spans="1:20" s="47" customFormat="1" ht="15" customHeight="1" x14ac:dyDescent="0.25">
      <c r="A45" s="25" t="s">
        <v>5</v>
      </c>
      <c r="B45" s="176">
        <f t="shared" si="19"/>
        <v>43915</v>
      </c>
      <c r="C45" s="18"/>
      <c r="D45" s="20"/>
      <c r="E45" s="20"/>
      <c r="F45" s="20"/>
      <c r="G45" s="19"/>
      <c r="H45" s="333"/>
      <c r="I45" s="18"/>
      <c r="J45" s="19"/>
      <c r="K45" s="333">
        <f t="shared" si="18"/>
        <v>0</v>
      </c>
      <c r="M45" s="352"/>
      <c r="N45" s="352"/>
      <c r="O45" s="352"/>
      <c r="P45" s="352"/>
      <c r="Q45" s="352"/>
      <c r="R45" s="352"/>
      <c r="S45" s="352"/>
    </row>
    <row r="46" spans="1:20" s="47" customFormat="1" ht="15" customHeight="1" x14ac:dyDescent="0.25">
      <c r="A46" s="25" t="s">
        <v>6</v>
      </c>
      <c r="B46" s="176">
        <f t="shared" si="19"/>
        <v>43916</v>
      </c>
      <c r="C46" s="18"/>
      <c r="D46" s="20"/>
      <c r="E46" s="20"/>
      <c r="F46" s="20"/>
      <c r="G46" s="19"/>
      <c r="H46" s="333"/>
      <c r="I46" s="18"/>
      <c r="J46" s="19"/>
      <c r="K46" s="333">
        <f>SUM(C46:J46)</f>
        <v>0</v>
      </c>
      <c r="M46" s="352"/>
      <c r="N46" s="352"/>
      <c r="O46" s="352"/>
      <c r="P46" s="352"/>
      <c r="Q46" s="352"/>
      <c r="R46" s="352"/>
      <c r="S46" s="352"/>
    </row>
    <row r="47" spans="1:20" s="47" customFormat="1" ht="15" customHeight="1" x14ac:dyDescent="0.25">
      <c r="A47" s="25" t="s">
        <v>0</v>
      </c>
      <c r="B47" s="176">
        <f t="shared" si="19"/>
        <v>43917</v>
      </c>
      <c r="C47" s="18"/>
      <c r="D47" s="20"/>
      <c r="E47" s="20"/>
      <c r="F47" s="20"/>
      <c r="G47" s="19"/>
      <c r="H47" s="333"/>
      <c r="I47" s="18"/>
      <c r="J47" s="19"/>
      <c r="K47" s="333">
        <f t="shared" si="18"/>
        <v>0</v>
      </c>
      <c r="M47" s="352"/>
      <c r="N47" s="352"/>
      <c r="O47" s="352"/>
      <c r="P47" s="352"/>
      <c r="Q47" s="352"/>
      <c r="R47" s="352"/>
      <c r="S47" s="352"/>
    </row>
    <row r="48" spans="1:20" s="47" customFormat="1" ht="15" customHeight="1" outlineLevel="1" x14ac:dyDescent="0.25">
      <c r="A48" s="25" t="s">
        <v>1</v>
      </c>
      <c r="B48" s="176">
        <f t="shared" si="19"/>
        <v>43918</v>
      </c>
      <c r="C48" s="18"/>
      <c r="D48" s="20"/>
      <c r="E48" s="20"/>
      <c r="F48" s="20"/>
      <c r="G48" s="19"/>
      <c r="H48" s="333"/>
      <c r="I48" s="18"/>
      <c r="J48" s="19"/>
      <c r="K48" s="333">
        <f t="shared" si="18"/>
        <v>0</v>
      </c>
      <c r="L48" s="122"/>
      <c r="M48" s="352"/>
      <c r="N48" s="352"/>
      <c r="O48" s="352"/>
      <c r="P48" s="352"/>
    </row>
    <row r="49" spans="1:20" s="47" customFormat="1" ht="15" customHeight="1" outlineLevel="1" thickBot="1" x14ac:dyDescent="0.3">
      <c r="A49" s="25" t="s">
        <v>2</v>
      </c>
      <c r="B49" s="176">
        <f t="shared" si="19"/>
        <v>43919</v>
      </c>
      <c r="C49" s="539"/>
      <c r="D49" s="20"/>
      <c r="E49" s="20"/>
      <c r="F49" s="20"/>
      <c r="G49" s="19"/>
      <c r="H49" s="333"/>
      <c r="I49" s="18"/>
      <c r="J49" s="19"/>
      <c r="K49" s="333">
        <f t="shared" si="18"/>
        <v>0</v>
      </c>
      <c r="L49" s="122"/>
      <c r="N49" s="352"/>
      <c r="O49" s="352"/>
      <c r="P49" s="352"/>
      <c r="Q49" s="352"/>
    </row>
    <row r="50" spans="1:20" s="47" customFormat="1" ht="15" customHeight="1" outlineLevel="1" thickBot="1" x14ac:dyDescent="0.3">
      <c r="A50" s="158" t="s">
        <v>21</v>
      </c>
      <c r="B50" s="725" t="s">
        <v>27</v>
      </c>
      <c r="C50" s="289">
        <f t="shared" ref="C50:K50" si="20">SUM(C43:C49)</f>
        <v>128</v>
      </c>
      <c r="D50" s="286">
        <f t="shared" si="20"/>
        <v>67</v>
      </c>
      <c r="E50" s="286">
        <f t="shared" si="20"/>
        <v>0</v>
      </c>
      <c r="F50" s="286">
        <f t="shared" si="20"/>
        <v>8</v>
      </c>
      <c r="G50" s="290">
        <f t="shared" si="20"/>
        <v>0</v>
      </c>
      <c r="H50" s="364">
        <f t="shared" si="20"/>
        <v>0</v>
      </c>
      <c r="I50" s="289">
        <f t="shared" si="20"/>
        <v>0</v>
      </c>
      <c r="J50" s="290">
        <f t="shared" si="20"/>
        <v>0</v>
      </c>
      <c r="K50" s="364">
        <f t="shared" si="20"/>
        <v>203</v>
      </c>
      <c r="M50" s="352"/>
      <c r="N50" s="352"/>
      <c r="O50" s="352"/>
      <c r="P50" s="352"/>
      <c r="Q50" s="352"/>
      <c r="R50" s="352"/>
      <c r="S50" s="352"/>
      <c r="T50" s="352"/>
    </row>
    <row r="51" spans="1:20" s="47" customFormat="1" ht="15" customHeight="1" outlineLevel="1" thickBot="1" x14ac:dyDescent="0.3">
      <c r="A51" s="109" t="s">
        <v>23</v>
      </c>
      <c r="B51" s="725"/>
      <c r="C51" s="289">
        <f t="shared" ref="C51:K51" si="21">AVERAGE(C43:C49)</f>
        <v>128</v>
      </c>
      <c r="D51" s="286">
        <f t="shared" si="21"/>
        <v>67</v>
      </c>
      <c r="E51" s="286" t="e">
        <f t="shared" si="21"/>
        <v>#DIV/0!</v>
      </c>
      <c r="F51" s="286">
        <f t="shared" si="21"/>
        <v>8</v>
      </c>
      <c r="G51" s="290" t="e">
        <f t="shared" si="21"/>
        <v>#DIV/0!</v>
      </c>
      <c r="H51" s="364" t="e">
        <f t="shared" si="21"/>
        <v>#DIV/0!</v>
      </c>
      <c r="I51" s="289" t="e">
        <f t="shared" si="21"/>
        <v>#DIV/0!</v>
      </c>
      <c r="J51" s="290" t="e">
        <f t="shared" si="21"/>
        <v>#DIV/0!</v>
      </c>
      <c r="K51" s="364">
        <f t="shared" si="21"/>
        <v>29</v>
      </c>
      <c r="M51" s="352"/>
      <c r="N51" s="352"/>
      <c r="O51" s="352"/>
      <c r="P51" s="352"/>
      <c r="Q51" s="352"/>
      <c r="R51" s="352"/>
      <c r="S51" s="352"/>
      <c r="T51" s="352"/>
    </row>
    <row r="52" spans="1:20" s="47" customFormat="1" ht="15" customHeight="1" thickBot="1" x14ac:dyDescent="0.3">
      <c r="A52" s="26" t="s">
        <v>20</v>
      </c>
      <c r="B52" s="725"/>
      <c r="C52" s="291">
        <f t="shared" ref="C52:K52" si="22">SUM(C43:C47)</f>
        <v>128</v>
      </c>
      <c r="D52" s="287">
        <f t="shared" si="22"/>
        <v>67</v>
      </c>
      <c r="E52" s="287">
        <f t="shared" si="22"/>
        <v>0</v>
      </c>
      <c r="F52" s="287">
        <f t="shared" si="22"/>
        <v>8</v>
      </c>
      <c r="G52" s="292">
        <f t="shared" si="22"/>
        <v>0</v>
      </c>
      <c r="H52" s="365">
        <f t="shared" si="22"/>
        <v>0</v>
      </c>
      <c r="I52" s="291">
        <f t="shared" si="22"/>
        <v>0</v>
      </c>
      <c r="J52" s="292">
        <f t="shared" si="22"/>
        <v>0</v>
      </c>
      <c r="K52" s="365">
        <f t="shared" si="22"/>
        <v>203</v>
      </c>
      <c r="M52" s="352"/>
      <c r="N52" s="352"/>
      <c r="O52" s="352"/>
      <c r="P52" s="352"/>
      <c r="Q52" s="352"/>
      <c r="R52" s="352"/>
      <c r="S52" s="352"/>
      <c r="T52" s="352"/>
    </row>
    <row r="53" spans="1:20" s="47" customFormat="1" ht="15" customHeight="1" thickBot="1" x14ac:dyDescent="0.3">
      <c r="A53" s="26" t="s">
        <v>22</v>
      </c>
      <c r="B53" s="725"/>
      <c r="C53" s="291">
        <f t="shared" ref="C53:K53" si="23">AVERAGE(C43:C47)</f>
        <v>128</v>
      </c>
      <c r="D53" s="287">
        <f t="shared" si="23"/>
        <v>67</v>
      </c>
      <c r="E53" s="287" t="e">
        <f t="shared" si="23"/>
        <v>#DIV/0!</v>
      </c>
      <c r="F53" s="287">
        <f t="shared" si="23"/>
        <v>8</v>
      </c>
      <c r="G53" s="292" t="e">
        <f>AVERAGE(G43:G49)</f>
        <v>#DIV/0!</v>
      </c>
      <c r="H53" s="365" t="e">
        <f t="shared" si="23"/>
        <v>#DIV/0!</v>
      </c>
      <c r="I53" s="291" t="e">
        <f t="shared" si="23"/>
        <v>#DIV/0!</v>
      </c>
      <c r="J53" s="292" t="e">
        <f t="shared" si="23"/>
        <v>#DIV/0!</v>
      </c>
      <c r="K53" s="365">
        <f t="shared" si="23"/>
        <v>40.6</v>
      </c>
      <c r="M53" s="352"/>
      <c r="N53" s="352"/>
      <c r="O53" s="352"/>
      <c r="P53" s="352"/>
      <c r="Q53" s="352"/>
      <c r="R53" s="352"/>
      <c r="S53" s="352"/>
      <c r="T53" s="352"/>
    </row>
    <row r="54" spans="1:20" s="47" customFormat="1" ht="15" customHeight="1" x14ac:dyDescent="0.25">
      <c r="A54" s="25" t="s">
        <v>3</v>
      </c>
      <c r="B54" s="176">
        <f>B49+1</f>
        <v>43920</v>
      </c>
      <c r="C54" s="306"/>
      <c r="D54" s="203"/>
      <c r="E54" s="203"/>
      <c r="F54" s="204"/>
      <c r="G54" s="217"/>
      <c r="H54" s="366"/>
      <c r="I54" s="309"/>
      <c r="J54" s="500"/>
      <c r="K54" s="333">
        <f>SUM(C54:J54)</f>
        <v>0</v>
      </c>
      <c r="M54" s="352"/>
      <c r="N54" s="352"/>
      <c r="O54" s="352"/>
      <c r="P54" s="352"/>
      <c r="Q54" s="352"/>
      <c r="R54" s="352"/>
      <c r="S54" s="352"/>
      <c r="T54" s="352"/>
    </row>
    <row r="55" spans="1:20" s="47" customFormat="1" ht="15" customHeight="1" x14ac:dyDescent="0.25">
      <c r="A55" s="149" t="s">
        <v>4</v>
      </c>
      <c r="B55" s="176">
        <f t="shared" ref="B55:B60" si="24">B54+1</f>
        <v>43921</v>
      </c>
      <c r="C55" s="306"/>
      <c r="D55" s="203"/>
      <c r="E55" s="204"/>
      <c r="F55" s="204"/>
      <c r="G55" s="217"/>
      <c r="H55" s="367"/>
      <c r="I55" s="306"/>
      <c r="J55" s="217"/>
      <c r="K55" s="333">
        <f t="shared" ref="K55:K60" si="25">SUM(C55:J55)</f>
        <v>0</v>
      </c>
      <c r="M55" s="352"/>
      <c r="N55" s="352"/>
      <c r="O55" s="352"/>
      <c r="P55" s="352"/>
      <c r="Q55" s="352"/>
      <c r="R55" s="352"/>
      <c r="S55" s="352"/>
      <c r="T55" s="352"/>
    </row>
    <row r="56" spans="1:20" s="47" customFormat="1" x14ac:dyDescent="0.25">
      <c r="A56" s="149" t="s">
        <v>5</v>
      </c>
      <c r="B56" s="176">
        <f t="shared" si="24"/>
        <v>43922</v>
      </c>
      <c r="C56" s="306"/>
      <c r="D56" s="204"/>
      <c r="E56" s="204"/>
      <c r="F56" s="204"/>
      <c r="G56" s="217"/>
      <c r="H56" s="367"/>
      <c r="I56" s="306"/>
      <c r="J56" s="217"/>
      <c r="K56" s="333">
        <f t="shared" si="25"/>
        <v>0</v>
      </c>
      <c r="N56" s="352"/>
      <c r="O56" s="352"/>
      <c r="P56" s="352"/>
      <c r="Q56" s="352"/>
      <c r="R56" s="352"/>
      <c r="S56" s="352"/>
      <c r="T56" s="352"/>
    </row>
    <row r="57" spans="1:20" s="47" customFormat="1" x14ac:dyDescent="0.25">
      <c r="A57" s="149" t="s">
        <v>6</v>
      </c>
      <c r="B57" s="176">
        <f t="shared" si="24"/>
        <v>43923</v>
      </c>
      <c r="C57" s="306"/>
      <c r="D57" s="204"/>
      <c r="E57" s="204"/>
      <c r="F57" s="204"/>
      <c r="G57" s="217"/>
      <c r="H57" s="367"/>
      <c r="I57" s="306"/>
      <c r="J57" s="217"/>
      <c r="K57" s="333">
        <f t="shared" si="25"/>
        <v>0</v>
      </c>
      <c r="N57" s="352"/>
      <c r="O57" s="352"/>
      <c r="S57" s="352"/>
    </row>
    <row r="58" spans="1:20" s="47" customFormat="1" ht="13.5" x14ac:dyDescent="0.25">
      <c r="A58" s="25" t="s">
        <v>0</v>
      </c>
      <c r="B58" s="178">
        <f t="shared" si="24"/>
        <v>43924</v>
      </c>
      <c r="C58" s="306"/>
      <c r="D58" s="204"/>
      <c r="E58" s="204"/>
      <c r="F58" s="204"/>
      <c r="G58" s="217"/>
      <c r="H58" s="367"/>
      <c r="I58" s="306"/>
      <c r="J58" s="217"/>
      <c r="K58" s="333">
        <f t="shared" si="25"/>
        <v>0</v>
      </c>
    </row>
    <row r="59" spans="1:20" s="47" customFormat="1" outlineLevel="1" x14ac:dyDescent="0.25">
      <c r="A59" s="25" t="s">
        <v>1</v>
      </c>
      <c r="B59" s="178">
        <f t="shared" si="24"/>
        <v>43925</v>
      </c>
      <c r="C59" s="18"/>
      <c r="D59" s="20"/>
      <c r="E59" s="20"/>
      <c r="F59" s="20"/>
      <c r="G59" s="19"/>
      <c r="H59" s="333"/>
      <c r="I59" s="18"/>
      <c r="J59" s="19"/>
      <c r="K59" s="333">
        <f t="shared" si="25"/>
        <v>0</v>
      </c>
      <c r="O59" s="352"/>
    </row>
    <row r="60" spans="1:20" s="47" customFormat="1" ht="15.75" outlineLevel="1" thickBot="1" x14ac:dyDescent="0.3">
      <c r="A60" s="25" t="s">
        <v>2</v>
      </c>
      <c r="B60" s="178">
        <f t="shared" si="24"/>
        <v>43926</v>
      </c>
      <c r="C60" s="18"/>
      <c r="D60" s="20"/>
      <c r="E60" s="20"/>
      <c r="F60" s="20"/>
      <c r="G60" s="19"/>
      <c r="H60" s="333"/>
      <c r="I60" s="18"/>
      <c r="J60" s="19"/>
      <c r="K60" s="333">
        <f t="shared" si="25"/>
        <v>0</v>
      </c>
      <c r="O60" s="352"/>
    </row>
    <row r="61" spans="1:20" s="47" customFormat="1" ht="15" customHeight="1" outlineLevel="1" thickBot="1" x14ac:dyDescent="0.3">
      <c r="A61" s="158" t="s">
        <v>21</v>
      </c>
      <c r="B61" s="725" t="s">
        <v>28</v>
      </c>
      <c r="C61" s="289">
        <f t="shared" ref="C61:K61" si="26">SUM(C54:C60)</f>
        <v>0</v>
      </c>
      <c r="D61" s="286">
        <f t="shared" si="26"/>
        <v>0</v>
      </c>
      <c r="E61" s="286">
        <f t="shared" si="26"/>
        <v>0</v>
      </c>
      <c r="F61" s="286">
        <f t="shared" si="26"/>
        <v>0</v>
      </c>
      <c r="G61" s="290">
        <f t="shared" si="26"/>
        <v>0</v>
      </c>
      <c r="H61" s="364">
        <f t="shared" si="26"/>
        <v>0</v>
      </c>
      <c r="I61" s="289">
        <f t="shared" si="26"/>
        <v>0</v>
      </c>
      <c r="J61" s="290">
        <f t="shared" si="26"/>
        <v>0</v>
      </c>
      <c r="K61" s="364">
        <f t="shared" si="26"/>
        <v>0</v>
      </c>
    </row>
    <row r="62" spans="1:20" s="47" customFormat="1" ht="15" customHeight="1" outlineLevel="1" thickBot="1" x14ac:dyDescent="0.3">
      <c r="A62" s="109" t="s">
        <v>23</v>
      </c>
      <c r="B62" s="725"/>
      <c r="C62" s="289" t="e">
        <f t="shared" ref="C62:J62" si="27">AVERAGE(C54:C60)</f>
        <v>#DIV/0!</v>
      </c>
      <c r="D62" s="286" t="e">
        <f t="shared" si="27"/>
        <v>#DIV/0!</v>
      </c>
      <c r="E62" s="286" t="e">
        <f t="shared" si="27"/>
        <v>#DIV/0!</v>
      </c>
      <c r="F62" s="286" t="e">
        <f t="shared" si="27"/>
        <v>#DIV/0!</v>
      </c>
      <c r="G62" s="290" t="e">
        <f t="shared" si="27"/>
        <v>#DIV/0!</v>
      </c>
      <c r="H62" s="364" t="e">
        <f t="shared" si="27"/>
        <v>#DIV/0!</v>
      </c>
      <c r="I62" s="289" t="e">
        <f t="shared" si="27"/>
        <v>#DIV/0!</v>
      </c>
      <c r="J62" s="290" t="e">
        <f t="shared" si="27"/>
        <v>#DIV/0!</v>
      </c>
      <c r="K62" s="364">
        <f>AVERAGE(K54:K60)</f>
        <v>0</v>
      </c>
    </row>
    <row r="63" spans="1:20" s="47" customFormat="1" ht="15" customHeight="1" thickBot="1" x14ac:dyDescent="0.3">
      <c r="A63" s="26" t="s">
        <v>20</v>
      </c>
      <c r="B63" s="725"/>
      <c r="C63" s="291">
        <f t="shared" ref="C63:K63" si="28">SUM(C54:C58)</f>
        <v>0</v>
      </c>
      <c r="D63" s="287">
        <f t="shared" si="28"/>
        <v>0</v>
      </c>
      <c r="E63" s="287">
        <f t="shared" si="28"/>
        <v>0</v>
      </c>
      <c r="F63" s="287">
        <f t="shared" si="28"/>
        <v>0</v>
      </c>
      <c r="G63" s="292">
        <f t="shared" si="28"/>
        <v>0</v>
      </c>
      <c r="H63" s="365">
        <f t="shared" si="28"/>
        <v>0</v>
      </c>
      <c r="I63" s="291">
        <f t="shared" si="28"/>
        <v>0</v>
      </c>
      <c r="J63" s="292">
        <f t="shared" si="28"/>
        <v>0</v>
      </c>
      <c r="K63" s="365">
        <f t="shared" si="28"/>
        <v>0</v>
      </c>
    </row>
    <row r="64" spans="1:20" s="47" customFormat="1" ht="14.25" thickBot="1" x14ac:dyDescent="0.3">
      <c r="A64" s="26" t="s">
        <v>22</v>
      </c>
      <c r="B64" s="726"/>
      <c r="C64" s="31" t="e">
        <f>AVERAGE(C54:C58)</f>
        <v>#DIV/0!</v>
      </c>
      <c r="D64" s="33" t="e">
        <f>AVERAGE(D55:D58)</f>
        <v>#DIV/0!</v>
      </c>
      <c r="E64" s="33" t="e">
        <f>AVERAGE(E55:E58)</f>
        <v>#DIV/0!</v>
      </c>
      <c r="F64" s="33" t="e">
        <f t="shared" ref="F64:K64" si="29">AVERAGE(F54:F58)</f>
        <v>#DIV/0!</v>
      </c>
      <c r="G64" s="32" t="e">
        <f t="shared" si="29"/>
        <v>#DIV/0!</v>
      </c>
      <c r="H64" s="35" t="e">
        <f>AVERAGE(H55:H58)</f>
        <v>#DIV/0!</v>
      </c>
      <c r="I64" s="31" t="e">
        <f>AVERAGE(I55:I58)</f>
        <v>#DIV/0!</v>
      </c>
      <c r="J64" s="32" t="e">
        <f t="shared" si="29"/>
        <v>#DIV/0!</v>
      </c>
      <c r="K64" s="35">
        <f t="shared" si="29"/>
        <v>0</v>
      </c>
    </row>
    <row r="65" spans="1:15" s="47" customFormat="1" ht="14.25" hidden="1" thickBot="1" x14ac:dyDescent="0.3">
      <c r="A65" s="149"/>
      <c r="B65" s="334"/>
      <c r="C65" s="51"/>
      <c r="D65" s="53"/>
      <c r="E65" s="53"/>
      <c r="F65" s="53"/>
      <c r="G65" s="52"/>
      <c r="H65" s="140"/>
      <c r="I65" s="12"/>
      <c r="J65" s="13"/>
      <c r="K65" s="55"/>
    </row>
    <row r="66" spans="1:15" s="47" customFormat="1" ht="14.25" hidden="1" thickBot="1" x14ac:dyDescent="0.3">
      <c r="A66" s="149"/>
      <c r="B66" s="280"/>
      <c r="C66" s="18"/>
      <c r="D66" s="20"/>
      <c r="E66" s="20"/>
      <c r="F66" s="20"/>
      <c r="G66" s="19"/>
      <c r="H66" s="140"/>
      <c r="I66" s="368"/>
      <c r="J66" s="369"/>
      <c r="K66" s="269"/>
    </row>
    <row r="67" spans="1:15" s="47" customFormat="1" ht="14.25" hidden="1" thickBot="1" x14ac:dyDescent="0.3">
      <c r="A67" s="149"/>
      <c r="B67" s="280"/>
      <c r="C67" s="18"/>
      <c r="D67" s="20"/>
      <c r="E67" s="20"/>
      <c r="F67" s="20"/>
      <c r="G67" s="19"/>
      <c r="H67" s="140"/>
      <c r="I67" s="12"/>
      <c r="J67" s="63"/>
      <c r="K67" s="333"/>
    </row>
    <row r="68" spans="1:15" s="47" customFormat="1" ht="14.25" hidden="1" thickBot="1" x14ac:dyDescent="0.3">
      <c r="A68" s="149"/>
      <c r="B68" s="280"/>
      <c r="C68" s="18"/>
      <c r="D68" s="20"/>
      <c r="E68" s="20"/>
      <c r="F68" s="20"/>
      <c r="G68" s="19"/>
      <c r="H68" s="140"/>
      <c r="I68" s="12"/>
      <c r="J68" s="63"/>
      <c r="K68" s="333"/>
    </row>
    <row r="69" spans="1:15" s="47" customFormat="1" ht="14.25" hidden="1" thickBot="1" x14ac:dyDescent="0.3">
      <c r="A69" s="25"/>
      <c r="B69" s="280"/>
      <c r="C69" s="18"/>
      <c r="D69" s="20"/>
      <c r="E69" s="20"/>
      <c r="F69" s="20"/>
      <c r="G69" s="19"/>
      <c r="H69" s="140"/>
      <c r="I69" s="12"/>
      <c r="J69" s="63"/>
      <c r="K69" s="333"/>
    </row>
    <row r="70" spans="1:15" s="47" customFormat="1" ht="14.25" hidden="1" outlineLevel="1" thickBot="1" x14ac:dyDescent="0.3">
      <c r="A70" s="25"/>
      <c r="B70" s="280"/>
      <c r="C70" s="18"/>
      <c r="D70" s="20"/>
      <c r="E70" s="20"/>
      <c r="F70" s="20"/>
      <c r="G70" s="19"/>
      <c r="H70" s="141"/>
      <c r="I70" s="18"/>
      <c r="J70" s="64"/>
      <c r="K70" s="333"/>
    </row>
    <row r="71" spans="1:15" s="47" customFormat="1" ht="14.25" hidden="1" outlineLevel="1" thickBot="1" x14ac:dyDescent="0.3">
      <c r="A71" s="25"/>
      <c r="B71" s="280"/>
      <c r="C71" s="56"/>
      <c r="D71" s="58"/>
      <c r="E71" s="58"/>
      <c r="F71" s="58"/>
      <c r="G71" s="57"/>
      <c r="H71" s="335"/>
      <c r="I71" s="21"/>
      <c r="J71" s="65"/>
      <c r="K71" s="336"/>
    </row>
    <row r="72" spans="1:15" s="47" customFormat="1" ht="14.25" hidden="1" outlineLevel="1" thickBot="1" x14ac:dyDescent="0.3">
      <c r="A72" s="158" t="s">
        <v>21</v>
      </c>
      <c r="B72" s="671" t="s">
        <v>32</v>
      </c>
      <c r="C72" s="331">
        <f>SUM(C65:C71)</f>
        <v>0</v>
      </c>
      <c r="D72" s="331">
        <f t="shared" ref="D72:K72" si="30">SUM(D65:D71)</f>
        <v>0</v>
      </c>
      <c r="E72" s="331">
        <f t="shared" si="30"/>
        <v>0</v>
      </c>
      <c r="F72" s="331">
        <f t="shared" si="30"/>
        <v>0</v>
      </c>
      <c r="G72" s="331">
        <f t="shared" si="30"/>
        <v>0</v>
      </c>
      <c r="H72" s="114">
        <f t="shared" si="30"/>
        <v>0</v>
      </c>
      <c r="I72" s="114">
        <f t="shared" si="30"/>
        <v>0</v>
      </c>
      <c r="J72" s="114">
        <f t="shared" si="30"/>
        <v>0</v>
      </c>
      <c r="K72" s="331">
        <f t="shared" si="30"/>
        <v>0</v>
      </c>
    </row>
    <row r="73" spans="1:15" s="47" customFormat="1" ht="14.25" hidden="1" outlineLevel="1" thickBot="1" x14ac:dyDescent="0.3">
      <c r="A73" s="109" t="s">
        <v>23</v>
      </c>
      <c r="B73" s="672"/>
      <c r="C73" s="110" t="e">
        <f>AVERAGE(C65:C71)</f>
        <v>#DIV/0!</v>
      </c>
      <c r="D73" s="110" t="e">
        <f t="shared" ref="D73:K73" si="31">AVERAGE(D65:D71)</f>
        <v>#DIV/0!</v>
      </c>
      <c r="E73" s="110" t="e">
        <f t="shared" si="31"/>
        <v>#DIV/0!</v>
      </c>
      <c r="F73" s="110" t="e">
        <f t="shared" si="31"/>
        <v>#DIV/0!</v>
      </c>
      <c r="G73" s="110" t="e">
        <f t="shared" si="31"/>
        <v>#DIV/0!</v>
      </c>
      <c r="H73" s="110" t="e">
        <f t="shared" si="31"/>
        <v>#DIV/0!</v>
      </c>
      <c r="I73" s="110" t="e">
        <f t="shared" si="31"/>
        <v>#DIV/0!</v>
      </c>
      <c r="J73" s="110" t="e">
        <f t="shared" si="31"/>
        <v>#DIV/0!</v>
      </c>
      <c r="K73" s="110" t="e">
        <f t="shared" si="31"/>
        <v>#DIV/0!</v>
      </c>
    </row>
    <row r="74" spans="1:15" s="47" customFormat="1" ht="14.25" hidden="1" thickBot="1" x14ac:dyDescent="0.3">
      <c r="A74" s="26" t="s">
        <v>20</v>
      </c>
      <c r="B74" s="672"/>
      <c r="C74" s="27">
        <f>SUM(C65:C69)</f>
        <v>0</v>
      </c>
      <c r="D74" s="27">
        <f t="shared" ref="D74:K74" si="32">SUM(D65:D69)</f>
        <v>0</v>
      </c>
      <c r="E74" s="27">
        <f t="shared" si="32"/>
        <v>0</v>
      </c>
      <c r="F74" s="27">
        <f t="shared" si="32"/>
        <v>0</v>
      </c>
      <c r="G74" s="27">
        <f t="shared" si="32"/>
        <v>0</v>
      </c>
      <c r="H74" s="27">
        <f t="shared" si="32"/>
        <v>0</v>
      </c>
      <c r="I74" s="27">
        <f t="shared" si="32"/>
        <v>0</v>
      </c>
      <c r="J74" s="27">
        <f t="shared" si="32"/>
        <v>0</v>
      </c>
      <c r="K74" s="27">
        <f t="shared" si="32"/>
        <v>0</v>
      </c>
    </row>
    <row r="75" spans="1:15" s="47" customFormat="1" ht="14.25" hidden="1" thickBot="1" x14ac:dyDescent="0.3">
      <c r="A75" s="26" t="s">
        <v>22</v>
      </c>
      <c r="B75" s="673"/>
      <c r="C75" s="31" t="e">
        <f>AVERAGE(C65:C69)</f>
        <v>#DIV/0!</v>
      </c>
      <c r="D75" s="31" t="e">
        <f t="shared" ref="D75:K75" si="33">AVERAGE(D65:D69)</f>
        <v>#DIV/0!</v>
      </c>
      <c r="E75" s="31" t="e">
        <f t="shared" si="33"/>
        <v>#DIV/0!</v>
      </c>
      <c r="F75" s="31" t="e">
        <f t="shared" si="33"/>
        <v>#DIV/0!</v>
      </c>
      <c r="G75" s="31" t="e">
        <f t="shared" si="33"/>
        <v>#DIV/0!</v>
      </c>
      <c r="H75" s="31" t="e">
        <f t="shared" si="33"/>
        <v>#DIV/0!</v>
      </c>
      <c r="I75" s="31" t="e">
        <f t="shared" si="33"/>
        <v>#DIV/0!</v>
      </c>
      <c r="J75" s="31" t="e">
        <f t="shared" si="33"/>
        <v>#DIV/0!</v>
      </c>
      <c r="K75" s="31" t="e">
        <f t="shared" si="33"/>
        <v>#DIV/0!</v>
      </c>
    </row>
    <row r="76" spans="1:15" s="47" customFormat="1" ht="15" customHeight="1" x14ac:dyDescent="0.25">
      <c r="A76" s="4"/>
      <c r="B76" s="131"/>
      <c r="C76" s="50"/>
      <c r="D76" s="50"/>
      <c r="E76" s="50"/>
      <c r="F76" s="50"/>
      <c r="G76" s="50"/>
      <c r="H76" s="50"/>
      <c r="I76" s="50"/>
      <c r="J76" s="50"/>
      <c r="K76" s="50"/>
    </row>
    <row r="77" spans="1:15" s="47" customFormat="1" ht="30" customHeight="1" x14ac:dyDescent="0.25">
      <c r="A77" s="189"/>
      <c r="B77" s="38" t="s">
        <v>8</v>
      </c>
      <c r="C77" s="39" t="s">
        <v>9</v>
      </c>
      <c r="D77" s="39" t="s">
        <v>10</v>
      </c>
      <c r="E77" s="60"/>
      <c r="F77" s="719" t="s">
        <v>58</v>
      </c>
      <c r="G77" s="720"/>
      <c r="H77" s="721"/>
      <c r="I77" s="60"/>
      <c r="J77" s="60"/>
      <c r="K77" s="60"/>
      <c r="L77" s="60"/>
      <c r="M77" s="50"/>
      <c r="N77" s="50"/>
      <c r="O77" s="50"/>
    </row>
    <row r="78" spans="1:15" ht="29.25" customHeight="1" x14ac:dyDescent="0.25">
      <c r="A78" s="42" t="s">
        <v>118</v>
      </c>
      <c r="B78" s="188">
        <f>SUM(C6:G6,C61:G61, C50:G50, C39:G39, C28:G28, C17:G17, C72:G72  )</f>
        <v>114472</v>
      </c>
      <c r="C78" s="37">
        <f>SUM(,H6,H61:H61, H50:H50, H39:H39, H28:H28, H17:H17, H72:H72 )</f>
        <v>12748</v>
      </c>
      <c r="D78" s="37">
        <f>SUM(,I6:J6,I61:J61, I50:J50, I39:J39, I28:J28, I17:J17, I72:J72)</f>
        <v>30056</v>
      </c>
      <c r="E78" s="61"/>
      <c r="F78" s="677" t="s">
        <v>30</v>
      </c>
      <c r="G78" s="678"/>
      <c r="H78" s="106">
        <f>SUM(K19, K30, K41, K52, K63, K74)</f>
        <v>141267</v>
      </c>
      <c r="I78" s="61"/>
      <c r="J78" s="61"/>
      <c r="K78" s="61"/>
      <c r="L78" s="61"/>
    </row>
    <row r="79" spans="1:15" ht="30" customHeight="1" x14ac:dyDescent="0.25">
      <c r="A79" s="42" t="s">
        <v>30</v>
      </c>
      <c r="B79" s="190">
        <f>SUM(C63:G63, C52:G52, C41:G41, C30:G30, C19:G19, C74:G74 )</f>
        <v>99361</v>
      </c>
      <c r="C79" s="62">
        <f>SUM(H63:H63, H52:H52, H41:H41, H30:H30, H19:H19, H74:H74)</f>
        <v>11850</v>
      </c>
      <c r="D79" s="62">
        <f>SUM(I63:J63, I52:J52, I41:J41, I30:J30, I19:J19, I74:J74)</f>
        <v>30056</v>
      </c>
      <c r="E79" s="61"/>
      <c r="F79" s="677" t="s">
        <v>118</v>
      </c>
      <c r="G79" s="678"/>
      <c r="H79" s="107">
        <f>SUM(K6,K61, K50, K39, K28, K17, K72)</f>
        <v>157276</v>
      </c>
      <c r="I79" s="61"/>
      <c r="J79" s="61"/>
      <c r="K79" s="61"/>
      <c r="L79" s="61"/>
    </row>
    <row r="80" spans="1:15" ht="30" customHeight="1" x14ac:dyDescent="0.25">
      <c r="F80" s="677" t="s">
        <v>22</v>
      </c>
      <c r="G80" s="678"/>
      <c r="H80" s="107">
        <f>AVERAGE(K19, K30, K41, K52, K63, K74)</f>
        <v>23544.5</v>
      </c>
    </row>
    <row r="81" spans="6:8" ht="30" customHeight="1" x14ac:dyDescent="0.25">
      <c r="F81" s="677" t="s">
        <v>119</v>
      </c>
      <c r="G81" s="678"/>
      <c r="H81" s="106">
        <f>AVERAGE(K6,K61, K50, K39, K28, K17, K72)</f>
        <v>22468</v>
      </c>
    </row>
  </sheetData>
  <mergeCells count="26">
    <mergeCell ref="A3:A4"/>
    <mergeCell ref="B3:B4"/>
    <mergeCell ref="C3:C4"/>
    <mergeCell ref="F77:H77"/>
    <mergeCell ref="F78:G78"/>
    <mergeCell ref="D3:D4"/>
    <mergeCell ref="E3:E4"/>
    <mergeCell ref="F3:F4"/>
    <mergeCell ref="B72:B75"/>
    <mergeCell ref="B61:B64"/>
    <mergeCell ref="B50:B53"/>
    <mergeCell ref="B39:B42"/>
    <mergeCell ref="B28:B31"/>
    <mergeCell ref="B17:B20"/>
    <mergeCell ref="B6:B9"/>
    <mergeCell ref="F80:G80"/>
    <mergeCell ref="F81:G81"/>
    <mergeCell ref="J3:J4"/>
    <mergeCell ref="K1:K4"/>
    <mergeCell ref="C1:G2"/>
    <mergeCell ref="H1:H2"/>
    <mergeCell ref="I1:J2"/>
    <mergeCell ref="G3:G4"/>
    <mergeCell ref="H3:H4"/>
    <mergeCell ref="I3:I4"/>
    <mergeCell ref="F79:G79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Y85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37" sqref="H37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24" ht="15" customHeight="1" x14ac:dyDescent="0.25">
      <c r="A1" s="23"/>
      <c r="B1" s="168"/>
      <c r="C1" s="707" t="s">
        <v>8</v>
      </c>
      <c r="D1" s="708"/>
      <c r="E1" s="709"/>
      <c r="F1" s="707" t="s">
        <v>79</v>
      </c>
      <c r="G1" s="708"/>
      <c r="H1" s="709"/>
      <c r="I1" s="707" t="s">
        <v>10</v>
      </c>
      <c r="J1" s="708"/>
      <c r="K1" s="708"/>
      <c r="L1" s="713" t="s">
        <v>65</v>
      </c>
      <c r="M1" s="704" t="s">
        <v>19</v>
      </c>
    </row>
    <row r="2" spans="1:24" ht="15" customHeight="1" thickBot="1" x14ac:dyDescent="0.3">
      <c r="A2" s="24"/>
      <c r="B2" s="169"/>
      <c r="C2" s="710"/>
      <c r="D2" s="711"/>
      <c r="E2" s="712"/>
      <c r="F2" s="710"/>
      <c r="G2" s="711"/>
      <c r="H2" s="712"/>
      <c r="I2" s="710"/>
      <c r="J2" s="711"/>
      <c r="K2" s="711"/>
      <c r="L2" s="714"/>
      <c r="M2" s="705"/>
    </row>
    <row r="3" spans="1:24" ht="15" customHeight="1" x14ac:dyDescent="0.25">
      <c r="A3" s="663" t="s">
        <v>52</v>
      </c>
      <c r="B3" s="717" t="s">
        <v>53</v>
      </c>
      <c r="C3" s="727" t="s">
        <v>15</v>
      </c>
      <c r="D3" s="729" t="s">
        <v>16</v>
      </c>
      <c r="E3" s="702" t="s">
        <v>81</v>
      </c>
      <c r="F3" s="731" t="s">
        <v>15</v>
      </c>
      <c r="G3" s="729" t="s">
        <v>16</v>
      </c>
      <c r="H3" s="702" t="s">
        <v>81</v>
      </c>
      <c r="I3" s="731" t="s">
        <v>15</v>
      </c>
      <c r="J3" s="722" t="s">
        <v>17</v>
      </c>
      <c r="K3" s="729" t="s">
        <v>16</v>
      </c>
      <c r="L3" s="679" t="s">
        <v>18</v>
      </c>
      <c r="M3" s="705"/>
    </row>
    <row r="4" spans="1:24" ht="15.75" thickBot="1" x14ac:dyDescent="0.3">
      <c r="A4" s="716"/>
      <c r="B4" s="718"/>
      <c r="C4" s="728"/>
      <c r="D4" s="730"/>
      <c r="E4" s="734"/>
      <c r="F4" s="732"/>
      <c r="G4" s="730"/>
      <c r="H4" s="734"/>
      <c r="I4" s="732"/>
      <c r="J4" s="733"/>
      <c r="K4" s="730"/>
      <c r="L4" s="680"/>
      <c r="M4" s="705"/>
    </row>
    <row r="5" spans="1:24" ht="15.75" thickBot="1" x14ac:dyDescent="0.3">
      <c r="A5" s="502" t="s">
        <v>2</v>
      </c>
      <c r="B5" s="517">
        <v>43891</v>
      </c>
      <c r="C5" s="559">
        <v>68</v>
      </c>
      <c r="D5" s="560">
        <v>46</v>
      </c>
      <c r="E5" s="561">
        <v>68</v>
      </c>
      <c r="F5" s="562">
        <v>718</v>
      </c>
      <c r="G5" s="560">
        <v>420</v>
      </c>
      <c r="H5" s="561">
        <v>7776</v>
      </c>
      <c r="I5" s="559"/>
      <c r="J5" s="563"/>
      <c r="K5" s="560"/>
      <c r="L5" s="564"/>
      <c r="M5" s="565">
        <f>SUM(C5:L5)</f>
        <v>9096</v>
      </c>
    </row>
    <row r="6" spans="1:24" s="3" customFormat="1" ht="15" customHeight="1" outlineLevel="1" thickBot="1" x14ac:dyDescent="0.3">
      <c r="A6" s="158" t="s">
        <v>21</v>
      </c>
      <c r="B6" s="672" t="s">
        <v>24</v>
      </c>
      <c r="C6" s="256">
        <f>SUM(C5)</f>
        <v>68</v>
      </c>
      <c r="D6" s="256">
        <f t="shared" ref="D6:L6" si="0">SUM(D5)</f>
        <v>46</v>
      </c>
      <c r="E6" s="256">
        <f t="shared" si="0"/>
        <v>68</v>
      </c>
      <c r="F6" s="256">
        <f t="shared" si="0"/>
        <v>718</v>
      </c>
      <c r="G6" s="256">
        <f t="shared" si="0"/>
        <v>420</v>
      </c>
      <c r="H6" s="256">
        <f t="shared" si="0"/>
        <v>7776</v>
      </c>
      <c r="I6" s="256">
        <f t="shared" si="0"/>
        <v>0</v>
      </c>
      <c r="J6" s="256">
        <f t="shared" si="0"/>
        <v>0</v>
      </c>
      <c r="K6" s="256">
        <f t="shared" si="0"/>
        <v>0</v>
      </c>
      <c r="L6" s="256">
        <f t="shared" si="0"/>
        <v>0</v>
      </c>
      <c r="M6" s="299">
        <f>SUM(M5)</f>
        <v>9096</v>
      </c>
      <c r="O6" s="352"/>
      <c r="Q6" s="352"/>
      <c r="R6" s="352"/>
    </row>
    <row r="7" spans="1:24" s="3" customFormat="1" ht="15" customHeight="1" outlineLevel="1" thickBot="1" x14ac:dyDescent="0.3">
      <c r="A7" s="109" t="s">
        <v>23</v>
      </c>
      <c r="B7" s="672"/>
      <c r="C7" s="256">
        <f>AVERAGE(C5)</f>
        <v>68</v>
      </c>
      <c r="D7" s="256">
        <f t="shared" ref="D7:L7" si="1">AVERAGE(D5)</f>
        <v>46</v>
      </c>
      <c r="E7" s="256">
        <f t="shared" si="1"/>
        <v>68</v>
      </c>
      <c r="F7" s="256">
        <f t="shared" si="1"/>
        <v>718</v>
      </c>
      <c r="G7" s="256">
        <f t="shared" si="1"/>
        <v>420</v>
      </c>
      <c r="H7" s="256">
        <f t="shared" si="1"/>
        <v>7776</v>
      </c>
      <c r="I7" s="256" t="e">
        <f t="shared" si="1"/>
        <v>#DIV/0!</v>
      </c>
      <c r="J7" s="256" t="e">
        <f t="shared" si="1"/>
        <v>#DIV/0!</v>
      </c>
      <c r="K7" s="256" t="e">
        <f t="shared" si="1"/>
        <v>#DIV/0!</v>
      </c>
      <c r="L7" s="256" t="e">
        <f t="shared" si="1"/>
        <v>#DIV/0!</v>
      </c>
      <c r="M7" s="299">
        <f>AVERAGE(M5)</f>
        <v>9096</v>
      </c>
      <c r="O7" s="352"/>
      <c r="Q7" s="352"/>
      <c r="R7" s="352"/>
      <c r="S7" s="352"/>
    </row>
    <row r="8" spans="1:24" s="3" customFormat="1" ht="15" customHeight="1" thickBot="1" x14ac:dyDescent="0.3">
      <c r="A8" s="26" t="s">
        <v>20</v>
      </c>
      <c r="B8" s="672"/>
      <c r="C8" s="258" t="e">
        <f>SUM(#REF!)</f>
        <v>#REF!</v>
      </c>
      <c r="D8" s="237" t="e">
        <f>SUM(#REF!)</f>
        <v>#REF!</v>
      </c>
      <c r="E8" s="259" t="e">
        <f>SUM(#REF!)</f>
        <v>#REF!</v>
      </c>
      <c r="F8" s="314" t="e">
        <f>SUM(#REF!)</f>
        <v>#REF!</v>
      </c>
      <c r="G8" s="237" t="e">
        <f>SUM(#REF!)</f>
        <v>#REF!</v>
      </c>
      <c r="H8" s="297" t="e">
        <f>SUM(#REF!)</f>
        <v>#REF!</v>
      </c>
      <c r="I8" s="258" t="e">
        <f>SUM(#REF!)</f>
        <v>#REF!</v>
      </c>
      <c r="J8" s="237" t="e">
        <f>SUM(#REF!)</f>
        <v>#REF!</v>
      </c>
      <c r="K8" s="297" t="e">
        <f>SUM(#REF!)</f>
        <v>#REF!</v>
      </c>
      <c r="L8" s="302" t="e">
        <f>SUM(#REF!)</f>
        <v>#REF!</v>
      </c>
      <c r="M8" s="300" t="e">
        <f>SUM(#REF!)</f>
        <v>#REF!</v>
      </c>
      <c r="O8" s="352"/>
      <c r="P8" s="352"/>
      <c r="Q8" s="352"/>
      <c r="R8" s="352"/>
      <c r="S8" s="352"/>
      <c r="T8" s="352"/>
      <c r="U8" s="352"/>
      <c r="V8" s="352"/>
      <c r="W8" s="352"/>
      <c r="X8" s="352"/>
    </row>
    <row r="9" spans="1:24" s="3" customFormat="1" ht="15" customHeight="1" thickBot="1" x14ac:dyDescent="0.3">
      <c r="A9" s="26" t="s">
        <v>22</v>
      </c>
      <c r="B9" s="672"/>
      <c r="C9" s="258" t="e">
        <f>AVERAGE(#REF!)</f>
        <v>#REF!</v>
      </c>
      <c r="D9" s="237" t="e">
        <f>AVERAGE(#REF!)</f>
        <v>#REF!</v>
      </c>
      <c r="E9" s="259" t="e">
        <f>AVERAGE(#REF!)</f>
        <v>#REF!</v>
      </c>
      <c r="F9" s="314" t="e">
        <f>AVERAGE(#REF!)</f>
        <v>#REF!</v>
      </c>
      <c r="G9" s="237" t="e">
        <f>AVERAGE(#REF!)</f>
        <v>#REF!</v>
      </c>
      <c r="H9" s="297" t="e">
        <f>AVERAGE(#REF!)</f>
        <v>#REF!</v>
      </c>
      <c r="I9" s="258" t="e">
        <f>AVERAGE(#REF!)</f>
        <v>#REF!</v>
      </c>
      <c r="J9" s="237" t="e">
        <f>AVERAGE(#REF!)</f>
        <v>#REF!</v>
      </c>
      <c r="K9" s="297" t="e">
        <f>AVERAGE(#REF!)</f>
        <v>#REF!</v>
      </c>
      <c r="L9" s="302" t="e">
        <f>AVERAGE(#REF!)</f>
        <v>#REF!</v>
      </c>
      <c r="M9" s="300" t="e">
        <f>AVERAGE(#REF!)</f>
        <v>#REF!</v>
      </c>
      <c r="O9" s="352"/>
      <c r="P9" s="352"/>
      <c r="Q9" s="352"/>
      <c r="R9" s="352"/>
      <c r="S9" s="352"/>
      <c r="T9" s="352"/>
      <c r="U9" s="352"/>
      <c r="V9" s="352"/>
      <c r="W9" s="352"/>
      <c r="X9" s="352"/>
    </row>
    <row r="10" spans="1:24" s="2" customFormat="1" x14ac:dyDescent="0.25">
      <c r="A10" s="25" t="s">
        <v>3</v>
      </c>
      <c r="B10" s="370">
        <v>43892</v>
      </c>
      <c r="C10" s="374">
        <v>398</v>
      </c>
      <c r="D10" s="375">
        <v>197</v>
      </c>
      <c r="E10" s="376">
        <v>395</v>
      </c>
      <c r="F10" s="372">
        <v>2805</v>
      </c>
      <c r="G10" s="225">
        <v>2719</v>
      </c>
      <c r="H10" s="348">
        <v>420</v>
      </c>
      <c r="I10" s="264">
        <v>784</v>
      </c>
      <c r="J10" s="225">
        <v>483</v>
      </c>
      <c r="K10" s="348">
        <v>2111</v>
      </c>
      <c r="L10" s="431">
        <v>420</v>
      </c>
      <c r="M10" s="17">
        <f t="shared" ref="M10:M16" si="2">SUM(C10:L10)</f>
        <v>10732</v>
      </c>
      <c r="O10" s="352"/>
      <c r="P10" s="352"/>
      <c r="Q10" s="352"/>
      <c r="R10" s="352"/>
      <c r="S10" s="352"/>
      <c r="T10" s="352"/>
      <c r="U10" s="352"/>
      <c r="V10" s="352"/>
      <c r="W10" s="352"/>
    </row>
    <row r="11" spans="1:24" s="2" customFormat="1" x14ac:dyDescent="0.25">
      <c r="A11" s="25" t="s">
        <v>4</v>
      </c>
      <c r="B11" s="371">
        <v>43893</v>
      </c>
      <c r="C11" s="255">
        <v>426</v>
      </c>
      <c r="D11" s="222">
        <v>225</v>
      </c>
      <c r="E11" s="246">
        <v>402</v>
      </c>
      <c r="F11" s="271">
        <v>2810</v>
      </c>
      <c r="G11" s="222">
        <v>2507</v>
      </c>
      <c r="H11" s="246">
        <v>375</v>
      </c>
      <c r="I11" s="255">
        <v>756</v>
      </c>
      <c r="J11" s="222">
        <v>449</v>
      </c>
      <c r="K11" s="246">
        <v>2286</v>
      </c>
      <c r="L11" s="192">
        <v>427</v>
      </c>
      <c r="M11" s="303">
        <f t="shared" si="2"/>
        <v>10663</v>
      </c>
      <c r="O11" s="352"/>
      <c r="P11" s="352"/>
      <c r="Q11" s="352"/>
      <c r="R11" s="352"/>
      <c r="S11" s="352"/>
      <c r="T11" s="352"/>
      <c r="U11" s="352"/>
      <c r="V11" s="352"/>
      <c r="W11" s="352"/>
    </row>
    <row r="12" spans="1:24" s="2" customFormat="1" outlineLevel="1" x14ac:dyDescent="0.25">
      <c r="A12" s="25" t="s">
        <v>5</v>
      </c>
      <c r="B12" s="371">
        <v>43894</v>
      </c>
      <c r="C12" s="255">
        <v>414</v>
      </c>
      <c r="D12" s="222">
        <v>226</v>
      </c>
      <c r="E12" s="246">
        <v>389</v>
      </c>
      <c r="F12" s="373">
        <v>3228</v>
      </c>
      <c r="G12" s="222">
        <v>2576</v>
      </c>
      <c r="H12" s="246">
        <v>390</v>
      </c>
      <c r="I12" s="255">
        <v>809</v>
      </c>
      <c r="J12" s="222">
        <v>493</v>
      </c>
      <c r="K12" s="246">
        <v>2348</v>
      </c>
      <c r="L12" s="192">
        <v>378</v>
      </c>
      <c r="M12" s="303">
        <f t="shared" si="2"/>
        <v>11251</v>
      </c>
      <c r="O12" s="352"/>
      <c r="P12" s="352"/>
      <c r="Q12" s="352"/>
      <c r="R12" s="352"/>
      <c r="S12" s="352"/>
      <c r="T12" s="352"/>
      <c r="U12" s="352"/>
      <c r="V12" s="352"/>
      <c r="W12" s="352"/>
    </row>
    <row r="13" spans="1:24" s="2" customFormat="1" outlineLevel="1" x14ac:dyDescent="0.25">
      <c r="A13" s="25" t="s">
        <v>6</v>
      </c>
      <c r="B13" s="371">
        <v>43895</v>
      </c>
      <c r="C13" s="255">
        <v>447</v>
      </c>
      <c r="D13" s="222">
        <v>283</v>
      </c>
      <c r="E13" s="246">
        <v>365</v>
      </c>
      <c r="F13" s="373">
        <v>3205</v>
      </c>
      <c r="G13" s="222">
        <v>2643</v>
      </c>
      <c r="H13" s="246">
        <v>465</v>
      </c>
      <c r="I13" s="255">
        <v>786</v>
      </c>
      <c r="J13" s="222">
        <v>386</v>
      </c>
      <c r="K13" s="246">
        <v>2106</v>
      </c>
      <c r="L13" s="192">
        <v>367</v>
      </c>
      <c r="M13" s="303">
        <f t="shared" si="2"/>
        <v>11053</v>
      </c>
      <c r="N13" s="150"/>
      <c r="O13" s="352"/>
      <c r="P13" s="352"/>
      <c r="Q13" s="352"/>
      <c r="R13" s="352"/>
      <c r="S13" s="352"/>
      <c r="T13" s="352"/>
      <c r="U13" s="352"/>
      <c r="V13" s="352"/>
      <c r="W13" s="352"/>
    </row>
    <row r="14" spans="1:24" s="2" customFormat="1" outlineLevel="1" x14ac:dyDescent="0.25">
      <c r="A14" s="25" t="s">
        <v>0</v>
      </c>
      <c r="B14" s="371">
        <v>43896</v>
      </c>
      <c r="C14" s="255">
        <v>316</v>
      </c>
      <c r="D14" s="222">
        <v>145</v>
      </c>
      <c r="E14" s="246">
        <v>289</v>
      </c>
      <c r="F14" s="373">
        <v>2811</v>
      </c>
      <c r="G14" s="222">
        <v>1541</v>
      </c>
      <c r="H14" s="246">
        <v>408</v>
      </c>
      <c r="I14" s="255">
        <v>638</v>
      </c>
      <c r="J14" s="222">
        <v>292</v>
      </c>
      <c r="K14" s="246">
        <v>1520</v>
      </c>
      <c r="L14" s="192">
        <v>231</v>
      </c>
      <c r="M14" s="303">
        <f t="shared" si="2"/>
        <v>8191</v>
      </c>
      <c r="N14" s="150"/>
      <c r="O14" s="352"/>
      <c r="P14" s="352"/>
      <c r="Q14" s="352"/>
      <c r="R14" s="352"/>
      <c r="S14" s="352"/>
      <c r="T14" s="352"/>
      <c r="U14" s="352"/>
      <c r="V14" s="352"/>
      <c r="W14" s="352"/>
    </row>
    <row r="15" spans="1:24" s="2" customFormat="1" outlineLevel="1" x14ac:dyDescent="0.25">
      <c r="A15" s="25" t="s">
        <v>1</v>
      </c>
      <c r="B15" s="371">
        <v>43897</v>
      </c>
      <c r="C15" s="255">
        <v>87</v>
      </c>
      <c r="D15" s="222">
        <v>77</v>
      </c>
      <c r="E15" s="246">
        <v>105</v>
      </c>
      <c r="F15" s="271">
        <v>995</v>
      </c>
      <c r="G15" s="222">
        <v>678</v>
      </c>
      <c r="H15" s="246">
        <v>9549</v>
      </c>
      <c r="I15" s="255"/>
      <c r="J15" s="222"/>
      <c r="K15" s="246"/>
      <c r="L15" s="192"/>
      <c r="M15" s="303">
        <f t="shared" si="2"/>
        <v>11491</v>
      </c>
      <c r="N15" s="150"/>
      <c r="O15" s="352"/>
      <c r="P15" s="352"/>
      <c r="Q15" s="352"/>
      <c r="R15" s="352"/>
      <c r="S15" s="352"/>
      <c r="T15" s="352"/>
      <c r="U15" s="352"/>
      <c r="V15" s="352"/>
      <c r="W15" s="352"/>
    </row>
    <row r="16" spans="1:24" s="2" customFormat="1" ht="15" customHeight="1" outlineLevel="1" thickBot="1" x14ac:dyDescent="0.3">
      <c r="A16" s="25" t="s">
        <v>2</v>
      </c>
      <c r="B16" s="371">
        <v>43898</v>
      </c>
      <c r="C16" s="255">
        <v>114</v>
      </c>
      <c r="D16" s="222">
        <v>35</v>
      </c>
      <c r="E16" s="246">
        <v>75</v>
      </c>
      <c r="F16" s="271">
        <v>919</v>
      </c>
      <c r="G16" s="222">
        <v>483</v>
      </c>
      <c r="H16" s="246">
        <v>8325</v>
      </c>
      <c r="I16" s="255"/>
      <c r="J16" s="222"/>
      <c r="K16" s="246"/>
      <c r="L16" s="192"/>
      <c r="M16" s="303">
        <f t="shared" si="2"/>
        <v>9951</v>
      </c>
      <c r="N16" s="150"/>
      <c r="O16" s="352"/>
      <c r="P16" s="352"/>
      <c r="R16" s="352"/>
      <c r="S16" s="352"/>
      <c r="V16" s="352"/>
      <c r="W16" s="352"/>
    </row>
    <row r="17" spans="1:25" s="3" customFormat="1" ht="15" customHeight="1" outlineLevel="1" thickBot="1" x14ac:dyDescent="0.3">
      <c r="A17" s="158" t="s">
        <v>21</v>
      </c>
      <c r="B17" s="672" t="s">
        <v>24</v>
      </c>
      <c r="C17" s="256">
        <f t="shared" ref="C17:L17" si="3">SUM(C10:C16)</f>
        <v>2202</v>
      </c>
      <c r="D17" s="236">
        <f t="shared" si="3"/>
        <v>1188</v>
      </c>
      <c r="E17" s="257">
        <f t="shared" si="3"/>
        <v>2020</v>
      </c>
      <c r="F17" s="313">
        <f t="shared" si="3"/>
        <v>16773</v>
      </c>
      <c r="G17" s="236">
        <f t="shared" si="3"/>
        <v>13147</v>
      </c>
      <c r="H17" s="296">
        <f t="shared" si="3"/>
        <v>19932</v>
      </c>
      <c r="I17" s="256">
        <f t="shared" si="3"/>
        <v>3773</v>
      </c>
      <c r="J17" s="236">
        <f t="shared" si="3"/>
        <v>2103</v>
      </c>
      <c r="K17" s="296">
        <f t="shared" si="3"/>
        <v>10371</v>
      </c>
      <c r="L17" s="301">
        <f t="shared" si="3"/>
        <v>1823</v>
      </c>
      <c r="M17" s="299">
        <f>SUM(M10:M16)</f>
        <v>73332</v>
      </c>
      <c r="O17" s="352"/>
      <c r="P17" s="352"/>
      <c r="Q17" s="352"/>
      <c r="R17" s="352"/>
      <c r="S17" s="352"/>
      <c r="T17" s="352"/>
    </row>
    <row r="18" spans="1:25" s="3" customFormat="1" ht="15" customHeight="1" outlineLevel="1" thickBot="1" x14ac:dyDescent="0.3">
      <c r="A18" s="109" t="s">
        <v>23</v>
      </c>
      <c r="B18" s="672"/>
      <c r="C18" s="256">
        <f>AVERAGE(C10:C16)</f>
        <v>314.57142857142856</v>
      </c>
      <c r="D18" s="236">
        <f>AVERAGE(D10:D16)</f>
        <v>169.71428571428572</v>
      </c>
      <c r="E18" s="257">
        <f>AVERAGE(E10:E16)</f>
        <v>288.57142857142856</v>
      </c>
      <c r="F18" s="313">
        <f t="shared" ref="F18:L18" si="4">AVERAGE(F10:F16)</f>
        <v>2396.1428571428573</v>
      </c>
      <c r="G18" s="236">
        <f t="shared" si="4"/>
        <v>1878.1428571428571</v>
      </c>
      <c r="H18" s="296">
        <f>AVERAGE(H10:H16)</f>
        <v>2847.4285714285716</v>
      </c>
      <c r="I18" s="256">
        <f t="shared" si="4"/>
        <v>754.6</v>
      </c>
      <c r="J18" s="236">
        <f t="shared" si="4"/>
        <v>420.6</v>
      </c>
      <c r="K18" s="296">
        <f t="shared" si="4"/>
        <v>2074.1999999999998</v>
      </c>
      <c r="L18" s="301">
        <f t="shared" si="4"/>
        <v>364.6</v>
      </c>
      <c r="M18" s="299">
        <f>AVERAGE(M10:M16)</f>
        <v>10476</v>
      </c>
      <c r="O18" s="352"/>
      <c r="P18" s="352"/>
      <c r="Q18" s="352"/>
      <c r="R18" s="352"/>
      <c r="S18" s="352"/>
      <c r="T18" s="352"/>
    </row>
    <row r="19" spans="1:25" s="3" customFormat="1" ht="15" customHeight="1" thickBot="1" x14ac:dyDescent="0.3">
      <c r="A19" s="26" t="s">
        <v>20</v>
      </c>
      <c r="B19" s="672"/>
      <c r="C19" s="258">
        <f t="shared" ref="C19:L19" si="5">SUM(C10:C14)</f>
        <v>2001</v>
      </c>
      <c r="D19" s="237">
        <f t="shared" si="5"/>
        <v>1076</v>
      </c>
      <c r="E19" s="259">
        <f t="shared" si="5"/>
        <v>1840</v>
      </c>
      <c r="F19" s="314">
        <f t="shared" si="5"/>
        <v>14859</v>
      </c>
      <c r="G19" s="237">
        <f t="shared" si="5"/>
        <v>11986</v>
      </c>
      <c r="H19" s="297">
        <f t="shared" si="5"/>
        <v>2058</v>
      </c>
      <c r="I19" s="258">
        <f t="shared" si="5"/>
        <v>3773</v>
      </c>
      <c r="J19" s="237">
        <f t="shared" si="5"/>
        <v>2103</v>
      </c>
      <c r="K19" s="297">
        <f t="shared" si="5"/>
        <v>10371</v>
      </c>
      <c r="L19" s="302">
        <f t="shared" si="5"/>
        <v>1823</v>
      </c>
      <c r="M19" s="300">
        <f>SUM(M10:M14)</f>
        <v>51890</v>
      </c>
      <c r="O19" s="352"/>
      <c r="P19" s="352"/>
      <c r="Q19" s="352"/>
      <c r="R19" s="352"/>
      <c r="S19" s="352"/>
      <c r="T19" s="352"/>
      <c r="U19" s="352"/>
      <c r="V19" s="352"/>
      <c r="W19" s="352"/>
      <c r="X19" s="352"/>
    </row>
    <row r="20" spans="1:25" s="3" customFormat="1" ht="15" customHeight="1" thickBot="1" x14ac:dyDescent="0.3">
      <c r="A20" s="26" t="s">
        <v>22</v>
      </c>
      <c r="B20" s="672"/>
      <c r="C20" s="258">
        <f>AVERAGE(C10:C14)</f>
        <v>400.2</v>
      </c>
      <c r="D20" s="237">
        <f t="shared" ref="D20:L20" si="6">AVERAGE(D10:D14)</f>
        <v>215.2</v>
      </c>
      <c r="E20" s="259">
        <f>AVERAGE(E10:E14)</f>
        <v>368</v>
      </c>
      <c r="F20" s="314">
        <f>AVERAGE(F10:F14)</f>
        <v>2971.8</v>
      </c>
      <c r="G20" s="237">
        <f t="shared" si="6"/>
        <v>2397.1999999999998</v>
      </c>
      <c r="H20" s="297">
        <f>AVERAGE(H10:H14)</f>
        <v>411.6</v>
      </c>
      <c r="I20" s="258">
        <f>AVERAGE(I10:I14)</f>
        <v>754.6</v>
      </c>
      <c r="J20" s="237">
        <f t="shared" si="6"/>
        <v>420.6</v>
      </c>
      <c r="K20" s="297">
        <f t="shared" si="6"/>
        <v>2074.1999999999998</v>
      </c>
      <c r="L20" s="302">
        <f t="shared" si="6"/>
        <v>364.6</v>
      </c>
      <c r="M20" s="300">
        <f>AVERAGE(M10:M14)</f>
        <v>10378</v>
      </c>
      <c r="O20" s="352"/>
      <c r="P20" s="352"/>
      <c r="Q20" s="352"/>
      <c r="R20" s="352"/>
      <c r="S20" s="352"/>
      <c r="T20" s="352"/>
      <c r="U20" s="352"/>
      <c r="V20" s="352"/>
      <c r="W20" s="352"/>
      <c r="X20" s="352"/>
    </row>
    <row r="21" spans="1:25" s="3" customFormat="1" ht="15" customHeight="1" x14ac:dyDescent="0.25">
      <c r="A21" s="25" t="s">
        <v>3</v>
      </c>
      <c r="B21" s="170">
        <f>B16+1</f>
        <v>43899</v>
      </c>
      <c r="C21" s="255">
        <v>421</v>
      </c>
      <c r="D21" s="222">
        <v>242</v>
      </c>
      <c r="E21" s="246">
        <v>392</v>
      </c>
      <c r="F21" s="271">
        <v>2703</v>
      </c>
      <c r="G21" s="222">
        <v>1933</v>
      </c>
      <c r="H21" s="244">
        <v>456</v>
      </c>
      <c r="I21" s="255">
        <v>741</v>
      </c>
      <c r="J21" s="222">
        <v>465</v>
      </c>
      <c r="K21" s="244">
        <v>2066</v>
      </c>
      <c r="L21" s="192">
        <v>368</v>
      </c>
      <c r="M21" s="303">
        <f t="shared" ref="M21:M26" si="7">SUM(C21:L21)</f>
        <v>9787</v>
      </c>
      <c r="O21" s="352"/>
      <c r="P21" s="352"/>
      <c r="Q21" s="352"/>
      <c r="R21" s="352"/>
      <c r="S21" s="352"/>
      <c r="T21" s="352"/>
      <c r="U21" s="352"/>
      <c r="V21" s="352"/>
      <c r="W21" s="352"/>
      <c r="X21" s="352"/>
    </row>
    <row r="22" spans="1:25" s="3" customFormat="1" ht="15" customHeight="1" x14ac:dyDescent="0.25">
      <c r="A22" s="25" t="s">
        <v>4</v>
      </c>
      <c r="B22" s="171">
        <f t="shared" ref="B22:B27" si="8">B21+1</f>
        <v>43900</v>
      </c>
      <c r="C22" s="255">
        <v>382</v>
      </c>
      <c r="D22" s="222">
        <v>225</v>
      </c>
      <c r="E22" s="246">
        <v>343</v>
      </c>
      <c r="F22" s="271">
        <v>2442</v>
      </c>
      <c r="G22" s="222">
        <v>2289</v>
      </c>
      <c r="H22" s="244">
        <v>360</v>
      </c>
      <c r="I22" s="255">
        <v>763</v>
      </c>
      <c r="J22" s="222">
        <v>419</v>
      </c>
      <c r="K22" s="244">
        <v>2127</v>
      </c>
      <c r="L22" s="192">
        <v>356</v>
      </c>
      <c r="M22" s="303">
        <f t="shared" si="7"/>
        <v>9706</v>
      </c>
      <c r="O22" s="352"/>
      <c r="P22" s="352"/>
      <c r="Q22" s="352"/>
      <c r="R22" s="352"/>
      <c r="S22" s="352"/>
      <c r="T22" s="352"/>
      <c r="U22" s="352"/>
      <c r="V22" s="352"/>
      <c r="W22" s="352"/>
      <c r="X22" s="352"/>
    </row>
    <row r="23" spans="1:25" s="3" customFormat="1" ht="15" customHeight="1" x14ac:dyDescent="0.25">
      <c r="A23" s="25" t="s">
        <v>5</v>
      </c>
      <c r="B23" s="171">
        <f t="shared" si="8"/>
        <v>43901</v>
      </c>
      <c r="C23" s="255">
        <v>319</v>
      </c>
      <c r="D23" s="222">
        <v>193</v>
      </c>
      <c r="E23" s="246">
        <v>341</v>
      </c>
      <c r="F23" s="271">
        <v>2410</v>
      </c>
      <c r="G23" s="222">
        <v>1952</v>
      </c>
      <c r="H23" s="244">
        <v>371</v>
      </c>
      <c r="I23" s="255">
        <v>658</v>
      </c>
      <c r="J23" s="222">
        <v>359</v>
      </c>
      <c r="K23" s="244">
        <v>1831</v>
      </c>
      <c r="L23" s="192">
        <v>284</v>
      </c>
      <c r="M23" s="303">
        <f t="shared" si="7"/>
        <v>8718</v>
      </c>
      <c r="O23" s="352"/>
      <c r="P23" s="352"/>
      <c r="Q23" s="352"/>
      <c r="R23" s="352"/>
      <c r="S23" s="352"/>
      <c r="T23" s="352"/>
      <c r="U23" s="352"/>
      <c r="V23" s="352"/>
      <c r="W23" s="352"/>
      <c r="X23" s="352"/>
    </row>
    <row r="24" spans="1:25" s="3" customFormat="1" ht="15" customHeight="1" x14ac:dyDescent="0.25">
      <c r="A24" s="25" t="s">
        <v>6</v>
      </c>
      <c r="B24" s="172">
        <f t="shared" si="8"/>
        <v>43902</v>
      </c>
      <c r="C24" s="255">
        <v>244</v>
      </c>
      <c r="D24" s="222">
        <v>143</v>
      </c>
      <c r="E24" s="246">
        <v>274</v>
      </c>
      <c r="F24" s="271">
        <v>2115</v>
      </c>
      <c r="G24" s="222">
        <v>1505</v>
      </c>
      <c r="H24" s="244">
        <v>318</v>
      </c>
      <c r="I24" s="255">
        <v>576</v>
      </c>
      <c r="J24" s="222">
        <v>283</v>
      </c>
      <c r="K24" s="244">
        <v>1389</v>
      </c>
      <c r="L24" s="192">
        <v>224</v>
      </c>
      <c r="M24" s="303">
        <f t="shared" si="7"/>
        <v>7071</v>
      </c>
      <c r="O24" s="352"/>
      <c r="P24" s="352"/>
      <c r="Q24" s="352"/>
      <c r="R24" s="352"/>
      <c r="S24" s="352"/>
      <c r="T24" s="352"/>
      <c r="U24" s="352"/>
      <c r="V24" s="352"/>
      <c r="W24" s="352"/>
      <c r="X24" s="352"/>
    </row>
    <row r="25" spans="1:25" s="3" customFormat="1" ht="15" customHeight="1" x14ac:dyDescent="0.25">
      <c r="A25" s="25" t="s">
        <v>0</v>
      </c>
      <c r="B25" s="172">
        <f t="shared" si="8"/>
        <v>43903</v>
      </c>
      <c r="C25" s="255">
        <v>169</v>
      </c>
      <c r="D25" s="222">
        <v>66</v>
      </c>
      <c r="E25" s="246">
        <v>126</v>
      </c>
      <c r="F25" s="271">
        <v>1392</v>
      </c>
      <c r="G25" s="222">
        <v>896</v>
      </c>
      <c r="H25" s="244">
        <v>182</v>
      </c>
      <c r="I25" s="255">
        <v>381</v>
      </c>
      <c r="J25" s="222">
        <v>148</v>
      </c>
      <c r="K25" s="244">
        <v>813</v>
      </c>
      <c r="L25" s="192">
        <v>94</v>
      </c>
      <c r="M25" s="303">
        <f t="shared" si="7"/>
        <v>4267</v>
      </c>
      <c r="O25" s="352"/>
      <c r="P25" s="352"/>
      <c r="Q25" s="352"/>
      <c r="R25" s="352"/>
      <c r="S25" s="352"/>
      <c r="T25" s="352"/>
      <c r="U25" s="352"/>
      <c r="V25" s="352"/>
      <c r="W25" s="352"/>
    </row>
    <row r="26" spans="1:25" s="3" customFormat="1" ht="15" customHeight="1" outlineLevel="1" x14ac:dyDescent="0.25">
      <c r="A26" s="25" t="s">
        <v>1</v>
      </c>
      <c r="B26" s="184">
        <f t="shared" si="8"/>
        <v>43904</v>
      </c>
      <c r="C26" s="255">
        <v>63</v>
      </c>
      <c r="D26" s="377">
        <v>54</v>
      </c>
      <c r="E26" s="246">
        <v>45</v>
      </c>
      <c r="F26" s="271">
        <v>542</v>
      </c>
      <c r="G26" s="222">
        <v>304</v>
      </c>
      <c r="H26" s="244">
        <v>5512</v>
      </c>
      <c r="I26" s="255"/>
      <c r="J26" s="222"/>
      <c r="K26" s="244"/>
      <c r="L26" s="192"/>
      <c r="M26" s="303">
        <f t="shared" si="7"/>
        <v>6520</v>
      </c>
      <c r="O26" s="352"/>
      <c r="P26" s="352"/>
      <c r="Q26" s="352"/>
      <c r="R26" s="352"/>
      <c r="S26" s="352"/>
      <c r="T26" s="352"/>
      <c r="U26" s="352"/>
      <c r="V26" s="352"/>
      <c r="W26" s="352"/>
    </row>
    <row r="27" spans="1:25" s="3" customFormat="1" ht="15" customHeight="1" outlineLevel="1" thickBot="1" x14ac:dyDescent="0.3">
      <c r="A27" s="25" t="s">
        <v>2</v>
      </c>
      <c r="B27" s="171">
        <f t="shared" si="8"/>
        <v>43905</v>
      </c>
      <c r="C27" s="255">
        <v>38</v>
      </c>
      <c r="D27" s="222">
        <v>40</v>
      </c>
      <c r="E27" s="246">
        <v>39</v>
      </c>
      <c r="F27" s="271">
        <v>273</v>
      </c>
      <c r="G27" s="222">
        <v>185</v>
      </c>
      <c r="H27" s="244">
        <v>3125</v>
      </c>
      <c r="I27" s="255"/>
      <c r="J27" s="222"/>
      <c r="K27" s="244"/>
      <c r="L27" s="192"/>
      <c r="M27" s="303">
        <f>SUM(C27:L27)</f>
        <v>3700</v>
      </c>
      <c r="O27" s="352"/>
      <c r="P27" s="352"/>
      <c r="Q27" s="352"/>
      <c r="R27" s="352"/>
      <c r="S27" s="352"/>
      <c r="T27" s="352"/>
      <c r="U27" s="352"/>
      <c r="V27" s="352"/>
      <c r="W27" s="352"/>
    </row>
    <row r="28" spans="1:25" s="3" customFormat="1" ht="15" customHeight="1" outlineLevel="1" thickBot="1" x14ac:dyDescent="0.3">
      <c r="A28" s="158" t="s">
        <v>21</v>
      </c>
      <c r="B28" s="671" t="s">
        <v>25</v>
      </c>
      <c r="C28" s="256">
        <f>SUM(C21:C27)</f>
        <v>1636</v>
      </c>
      <c r="D28" s="236">
        <f>SUM(D21:D27)</f>
        <v>963</v>
      </c>
      <c r="E28" s="257">
        <f>SUM(E21:E27)</f>
        <v>1560</v>
      </c>
      <c r="F28" s="313">
        <f t="shared" ref="F28:L28" si="9">SUM(F21:F27)</f>
        <v>11877</v>
      </c>
      <c r="G28" s="236">
        <f t="shared" si="9"/>
        <v>9064</v>
      </c>
      <c r="H28" s="296">
        <f>SUM(H21:H27)</f>
        <v>10324</v>
      </c>
      <c r="I28" s="256">
        <f t="shared" si="9"/>
        <v>3119</v>
      </c>
      <c r="J28" s="236">
        <f t="shared" si="9"/>
        <v>1674</v>
      </c>
      <c r="K28" s="296">
        <f t="shared" si="9"/>
        <v>8226</v>
      </c>
      <c r="L28" s="301">
        <f t="shared" si="9"/>
        <v>1326</v>
      </c>
      <c r="M28" s="299">
        <f>SUM(M21:M27)</f>
        <v>49769</v>
      </c>
      <c r="O28" s="352"/>
      <c r="P28" s="352"/>
      <c r="Q28" s="352"/>
      <c r="R28" s="352"/>
      <c r="S28" s="352"/>
      <c r="T28" s="352"/>
      <c r="U28" s="352"/>
      <c r="V28" s="352"/>
      <c r="W28" s="352"/>
      <c r="X28" s="352"/>
    </row>
    <row r="29" spans="1:25" s="3" customFormat="1" ht="15" customHeight="1" outlineLevel="1" thickBot="1" x14ac:dyDescent="0.3">
      <c r="A29" s="109" t="s">
        <v>23</v>
      </c>
      <c r="B29" s="672"/>
      <c r="C29" s="256">
        <f>AVERAGE(C21:C27)</f>
        <v>233.71428571428572</v>
      </c>
      <c r="D29" s="236">
        <f>AVERAGE(D21:D27)</f>
        <v>137.57142857142858</v>
      </c>
      <c r="E29" s="257">
        <f>AVERAGE(E21:E27)</f>
        <v>222.85714285714286</v>
      </c>
      <c r="F29" s="313">
        <f t="shared" ref="F29:M29" si="10">AVERAGE(F21:F27)</f>
        <v>1696.7142857142858</v>
      </c>
      <c r="G29" s="236">
        <f t="shared" si="10"/>
        <v>1294.8571428571429</v>
      </c>
      <c r="H29" s="296">
        <f>AVERAGE(H21:H27)</f>
        <v>1474.8571428571429</v>
      </c>
      <c r="I29" s="256">
        <f t="shared" si="10"/>
        <v>623.79999999999995</v>
      </c>
      <c r="J29" s="236">
        <f t="shared" si="10"/>
        <v>334.8</v>
      </c>
      <c r="K29" s="296">
        <f t="shared" si="10"/>
        <v>1645.2</v>
      </c>
      <c r="L29" s="301">
        <f t="shared" si="10"/>
        <v>265.2</v>
      </c>
      <c r="M29" s="299">
        <f t="shared" si="10"/>
        <v>7109.8571428571431</v>
      </c>
      <c r="O29" s="352"/>
      <c r="P29" s="352"/>
      <c r="Q29" s="352"/>
      <c r="R29" s="352"/>
      <c r="S29" s="352"/>
      <c r="T29" s="352"/>
      <c r="U29" s="352"/>
      <c r="V29" s="352"/>
      <c r="W29" s="352"/>
      <c r="X29" s="352"/>
    </row>
    <row r="30" spans="1:25" s="3" customFormat="1" ht="15" customHeight="1" thickBot="1" x14ac:dyDescent="0.3">
      <c r="A30" s="26" t="s">
        <v>20</v>
      </c>
      <c r="B30" s="672"/>
      <c r="C30" s="258">
        <f>SUM(C21:C25)</f>
        <v>1535</v>
      </c>
      <c r="D30" s="237">
        <f>SUM(D21:D25)</f>
        <v>869</v>
      </c>
      <c r="E30" s="259">
        <f>SUM(E21:E25)</f>
        <v>1476</v>
      </c>
      <c r="F30" s="314">
        <f t="shared" ref="F30:L30" si="11">SUM(F21:F25)</f>
        <v>11062</v>
      </c>
      <c r="G30" s="237">
        <f>SUM(G21:G25)</f>
        <v>8575</v>
      </c>
      <c r="H30" s="297">
        <f>SUM(H21:H25)</f>
        <v>1687</v>
      </c>
      <c r="I30" s="258">
        <f>SUM(I21:I25)</f>
        <v>3119</v>
      </c>
      <c r="J30" s="237">
        <f t="shared" si="11"/>
        <v>1674</v>
      </c>
      <c r="K30" s="297">
        <f>SUM(K21:K25)</f>
        <v>8226</v>
      </c>
      <c r="L30" s="302">
        <f t="shared" si="11"/>
        <v>1326</v>
      </c>
      <c r="M30" s="300">
        <f>SUM(M21:M25)</f>
        <v>39549</v>
      </c>
      <c r="O30" s="352"/>
      <c r="P30" s="352"/>
      <c r="Q30" s="352"/>
      <c r="R30" s="352"/>
      <c r="S30" s="352"/>
      <c r="T30" s="352"/>
      <c r="U30" s="352"/>
      <c r="V30" s="352"/>
      <c r="W30" s="352"/>
      <c r="X30" s="352"/>
    </row>
    <row r="31" spans="1:25" s="3" customFormat="1" ht="15" customHeight="1" thickBot="1" x14ac:dyDescent="0.3">
      <c r="A31" s="26" t="s">
        <v>22</v>
      </c>
      <c r="B31" s="673"/>
      <c r="C31" s="258">
        <f>AVERAGE(C21:C25)</f>
        <v>307</v>
      </c>
      <c r="D31" s="237">
        <f>AVERAGE(D16:D24)</f>
        <v>387.43492063492062</v>
      </c>
      <c r="E31" s="259">
        <f>AVERAGE(E21:E25)</f>
        <v>295.2</v>
      </c>
      <c r="F31" s="314">
        <f t="shared" ref="F31:M31" si="12">AVERAGE(F21:F25)</f>
        <v>2212.4</v>
      </c>
      <c r="G31" s="237">
        <f t="shared" si="12"/>
        <v>1715</v>
      </c>
      <c r="H31" s="297">
        <f>AVERAGE(H21:H25)</f>
        <v>337.4</v>
      </c>
      <c r="I31" s="258">
        <f>AVERAGE(I21:I25)</f>
        <v>623.79999999999995</v>
      </c>
      <c r="J31" s="237">
        <f t="shared" si="12"/>
        <v>334.8</v>
      </c>
      <c r="K31" s="297">
        <f t="shared" si="12"/>
        <v>1645.2</v>
      </c>
      <c r="L31" s="302">
        <f t="shared" si="12"/>
        <v>265.2</v>
      </c>
      <c r="M31" s="300">
        <f t="shared" si="12"/>
        <v>7909.8</v>
      </c>
      <c r="O31" s="352"/>
      <c r="P31" s="352"/>
      <c r="Q31" s="352"/>
      <c r="R31" s="352"/>
      <c r="S31" s="352"/>
      <c r="T31" s="352"/>
      <c r="U31" s="352"/>
      <c r="V31" s="352"/>
      <c r="W31" s="352"/>
      <c r="X31" s="352"/>
    </row>
    <row r="32" spans="1:25" s="3" customFormat="1" ht="15" customHeight="1" x14ac:dyDescent="0.25">
      <c r="A32" s="25" t="s">
        <v>3</v>
      </c>
      <c r="B32" s="173">
        <f>B27+1</f>
        <v>43906</v>
      </c>
      <c r="C32" s="255">
        <v>64</v>
      </c>
      <c r="D32" s="222">
        <v>34</v>
      </c>
      <c r="E32" s="246">
        <v>73</v>
      </c>
      <c r="F32" s="271">
        <v>940</v>
      </c>
      <c r="G32" s="222">
        <v>412</v>
      </c>
      <c r="H32" s="244">
        <v>123</v>
      </c>
      <c r="I32" s="255">
        <v>183</v>
      </c>
      <c r="J32" s="222">
        <v>140</v>
      </c>
      <c r="K32" s="244">
        <v>431</v>
      </c>
      <c r="L32" s="192">
        <v>75</v>
      </c>
      <c r="M32" s="303">
        <f t="shared" ref="M32:M38" si="13">SUM(C32:L32)</f>
        <v>2475</v>
      </c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>
        <v>83</v>
      </c>
    </row>
    <row r="33" spans="1:25" s="3" customFormat="1" ht="15" customHeight="1" x14ac:dyDescent="0.25">
      <c r="A33" s="25" t="s">
        <v>4</v>
      </c>
      <c r="B33" s="174">
        <f t="shared" ref="B33:B38" si="14">B32+1</f>
        <v>43907</v>
      </c>
      <c r="C33" s="378">
        <v>38</v>
      </c>
      <c r="D33" s="222">
        <v>29</v>
      </c>
      <c r="E33" s="246">
        <v>37</v>
      </c>
      <c r="F33" s="271">
        <v>531</v>
      </c>
      <c r="G33" s="222">
        <v>259</v>
      </c>
      <c r="H33" s="244">
        <v>80</v>
      </c>
      <c r="I33" s="255">
        <v>147</v>
      </c>
      <c r="J33" s="222">
        <v>66</v>
      </c>
      <c r="K33" s="244">
        <v>208</v>
      </c>
      <c r="L33" s="192">
        <v>38</v>
      </c>
      <c r="M33" s="303">
        <f t="shared" si="13"/>
        <v>1433</v>
      </c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>
        <v>113</v>
      </c>
    </row>
    <row r="34" spans="1:25" s="3" customFormat="1" ht="15" customHeight="1" x14ac:dyDescent="0.25">
      <c r="A34" s="25" t="s">
        <v>5</v>
      </c>
      <c r="B34" s="174">
        <f t="shared" si="14"/>
        <v>43908</v>
      </c>
      <c r="C34" s="378"/>
      <c r="D34" s="222"/>
      <c r="E34" s="246"/>
      <c r="F34" s="271">
        <v>503</v>
      </c>
      <c r="G34" s="222">
        <v>178</v>
      </c>
      <c r="H34" s="244"/>
      <c r="I34" s="255">
        <v>113</v>
      </c>
      <c r="J34" s="222">
        <v>49</v>
      </c>
      <c r="K34" s="244">
        <v>176</v>
      </c>
      <c r="L34" s="192">
        <v>24</v>
      </c>
      <c r="M34" s="303">
        <f t="shared" si="13"/>
        <v>1043</v>
      </c>
      <c r="O34" s="352"/>
      <c r="P34" s="352"/>
      <c r="Q34" s="352"/>
      <c r="R34" s="352"/>
      <c r="S34" s="352"/>
      <c r="T34" s="352"/>
      <c r="U34" s="352"/>
      <c r="V34" s="352"/>
      <c r="W34" s="352"/>
      <c r="X34" s="352"/>
      <c r="Y34" s="352">
        <v>112</v>
      </c>
    </row>
    <row r="35" spans="1:25" s="3" customFormat="1" ht="15" customHeight="1" x14ac:dyDescent="0.25">
      <c r="A35" s="25" t="s">
        <v>6</v>
      </c>
      <c r="B35" s="174">
        <f t="shared" si="14"/>
        <v>43909</v>
      </c>
      <c r="C35" s="378"/>
      <c r="D35" s="222"/>
      <c r="E35" s="246"/>
      <c r="F35" s="271">
        <v>425</v>
      </c>
      <c r="G35" s="222">
        <v>122</v>
      </c>
      <c r="H35" s="244"/>
      <c r="I35" s="255">
        <v>103</v>
      </c>
      <c r="J35" s="222">
        <v>54</v>
      </c>
      <c r="K35" s="244">
        <v>118</v>
      </c>
      <c r="L35" s="192">
        <v>22</v>
      </c>
      <c r="M35" s="303">
        <f t="shared" si="13"/>
        <v>844</v>
      </c>
      <c r="O35" s="352"/>
      <c r="P35" s="352"/>
      <c r="Q35" s="352"/>
      <c r="R35" s="352"/>
      <c r="S35" s="352"/>
      <c r="T35" s="352"/>
      <c r="U35" s="352"/>
      <c r="V35" s="352"/>
      <c r="W35" s="352"/>
      <c r="X35" s="352"/>
      <c r="Y35" s="352">
        <v>55</v>
      </c>
    </row>
    <row r="36" spans="1:25" s="3" customFormat="1" ht="15" customHeight="1" x14ac:dyDescent="0.25">
      <c r="A36" s="25" t="s">
        <v>0</v>
      </c>
      <c r="B36" s="174">
        <f t="shared" si="14"/>
        <v>43910</v>
      </c>
      <c r="C36" s="378"/>
      <c r="D36" s="222"/>
      <c r="E36" s="246"/>
      <c r="F36" s="271">
        <v>434</v>
      </c>
      <c r="G36" s="222">
        <v>117</v>
      </c>
      <c r="H36" s="244"/>
      <c r="I36" s="255">
        <v>96</v>
      </c>
      <c r="J36" s="222">
        <v>38</v>
      </c>
      <c r="K36" s="244">
        <v>79</v>
      </c>
      <c r="L36" s="192">
        <v>15</v>
      </c>
      <c r="M36" s="303">
        <f t="shared" si="13"/>
        <v>779</v>
      </c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52">
        <v>37</v>
      </c>
    </row>
    <row r="37" spans="1:25" s="3" customFormat="1" ht="15" customHeight="1" outlineLevel="1" x14ac:dyDescent="0.25">
      <c r="A37" s="25" t="s">
        <v>1</v>
      </c>
      <c r="B37" s="174">
        <f t="shared" si="14"/>
        <v>43911</v>
      </c>
      <c r="C37" s="255"/>
      <c r="D37" s="222"/>
      <c r="E37" s="246">
        <v>158</v>
      </c>
      <c r="F37" s="271"/>
      <c r="G37" s="222"/>
      <c r="H37" s="244"/>
      <c r="I37" s="255"/>
      <c r="J37" s="222"/>
      <c r="K37" s="244"/>
      <c r="L37" s="192"/>
      <c r="M37" s="303">
        <f t="shared" si="13"/>
        <v>158</v>
      </c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352">
        <v>121</v>
      </c>
    </row>
    <row r="38" spans="1:25" s="3" customFormat="1" ht="15" customHeight="1" outlineLevel="1" thickBot="1" x14ac:dyDescent="0.3">
      <c r="A38" s="25" t="s">
        <v>2</v>
      </c>
      <c r="B38" s="174">
        <f t="shared" si="14"/>
        <v>43912</v>
      </c>
      <c r="C38" s="255"/>
      <c r="D38" s="377"/>
      <c r="E38" s="246"/>
      <c r="F38" s="271"/>
      <c r="G38" s="222"/>
      <c r="H38" s="244">
        <v>55</v>
      </c>
      <c r="I38" s="255"/>
      <c r="J38" s="222"/>
      <c r="K38" s="244"/>
      <c r="L38" s="192"/>
      <c r="M38" s="303">
        <f t="shared" si="13"/>
        <v>55</v>
      </c>
      <c r="O38" s="352"/>
      <c r="P38" s="352"/>
      <c r="Q38" s="352"/>
      <c r="R38" s="352"/>
      <c r="S38" s="352"/>
      <c r="T38" s="352"/>
      <c r="U38" s="352"/>
      <c r="V38" s="352"/>
      <c r="W38" s="352"/>
    </row>
    <row r="39" spans="1:25" s="3" customFormat="1" ht="15" customHeight="1" outlineLevel="1" thickBot="1" x14ac:dyDescent="0.3">
      <c r="A39" s="158" t="s">
        <v>21</v>
      </c>
      <c r="B39" s="671" t="s">
        <v>26</v>
      </c>
      <c r="C39" s="256">
        <f t="shared" ref="C39:M39" si="15">SUM(C32:C38)</f>
        <v>102</v>
      </c>
      <c r="D39" s="236">
        <f t="shared" si="15"/>
        <v>63</v>
      </c>
      <c r="E39" s="257">
        <f>SUM(E32:E38)</f>
        <v>268</v>
      </c>
      <c r="F39" s="313">
        <f t="shared" si="15"/>
        <v>2833</v>
      </c>
      <c r="G39" s="236">
        <f t="shared" si="15"/>
        <v>1088</v>
      </c>
      <c r="H39" s="296">
        <f t="shared" si="15"/>
        <v>258</v>
      </c>
      <c r="I39" s="256">
        <f t="shared" si="15"/>
        <v>642</v>
      </c>
      <c r="J39" s="236">
        <f t="shared" si="15"/>
        <v>347</v>
      </c>
      <c r="K39" s="296">
        <f t="shared" si="15"/>
        <v>1012</v>
      </c>
      <c r="L39" s="301">
        <f t="shared" si="15"/>
        <v>174</v>
      </c>
      <c r="M39" s="299">
        <f t="shared" si="15"/>
        <v>6787</v>
      </c>
      <c r="O39" s="352"/>
      <c r="P39" s="352"/>
      <c r="Q39" s="352"/>
      <c r="R39" s="352"/>
      <c r="S39" s="352"/>
      <c r="T39" s="352"/>
      <c r="U39" s="352"/>
      <c r="V39" s="352"/>
      <c r="W39" s="352"/>
    </row>
    <row r="40" spans="1:25" s="3" customFormat="1" ht="15" customHeight="1" outlineLevel="1" thickBot="1" x14ac:dyDescent="0.3">
      <c r="A40" s="109" t="s">
        <v>23</v>
      </c>
      <c r="B40" s="672"/>
      <c r="C40" s="256">
        <f t="shared" ref="C40:M40" si="16">AVERAGE(C32:C38)</f>
        <v>51</v>
      </c>
      <c r="D40" s="236">
        <f t="shared" si="16"/>
        <v>31.5</v>
      </c>
      <c r="E40" s="257">
        <f t="shared" si="16"/>
        <v>89.333333333333329</v>
      </c>
      <c r="F40" s="313">
        <f t="shared" si="16"/>
        <v>566.6</v>
      </c>
      <c r="G40" s="236">
        <f t="shared" si="16"/>
        <v>217.6</v>
      </c>
      <c r="H40" s="296">
        <f t="shared" si="16"/>
        <v>86</v>
      </c>
      <c r="I40" s="256">
        <f t="shared" si="16"/>
        <v>128.4</v>
      </c>
      <c r="J40" s="236">
        <f t="shared" si="16"/>
        <v>69.400000000000006</v>
      </c>
      <c r="K40" s="296">
        <f t="shared" si="16"/>
        <v>202.4</v>
      </c>
      <c r="L40" s="301">
        <f t="shared" si="16"/>
        <v>34.799999999999997</v>
      </c>
      <c r="M40" s="299">
        <f t="shared" si="16"/>
        <v>969.57142857142856</v>
      </c>
      <c r="O40" s="352"/>
      <c r="P40" s="352"/>
      <c r="Q40" s="352"/>
      <c r="R40" s="352"/>
      <c r="S40" s="352"/>
      <c r="T40" s="352"/>
      <c r="U40" s="352"/>
      <c r="V40" s="352"/>
      <c r="W40" s="352"/>
    </row>
    <row r="41" spans="1:25" s="3" customFormat="1" ht="15" customHeight="1" thickBot="1" x14ac:dyDescent="0.3">
      <c r="A41" s="26" t="s">
        <v>20</v>
      </c>
      <c r="B41" s="672"/>
      <c r="C41" s="258">
        <f t="shared" ref="C41:M41" si="17">SUM(C32:C36)</f>
        <v>102</v>
      </c>
      <c r="D41" s="237">
        <f t="shared" si="17"/>
        <v>63</v>
      </c>
      <c r="E41" s="259">
        <f t="shared" si="17"/>
        <v>110</v>
      </c>
      <c r="F41" s="314">
        <f t="shared" si="17"/>
        <v>2833</v>
      </c>
      <c r="G41" s="237">
        <f t="shared" si="17"/>
        <v>1088</v>
      </c>
      <c r="H41" s="297">
        <f t="shared" si="17"/>
        <v>203</v>
      </c>
      <c r="I41" s="258">
        <f t="shared" si="17"/>
        <v>642</v>
      </c>
      <c r="J41" s="237">
        <f t="shared" si="17"/>
        <v>347</v>
      </c>
      <c r="K41" s="297">
        <f t="shared" si="17"/>
        <v>1012</v>
      </c>
      <c r="L41" s="302">
        <f t="shared" si="17"/>
        <v>174</v>
      </c>
      <c r="M41" s="300">
        <f t="shared" si="17"/>
        <v>6574</v>
      </c>
      <c r="N41" s="202"/>
      <c r="O41" s="352"/>
      <c r="P41" s="352"/>
      <c r="Q41" s="352"/>
      <c r="R41" s="352"/>
      <c r="S41" s="352"/>
      <c r="T41" s="352"/>
      <c r="U41" s="352"/>
      <c r="V41" s="352"/>
      <c r="W41" s="352"/>
      <c r="X41" s="352"/>
    </row>
    <row r="42" spans="1:25" s="3" customFormat="1" ht="15" customHeight="1" thickBot="1" x14ac:dyDescent="0.3">
      <c r="A42" s="26" t="s">
        <v>22</v>
      </c>
      <c r="B42" s="673"/>
      <c r="C42" s="258">
        <f>AVERAGE(C32:C36)</f>
        <v>51</v>
      </c>
      <c r="D42" s="237">
        <f t="shared" ref="D42:M42" si="18">AVERAGE(D32:D36)</f>
        <v>31.5</v>
      </c>
      <c r="E42" s="259">
        <f>AVERAGE(E32:E36)</f>
        <v>55</v>
      </c>
      <c r="F42" s="314">
        <f>AVERAGE(F32:F36)</f>
        <v>566.6</v>
      </c>
      <c r="G42" s="237">
        <f t="shared" si="18"/>
        <v>217.6</v>
      </c>
      <c r="H42" s="297">
        <f>AVERAGE(H32:H36)</f>
        <v>101.5</v>
      </c>
      <c r="I42" s="258">
        <f t="shared" si="18"/>
        <v>128.4</v>
      </c>
      <c r="J42" s="237">
        <f t="shared" si="18"/>
        <v>69.400000000000006</v>
      </c>
      <c r="K42" s="297">
        <f t="shared" si="18"/>
        <v>202.4</v>
      </c>
      <c r="L42" s="302">
        <f t="shared" si="18"/>
        <v>34.799999999999997</v>
      </c>
      <c r="M42" s="300">
        <f t="shared" si="18"/>
        <v>1314.8</v>
      </c>
      <c r="O42" s="352"/>
      <c r="P42" s="352"/>
      <c r="Q42" s="352"/>
      <c r="R42" s="352"/>
      <c r="S42" s="352"/>
      <c r="T42" s="352"/>
      <c r="U42" s="352"/>
      <c r="V42" s="352"/>
      <c r="X42" s="352"/>
    </row>
    <row r="43" spans="1:25" s="3" customFormat="1" ht="15" customHeight="1" x14ac:dyDescent="0.25">
      <c r="A43" s="25" t="s">
        <v>3</v>
      </c>
      <c r="B43" s="175">
        <f>B38+1</f>
        <v>43913</v>
      </c>
      <c r="C43" s="255"/>
      <c r="D43" s="222"/>
      <c r="E43" s="246"/>
      <c r="F43" s="271">
        <v>182</v>
      </c>
      <c r="G43" s="222"/>
      <c r="H43" s="244"/>
      <c r="I43" s="255"/>
      <c r="J43" s="222"/>
      <c r="K43" s="244"/>
      <c r="L43" s="192"/>
      <c r="M43" s="303">
        <f t="shared" ref="M43:M49" si="19">SUM(C43:L43)</f>
        <v>182</v>
      </c>
      <c r="O43" s="352"/>
      <c r="P43" s="352"/>
      <c r="Q43" s="352"/>
      <c r="R43" s="352"/>
      <c r="S43" s="352"/>
      <c r="T43" s="352"/>
      <c r="U43" s="352"/>
      <c r="V43" s="352"/>
      <c r="X43" s="352"/>
    </row>
    <row r="44" spans="1:25" s="3" customFormat="1" ht="15" customHeight="1" x14ac:dyDescent="0.25">
      <c r="A44" s="25" t="s">
        <v>4</v>
      </c>
      <c r="B44" s="176">
        <f t="shared" ref="B44:B49" si="20">B43+1</f>
        <v>43914</v>
      </c>
      <c r="C44" s="255"/>
      <c r="D44" s="222"/>
      <c r="E44" s="246"/>
      <c r="F44" s="271">
        <v>183</v>
      </c>
      <c r="G44" s="222"/>
      <c r="H44" s="244"/>
      <c r="I44" s="255"/>
      <c r="J44" s="222"/>
      <c r="K44" s="244"/>
      <c r="L44" s="192"/>
      <c r="M44" s="303">
        <f t="shared" si="19"/>
        <v>183</v>
      </c>
      <c r="O44" s="352"/>
      <c r="P44" s="352"/>
      <c r="Q44" s="352"/>
      <c r="R44" s="352"/>
      <c r="S44" s="352"/>
      <c r="T44" s="352"/>
      <c r="U44" s="352"/>
      <c r="V44" s="352"/>
      <c r="W44" s="352"/>
      <c r="X44" s="352"/>
    </row>
    <row r="45" spans="1:25" s="3" customFormat="1" ht="15" customHeight="1" x14ac:dyDescent="0.25">
      <c r="A45" s="25" t="s">
        <v>5</v>
      </c>
      <c r="B45" s="176">
        <f t="shared" si="20"/>
        <v>43915</v>
      </c>
      <c r="C45" s="255"/>
      <c r="D45" s="222"/>
      <c r="E45" s="246"/>
      <c r="F45" s="271">
        <v>168</v>
      </c>
      <c r="G45" s="222"/>
      <c r="H45" s="244"/>
      <c r="I45" s="255"/>
      <c r="J45" s="222"/>
      <c r="K45" s="244"/>
      <c r="L45" s="192"/>
      <c r="M45" s="303">
        <f t="shared" si="19"/>
        <v>168</v>
      </c>
      <c r="O45" s="352"/>
      <c r="P45" s="352"/>
      <c r="Q45" s="352"/>
      <c r="R45" s="352"/>
      <c r="S45" s="352"/>
      <c r="T45" s="352"/>
      <c r="U45" s="352"/>
      <c r="V45" s="352"/>
      <c r="W45" s="352"/>
      <c r="X45" s="352"/>
    </row>
    <row r="46" spans="1:25" s="3" customFormat="1" ht="15" customHeight="1" x14ac:dyDescent="0.25">
      <c r="A46" s="25" t="s">
        <v>6</v>
      </c>
      <c r="B46" s="176">
        <f t="shared" si="20"/>
        <v>43916</v>
      </c>
      <c r="C46" s="255"/>
      <c r="D46" s="222"/>
      <c r="E46" s="246"/>
      <c r="F46" s="271">
        <v>178</v>
      </c>
      <c r="G46" s="222"/>
      <c r="H46" s="244"/>
      <c r="I46" s="255"/>
      <c r="J46" s="222"/>
      <c r="K46" s="244"/>
      <c r="L46" s="192"/>
      <c r="M46" s="303">
        <f t="shared" si="19"/>
        <v>178</v>
      </c>
      <c r="O46" s="352"/>
      <c r="P46" s="352"/>
      <c r="Q46" s="352"/>
      <c r="R46" s="352"/>
      <c r="S46" s="352"/>
      <c r="T46" s="352"/>
      <c r="U46" s="352"/>
      <c r="V46" s="352"/>
      <c r="W46" s="352"/>
      <c r="X46" s="352"/>
    </row>
    <row r="47" spans="1:25" s="3" customFormat="1" ht="15" customHeight="1" x14ac:dyDescent="0.25">
      <c r="A47" s="25" t="s">
        <v>0</v>
      </c>
      <c r="B47" s="176">
        <f t="shared" si="20"/>
        <v>43917</v>
      </c>
      <c r="C47" s="255"/>
      <c r="D47" s="222"/>
      <c r="E47" s="246"/>
      <c r="F47" s="271">
        <v>169</v>
      </c>
      <c r="G47" s="222"/>
      <c r="H47" s="244"/>
      <c r="I47" s="255"/>
      <c r="J47" s="222"/>
      <c r="K47" s="244"/>
      <c r="L47" s="192"/>
      <c r="M47" s="303">
        <f t="shared" si="19"/>
        <v>169</v>
      </c>
      <c r="O47" s="352"/>
      <c r="P47" s="352"/>
      <c r="Q47" s="352"/>
      <c r="R47" s="352"/>
      <c r="S47" s="352"/>
      <c r="T47" s="352"/>
      <c r="U47" s="352"/>
      <c r="V47" s="352"/>
      <c r="W47" s="352"/>
    </row>
    <row r="48" spans="1:25" s="3" customFormat="1" ht="15" customHeight="1" outlineLevel="1" x14ac:dyDescent="0.25">
      <c r="A48" s="25" t="s">
        <v>1</v>
      </c>
      <c r="B48" s="176">
        <f t="shared" si="20"/>
        <v>43918</v>
      </c>
      <c r="C48" s="255"/>
      <c r="D48" s="222"/>
      <c r="E48" s="246"/>
      <c r="F48" s="271"/>
      <c r="G48" s="222"/>
      <c r="H48" s="244"/>
      <c r="I48" s="255"/>
      <c r="J48" s="222"/>
      <c r="K48" s="244"/>
      <c r="L48" s="192"/>
      <c r="M48" s="303">
        <f t="shared" si="19"/>
        <v>0</v>
      </c>
      <c r="N48" s="122"/>
      <c r="O48" s="352"/>
      <c r="P48" s="352"/>
      <c r="Q48" s="352"/>
      <c r="R48" s="352"/>
      <c r="S48" s="352"/>
      <c r="T48" s="352"/>
      <c r="U48" s="352"/>
      <c r="V48" s="352"/>
      <c r="W48" s="352"/>
    </row>
    <row r="49" spans="1:24" s="3" customFormat="1" ht="15" customHeight="1" outlineLevel="1" thickBot="1" x14ac:dyDescent="0.3">
      <c r="A49" s="25" t="s">
        <v>2</v>
      </c>
      <c r="B49" s="176">
        <f t="shared" si="20"/>
        <v>43919</v>
      </c>
      <c r="C49" s="255"/>
      <c r="D49" s="222"/>
      <c r="E49" s="246"/>
      <c r="F49" s="271"/>
      <c r="G49" s="222"/>
      <c r="H49" s="244"/>
      <c r="I49" s="255"/>
      <c r="J49" s="222"/>
      <c r="K49" s="244"/>
      <c r="L49" s="192"/>
      <c r="M49" s="303">
        <f t="shared" si="19"/>
        <v>0</v>
      </c>
      <c r="N49" s="122"/>
      <c r="O49" s="352"/>
      <c r="P49" s="352"/>
      <c r="Q49" s="352"/>
      <c r="R49" s="352"/>
      <c r="S49" s="352"/>
      <c r="T49" s="352"/>
      <c r="U49" s="352"/>
      <c r="V49" s="352"/>
    </row>
    <row r="50" spans="1:24" s="3" customFormat="1" ht="15" customHeight="1" outlineLevel="1" thickBot="1" x14ac:dyDescent="0.3">
      <c r="A50" s="158" t="s">
        <v>21</v>
      </c>
      <c r="B50" s="671" t="s">
        <v>27</v>
      </c>
      <c r="C50" s="256">
        <f t="shared" ref="C50:L50" si="21">SUM(C43:C49)</f>
        <v>0</v>
      </c>
      <c r="D50" s="236">
        <f t="shared" si="21"/>
        <v>0</v>
      </c>
      <c r="E50" s="257">
        <f>SUM(E43:E49)</f>
        <v>0</v>
      </c>
      <c r="F50" s="313">
        <f>SUM(F43:F49)</f>
        <v>880</v>
      </c>
      <c r="G50" s="236">
        <f t="shared" si="21"/>
        <v>0</v>
      </c>
      <c r="H50" s="296">
        <f>SUM(H43:H49)</f>
        <v>0</v>
      </c>
      <c r="I50" s="256">
        <f t="shared" si="21"/>
        <v>0</v>
      </c>
      <c r="J50" s="236">
        <f t="shared" si="21"/>
        <v>0</v>
      </c>
      <c r="K50" s="296">
        <f t="shared" si="21"/>
        <v>0</v>
      </c>
      <c r="L50" s="301">
        <f t="shared" si="21"/>
        <v>0</v>
      </c>
      <c r="M50" s="299">
        <f>SUM(M43:M49)</f>
        <v>880</v>
      </c>
      <c r="O50" s="352"/>
      <c r="P50" s="352"/>
      <c r="Q50" s="352"/>
      <c r="R50" s="352"/>
      <c r="T50" s="352"/>
      <c r="U50" s="352"/>
    </row>
    <row r="51" spans="1:24" s="3" customFormat="1" ht="15" customHeight="1" outlineLevel="1" thickBot="1" x14ac:dyDescent="0.3">
      <c r="A51" s="109" t="s">
        <v>23</v>
      </c>
      <c r="B51" s="672"/>
      <c r="C51" s="256" t="e">
        <f t="shared" ref="C51:M51" si="22">AVERAGE(C43:C49)</f>
        <v>#DIV/0!</v>
      </c>
      <c r="D51" s="236" t="e">
        <f t="shared" si="22"/>
        <v>#DIV/0!</v>
      </c>
      <c r="E51" s="257" t="e">
        <f>AVERAGE(E43:E49)</f>
        <v>#DIV/0!</v>
      </c>
      <c r="F51" s="313">
        <f>AVERAGE(F43:F49)</f>
        <v>176</v>
      </c>
      <c r="G51" s="236" t="e">
        <f t="shared" si="22"/>
        <v>#DIV/0!</v>
      </c>
      <c r="H51" s="296" t="e">
        <f>AVERAGE(H43:H49)</f>
        <v>#DIV/0!</v>
      </c>
      <c r="I51" s="256" t="e">
        <f t="shared" si="22"/>
        <v>#DIV/0!</v>
      </c>
      <c r="J51" s="236" t="e">
        <f t="shared" si="22"/>
        <v>#DIV/0!</v>
      </c>
      <c r="K51" s="296" t="e">
        <f t="shared" si="22"/>
        <v>#DIV/0!</v>
      </c>
      <c r="L51" s="301" t="e">
        <f t="shared" si="22"/>
        <v>#DIV/0!</v>
      </c>
      <c r="M51" s="299">
        <f t="shared" si="22"/>
        <v>125.71428571428571</v>
      </c>
      <c r="O51" s="352"/>
      <c r="P51" s="352"/>
      <c r="Q51" s="352"/>
      <c r="R51" s="352"/>
      <c r="W51" s="352"/>
    </row>
    <row r="52" spans="1:24" s="3" customFormat="1" ht="15" customHeight="1" thickBot="1" x14ac:dyDescent="0.3">
      <c r="A52" s="26" t="s">
        <v>20</v>
      </c>
      <c r="B52" s="672"/>
      <c r="C52" s="258">
        <f t="shared" ref="C52:I52" si="23">SUM(C43:C47)</f>
        <v>0</v>
      </c>
      <c r="D52" s="237">
        <f t="shared" si="23"/>
        <v>0</v>
      </c>
      <c r="E52" s="259">
        <f t="shared" si="23"/>
        <v>0</v>
      </c>
      <c r="F52" s="314">
        <f t="shared" si="23"/>
        <v>880</v>
      </c>
      <c r="G52" s="237">
        <f t="shared" si="23"/>
        <v>0</v>
      </c>
      <c r="H52" s="297">
        <f t="shared" si="23"/>
        <v>0</v>
      </c>
      <c r="I52" s="258">
        <f t="shared" si="23"/>
        <v>0</v>
      </c>
      <c r="J52" s="237">
        <f>SUM(J43:J47)</f>
        <v>0</v>
      </c>
      <c r="K52" s="297">
        <f>SUM(K43:K47)</f>
        <v>0</v>
      </c>
      <c r="L52" s="302">
        <f>SUM(L43:L47)</f>
        <v>0</v>
      </c>
      <c r="M52" s="300">
        <f>SUM(M43:M47)</f>
        <v>880</v>
      </c>
      <c r="P52" s="352"/>
      <c r="Q52" s="352"/>
      <c r="R52" s="352"/>
      <c r="T52" s="352"/>
      <c r="V52" s="352"/>
      <c r="W52" s="352"/>
    </row>
    <row r="53" spans="1:24" s="3" customFormat="1" ht="15" customHeight="1" thickBot="1" x14ac:dyDescent="0.3">
      <c r="A53" s="26" t="s">
        <v>22</v>
      </c>
      <c r="B53" s="673"/>
      <c r="C53" s="258" t="e">
        <f t="shared" ref="C53:M53" si="24">AVERAGE(C43:C47)</f>
        <v>#DIV/0!</v>
      </c>
      <c r="D53" s="237" t="e">
        <f>AVERAGE(D43:D47)</f>
        <v>#DIV/0!</v>
      </c>
      <c r="E53" s="259" t="e">
        <f>AVERAGE(E43:E47)</f>
        <v>#DIV/0!</v>
      </c>
      <c r="F53" s="314">
        <f>AVERAGE(F43:F47)</f>
        <v>176</v>
      </c>
      <c r="G53" s="237" t="e">
        <f t="shared" si="24"/>
        <v>#DIV/0!</v>
      </c>
      <c r="H53" s="297" t="e">
        <f>AVERAGE(H43:H47)</f>
        <v>#DIV/0!</v>
      </c>
      <c r="I53" s="258" t="e">
        <f>AVERAGE(I43:I47)</f>
        <v>#DIV/0!</v>
      </c>
      <c r="J53" s="237" t="e">
        <f t="shared" si="24"/>
        <v>#DIV/0!</v>
      </c>
      <c r="K53" s="297" t="e">
        <f t="shared" si="24"/>
        <v>#DIV/0!</v>
      </c>
      <c r="L53" s="302" t="e">
        <f t="shared" si="24"/>
        <v>#DIV/0!</v>
      </c>
      <c r="M53" s="300">
        <f t="shared" si="24"/>
        <v>176</v>
      </c>
      <c r="P53" s="352"/>
      <c r="Q53" s="352"/>
      <c r="R53" s="352"/>
      <c r="S53" s="352"/>
      <c r="T53" s="352"/>
      <c r="U53" s="352"/>
      <c r="V53" s="352"/>
      <c r="W53" s="352"/>
    </row>
    <row r="54" spans="1:24" s="3" customFormat="1" ht="15" customHeight="1" x14ac:dyDescent="0.25">
      <c r="A54" s="25" t="s">
        <v>3</v>
      </c>
      <c r="B54" s="175">
        <f>B49+1</f>
        <v>43920</v>
      </c>
      <c r="C54" s="255"/>
      <c r="D54" s="222"/>
      <c r="E54" s="250"/>
      <c r="F54" s="271">
        <v>113</v>
      </c>
      <c r="G54" s="222"/>
      <c r="H54" s="244"/>
      <c r="I54" s="255"/>
      <c r="J54" s="222"/>
      <c r="K54" s="244"/>
      <c r="L54" s="192"/>
      <c r="M54" s="303">
        <f t="shared" ref="M54:M59" si="25">SUM(C54:L54)</f>
        <v>113</v>
      </c>
      <c r="P54" s="352"/>
      <c r="Q54" s="352"/>
      <c r="R54" s="352"/>
      <c r="S54" s="352"/>
      <c r="T54" s="352"/>
      <c r="U54" s="352"/>
      <c r="V54" s="352"/>
      <c r="W54" s="352"/>
    </row>
    <row r="55" spans="1:24" s="3" customFormat="1" ht="15" customHeight="1" thickBot="1" x14ac:dyDescent="0.3">
      <c r="A55" s="149" t="s">
        <v>4</v>
      </c>
      <c r="B55" s="176">
        <f t="shared" ref="B55:B60" si="26">B54+1</f>
        <v>43921</v>
      </c>
      <c r="C55" s="255"/>
      <c r="D55" s="222"/>
      <c r="E55" s="250"/>
      <c r="F55" s="315">
        <v>85</v>
      </c>
      <c r="G55" s="222"/>
      <c r="H55" s="244"/>
      <c r="I55" s="255"/>
      <c r="J55" s="222"/>
      <c r="K55" s="244"/>
      <c r="L55" s="192"/>
      <c r="M55" s="303">
        <f t="shared" si="25"/>
        <v>85</v>
      </c>
      <c r="O55" s="352"/>
      <c r="P55" s="352"/>
      <c r="Q55" s="352"/>
      <c r="R55" s="352"/>
      <c r="S55" s="352"/>
      <c r="T55" s="352"/>
      <c r="U55" s="352"/>
      <c r="V55" s="352"/>
      <c r="W55" s="352"/>
      <c r="X55" s="352"/>
    </row>
    <row r="56" spans="1:24" s="3" customFormat="1" ht="15.75" hidden="1" thickBot="1" x14ac:dyDescent="0.3">
      <c r="A56" s="149" t="s">
        <v>5</v>
      </c>
      <c r="B56" s="176">
        <f t="shared" si="26"/>
        <v>43922</v>
      </c>
      <c r="C56" s="255"/>
      <c r="D56" s="222"/>
      <c r="E56" s="250"/>
      <c r="F56" s="271"/>
      <c r="G56" s="222"/>
      <c r="H56" s="244"/>
      <c r="I56" s="255"/>
      <c r="J56" s="222"/>
      <c r="K56" s="244"/>
      <c r="L56" s="192"/>
      <c r="M56" s="303">
        <f t="shared" si="25"/>
        <v>0</v>
      </c>
      <c r="O56" s="352"/>
      <c r="P56" s="352"/>
      <c r="Q56" s="352"/>
      <c r="R56" s="352"/>
      <c r="S56" s="352"/>
      <c r="T56" s="352"/>
      <c r="U56" s="352"/>
      <c r="V56" s="352"/>
      <c r="W56" s="352"/>
      <c r="X56" s="352"/>
    </row>
    <row r="57" spans="1:24" s="3" customFormat="1" ht="15.75" hidden="1" thickBot="1" x14ac:dyDescent="0.3">
      <c r="A57" s="149" t="s">
        <v>6</v>
      </c>
      <c r="B57" s="176">
        <f t="shared" si="26"/>
        <v>43923</v>
      </c>
      <c r="C57" s="255"/>
      <c r="D57" s="222"/>
      <c r="E57" s="250"/>
      <c r="F57" s="271"/>
      <c r="G57" s="222"/>
      <c r="H57" s="244"/>
      <c r="I57" s="255"/>
      <c r="J57" s="222"/>
      <c r="K57" s="244"/>
      <c r="L57" s="192"/>
      <c r="M57" s="303">
        <f t="shared" si="25"/>
        <v>0</v>
      </c>
      <c r="O57" s="352"/>
      <c r="P57" s="352"/>
      <c r="Q57" s="352"/>
      <c r="R57" s="352"/>
      <c r="S57" s="352"/>
      <c r="T57" s="352"/>
      <c r="U57" s="352"/>
      <c r="V57" s="352"/>
      <c r="W57" s="352"/>
      <c r="X57" s="352"/>
    </row>
    <row r="58" spans="1:24" s="3" customFormat="1" ht="15.75" hidden="1" thickBot="1" x14ac:dyDescent="0.3">
      <c r="A58" s="25" t="s">
        <v>0</v>
      </c>
      <c r="B58" s="178">
        <f t="shared" si="26"/>
        <v>43924</v>
      </c>
      <c r="C58" s="255"/>
      <c r="D58" s="222"/>
      <c r="E58" s="250"/>
      <c r="F58" s="271"/>
      <c r="G58" s="222"/>
      <c r="H58" s="244"/>
      <c r="I58" s="255"/>
      <c r="J58" s="222"/>
      <c r="K58" s="244"/>
      <c r="L58" s="192"/>
      <c r="M58" s="303">
        <f t="shared" si="25"/>
        <v>0</v>
      </c>
      <c r="O58" s="352"/>
      <c r="P58" s="352"/>
      <c r="Q58" s="352"/>
      <c r="R58" s="352"/>
      <c r="S58" s="352"/>
      <c r="T58" s="352"/>
      <c r="U58" s="352"/>
      <c r="V58" s="352"/>
      <c r="W58" s="352"/>
      <c r="X58" s="352"/>
    </row>
    <row r="59" spans="1:24" s="3" customFormat="1" ht="15.75" hidden="1" outlineLevel="1" thickBot="1" x14ac:dyDescent="0.3">
      <c r="A59" s="25" t="s">
        <v>1</v>
      </c>
      <c r="B59" s="178">
        <f t="shared" si="26"/>
        <v>43925</v>
      </c>
      <c r="C59" s="255"/>
      <c r="D59" s="222"/>
      <c r="E59" s="250"/>
      <c r="F59" s="271"/>
      <c r="G59" s="222"/>
      <c r="H59" s="244"/>
      <c r="I59" s="255"/>
      <c r="J59" s="222"/>
      <c r="K59" s="244"/>
      <c r="L59" s="192"/>
      <c r="M59" s="303">
        <f t="shared" si="25"/>
        <v>0</v>
      </c>
      <c r="O59" s="352"/>
      <c r="P59" s="352"/>
      <c r="Q59" s="352"/>
      <c r="R59" s="352"/>
      <c r="S59" s="352"/>
      <c r="T59" s="352"/>
      <c r="U59" s="352"/>
      <c r="V59" s="352"/>
      <c r="W59" s="352"/>
      <c r="X59" s="352"/>
    </row>
    <row r="60" spans="1:24" s="3" customFormat="1" ht="15.75" hidden="1" outlineLevel="1" thickBot="1" x14ac:dyDescent="0.3">
      <c r="A60" s="149" t="s">
        <v>2</v>
      </c>
      <c r="B60" s="178">
        <f t="shared" si="26"/>
        <v>43926</v>
      </c>
      <c r="C60" s="255"/>
      <c r="D60" s="222"/>
      <c r="E60" s="379"/>
      <c r="F60" s="271"/>
      <c r="G60" s="222"/>
      <c r="H60" s="244"/>
      <c r="I60" s="255"/>
      <c r="J60" s="222"/>
      <c r="K60" s="244"/>
      <c r="L60" s="192"/>
      <c r="M60" s="303"/>
      <c r="O60" s="352"/>
      <c r="P60" s="352"/>
      <c r="Q60" s="352"/>
      <c r="R60" s="352"/>
      <c r="S60" s="352"/>
      <c r="T60" s="352"/>
      <c r="W60" s="352"/>
      <c r="X60" s="352"/>
    </row>
    <row r="61" spans="1:24" s="3" customFormat="1" ht="15" customHeight="1" outlineLevel="1" thickBot="1" x14ac:dyDescent="0.3">
      <c r="A61" s="158" t="s">
        <v>21</v>
      </c>
      <c r="B61" s="671" t="s">
        <v>28</v>
      </c>
      <c r="C61" s="256">
        <f t="shared" ref="C61:K61" si="27">SUM(C54:C60)</f>
        <v>0</v>
      </c>
      <c r="D61" s="236">
        <f t="shared" si="27"/>
        <v>0</v>
      </c>
      <c r="E61" s="257">
        <f t="shared" si="27"/>
        <v>0</v>
      </c>
      <c r="F61" s="313">
        <f t="shared" si="27"/>
        <v>198</v>
      </c>
      <c r="G61" s="236">
        <f t="shared" si="27"/>
        <v>0</v>
      </c>
      <c r="H61" s="296">
        <f t="shared" si="27"/>
        <v>0</v>
      </c>
      <c r="I61" s="256">
        <f t="shared" si="27"/>
        <v>0</v>
      </c>
      <c r="J61" s="236">
        <f t="shared" si="27"/>
        <v>0</v>
      </c>
      <c r="K61" s="296">
        <f t="shared" si="27"/>
        <v>0</v>
      </c>
      <c r="L61" s="296">
        <f>SUM(L54:L60)</f>
        <v>0</v>
      </c>
      <c r="M61" s="257">
        <f>SUM(M54:M60)</f>
        <v>198</v>
      </c>
      <c r="O61" s="352"/>
      <c r="Q61" s="352"/>
      <c r="T61" s="352"/>
    </row>
    <row r="62" spans="1:24" s="3" customFormat="1" ht="15" customHeight="1" outlineLevel="1" thickBot="1" x14ac:dyDescent="0.3">
      <c r="A62" s="109" t="s">
        <v>23</v>
      </c>
      <c r="B62" s="672"/>
      <c r="C62" s="256" t="e">
        <f t="shared" ref="C62:M62" si="28">AVERAGE(C54:C60)</f>
        <v>#DIV/0!</v>
      </c>
      <c r="D62" s="236" t="e">
        <f t="shared" si="28"/>
        <v>#DIV/0!</v>
      </c>
      <c r="E62" s="257" t="e">
        <f>AVERAGE(E54:E60)</f>
        <v>#DIV/0!</v>
      </c>
      <c r="F62" s="313">
        <f t="shared" si="28"/>
        <v>99</v>
      </c>
      <c r="G62" s="236" t="e">
        <f t="shared" si="28"/>
        <v>#DIV/0!</v>
      </c>
      <c r="H62" s="296" t="e">
        <f>AVERAGE(H54:H60)</f>
        <v>#DIV/0!</v>
      </c>
      <c r="I62" s="256" t="e">
        <f t="shared" si="28"/>
        <v>#DIV/0!</v>
      </c>
      <c r="J62" s="236" t="e">
        <f t="shared" si="28"/>
        <v>#DIV/0!</v>
      </c>
      <c r="K62" s="296" t="e">
        <f t="shared" si="28"/>
        <v>#DIV/0!</v>
      </c>
      <c r="L62" s="296" t="e">
        <f t="shared" si="28"/>
        <v>#DIV/0!</v>
      </c>
      <c r="M62" s="257">
        <f t="shared" si="28"/>
        <v>33</v>
      </c>
      <c r="O62" s="352"/>
      <c r="Q62" s="352"/>
    </row>
    <row r="63" spans="1:24" s="3" customFormat="1" ht="15" customHeight="1" thickBot="1" x14ac:dyDescent="0.3">
      <c r="A63" s="26" t="s">
        <v>20</v>
      </c>
      <c r="B63" s="672"/>
      <c r="C63" s="258">
        <f t="shared" ref="C63:M63" si="29">SUM(C54:C58)</f>
        <v>0</v>
      </c>
      <c r="D63" s="237">
        <f t="shared" si="29"/>
        <v>0</v>
      </c>
      <c r="E63" s="259">
        <f t="shared" si="29"/>
        <v>0</v>
      </c>
      <c r="F63" s="314">
        <f t="shared" si="29"/>
        <v>198</v>
      </c>
      <c r="G63" s="237">
        <f t="shared" si="29"/>
        <v>0</v>
      </c>
      <c r="H63" s="297">
        <f t="shared" si="29"/>
        <v>0</v>
      </c>
      <c r="I63" s="258">
        <f t="shared" si="29"/>
        <v>0</v>
      </c>
      <c r="J63" s="237">
        <f t="shared" si="29"/>
        <v>0</v>
      </c>
      <c r="K63" s="297">
        <f t="shared" si="29"/>
        <v>0</v>
      </c>
      <c r="L63" s="302">
        <f t="shared" si="29"/>
        <v>0</v>
      </c>
      <c r="M63" s="300">
        <f t="shared" si="29"/>
        <v>198</v>
      </c>
      <c r="O63" s="352"/>
      <c r="Q63" s="352"/>
    </row>
    <row r="64" spans="1:24" s="3" customFormat="1" ht="15.75" thickBot="1" x14ac:dyDescent="0.3">
      <c r="A64" s="26" t="s">
        <v>22</v>
      </c>
      <c r="B64" s="673"/>
      <c r="C64" s="40" t="e">
        <f t="shared" ref="C64:M64" si="30">AVERAGE(C54:C58)</f>
        <v>#DIV/0!</v>
      </c>
      <c r="D64" s="224" t="e">
        <f>AVERAGE(D54:D58)</f>
        <v>#DIV/0!</v>
      </c>
      <c r="E64" s="248" t="e">
        <f>AVERAGE(E54:E57)</f>
        <v>#DIV/0!</v>
      </c>
      <c r="F64" s="162">
        <f>AVERAGE(F54:F58)</f>
        <v>99</v>
      </c>
      <c r="G64" s="224" t="e">
        <f t="shared" si="30"/>
        <v>#DIV/0!</v>
      </c>
      <c r="H64" s="298" t="e">
        <f>AVERAGE(H54:H58)</f>
        <v>#DIV/0!</v>
      </c>
      <c r="I64" s="40" t="e">
        <f t="shared" si="30"/>
        <v>#DIV/0!</v>
      </c>
      <c r="J64" s="224" t="e">
        <f t="shared" si="30"/>
        <v>#DIV/0!</v>
      </c>
      <c r="K64" s="298" t="e">
        <f t="shared" si="30"/>
        <v>#DIV/0!</v>
      </c>
      <c r="L64" s="219" t="e">
        <f t="shared" si="30"/>
        <v>#DIV/0!</v>
      </c>
      <c r="M64" s="41">
        <f t="shared" si="30"/>
        <v>39.6</v>
      </c>
      <c r="O64" s="352"/>
      <c r="Q64" s="352"/>
    </row>
    <row r="65" spans="1:17" s="3" customFormat="1" ht="15.75" hidden="1" thickBot="1" x14ac:dyDescent="0.3">
      <c r="A65" s="149" t="s">
        <v>3</v>
      </c>
      <c r="B65" s="175"/>
      <c r="C65" s="140"/>
      <c r="D65" s="13"/>
      <c r="E65" s="135"/>
      <c r="F65" s="12"/>
      <c r="G65" s="13"/>
      <c r="H65" s="135"/>
      <c r="I65" s="12"/>
      <c r="J65" s="14"/>
      <c r="K65" s="14"/>
      <c r="L65" s="14"/>
      <c r="M65" s="156">
        <f>SUM(C65:L65)</f>
        <v>0</v>
      </c>
      <c r="O65" s="352"/>
      <c r="Q65" s="352"/>
    </row>
    <row r="66" spans="1:17" s="3" customFormat="1" ht="15.75" hidden="1" thickBot="1" x14ac:dyDescent="0.3">
      <c r="A66" s="149" t="s">
        <v>4</v>
      </c>
      <c r="B66" s="176"/>
      <c r="C66" s="140"/>
      <c r="D66" s="13"/>
      <c r="E66" s="135"/>
      <c r="F66" s="12"/>
      <c r="G66" s="13"/>
      <c r="H66" s="135"/>
      <c r="I66" s="12"/>
      <c r="J66" s="14"/>
      <c r="K66" s="14"/>
      <c r="L66" s="14"/>
      <c r="M66" s="59">
        <f>SUM(C66:L66)</f>
        <v>0</v>
      </c>
      <c r="Q66" s="352"/>
    </row>
    <row r="67" spans="1:17" s="3" customFormat="1" ht="15.75" hidden="1" thickBot="1" x14ac:dyDescent="0.3">
      <c r="A67" s="149" t="s">
        <v>5</v>
      </c>
      <c r="B67" s="177"/>
      <c r="C67" s="140"/>
      <c r="D67" s="13"/>
      <c r="E67" s="135"/>
      <c r="F67" s="12"/>
      <c r="G67" s="13"/>
      <c r="H67" s="135"/>
      <c r="I67" s="12"/>
      <c r="J67" s="14"/>
      <c r="K67" s="14"/>
      <c r="L67" s="14"/>
      <c r="M67" s="17"/>
    </row>
    <row r="68" spans="1:17" s="3" customFormat="1" ht="15.75" hidden="1" thickBot="1" x14ac:dyDescent="0.3">
      <c r="A68" s="149" t="s">
        <v>6</v>
      </c>
      <c r="B68" s="177"/>
      <c r="C68" s="140"/>
      <c r="D68" s="13"/>
      <c r="E68" s="135"/>
      <c r="F68" s="12"/>
      <c r="G68" s="13"/>
      <c r="H68" s="135"/>
      <c r="I68" s="12"/>
      <c r="J68" s="14"/>
      <c r="K68" s="14"/>
      <c r="L68" s="14"/>
      <c r="M68" s="17"/>
    </row>
    <row r="69" spans="1:17" s="3" customFormat="1" ht="15.75" hidden="1" thickBot="1" x14ac:dyDescent="0.3">
      <c r="A69" s="149" t="s">
        <v>0</v>
      </c>
      <c r="B69" s="177"/>
      <c r="C69" s="141"/>
      <c r="D69" s="13"/>
      <c r="E69" s="135"/>
      <c r="F69" s="12"/>
      <c r="G69" s="13"/>
      <c r="H69" s="135"/>
      <c r="I69" s="12"/>
      <c r="J69" s="14"/>
      <c r="K69" s="14"/>
      <c r="L69" s="14"/>
      <c r="M69" s="17"/>
    </row>
    <row r="70" spans="1:17" s="3" customFormat="1" ht="15.75" hidden="1" outlineLevel="1" thickBot="1" x14ac:dyDescent="0.3">
      <c r="A70" s="149" t="s">
        <v>1</v>
      </c>
      <c r="B70" s="177"/>
      <c r="C70" s="141"/>
      <c r="D70" s="19"/>
      <c r="E70" s="136"/>
      <c r="F70" s="18"/>
      <c r="G70" s="19"/>
      <c r="H70" s="136"/>
      <c r="I70" s="18"/>
      <c r="J70" s="20"/>
      <c r="K70" s="20"/>
      <c r="L70" s="20"/>
      <c r="M70" s="17"/>
    </row>
    <row r="71" spans="1:17" s="3" customFormat="1" ht="15.75" hidden="1" outlineLevel="1" thickBot="1" x14ac:dyDescent="0.3">
      <c r="A71" s="149" t="s">
        <v>2</v>
      </c>
      <c r="B71" s="179"/>
      <c r="C71" s="163"/>
      <c r="D71" s="57"/>
      <c r="E71" s="273"/>
      <c r="F71" s="56"/>
      <c r="G71" s="57"/>
      <c r="H71" s="273"/>
      <c r="I71" s="56"/>
      <c r="J71" s="58"/>
      <c r="K71" s="58"/>
      <c r="L71" s="58"/>
      <c r="M71" s="59"/>
    </row>
    <row r="72" spans="1:17" s="3" customFormat="1" ht="15.75" hidden="1" outlineLevel="1" thickBot="1" x14ac:dyDescent="0.3">
      <c r="A72" s="158" t="s">
        <v>21</v>
      </c>
      <c r="B72" s="671" t="s">
        <v>32</v>
      </c>
      <c r="C72" s="164">
        <f t="shared" ref="C72:L72" si="31">SUM(C65:C71)</f>
        <v>0</v>
      </c>
      <c r="D72" s="115">
        <f t="shared" si="31"/>
        <v>0</v>
      </c>
      <c r="E72" s="115">
        <f>SUM(E65:E71)</f>
        <v>0</v>
      </c>
      <c r="F72" s="114">
        <f t="shared" si="31"/>
        <v>0</v>
      </c>
      <c r="G72" s="115">
        <f t="shared" si="31"/>
        <v>0</v>
      </c>
      <c r="H72" s="115">
        <f>SUM(H65:H71)</f>
        <v>0</v>
      </c>
      <c r="I72" s="114">
        <f t="shared" si="31"/>
        <v>0</v>
      </c>
      <c r="J72" s="116">
        <f t="shared" si="31"/>
        <v>0</v>
      </c>
      <c r="K72" s="116">
        <f t="shared" si="31"/>
        <v>0</v>
      </c>
      <c r="L72" s="116">
        <f t="shared" si="31"/>
        <v>0</v>
      </c>
      <c r="M72" s="117">
        <f>SUM(M65:M71)</f>
        <v>0</v>
      </c>
    </row>
    <row r="73" spans="1:17" s="3" customFormat="1" ht="15.75" hidden="1" outlineLevel="1" thickBot="1" x14ac:dyDescent="0.3">
      <c r="A73" s="109" t="s">
        <v>23</v>
      </c>
      <c r="B73" s="672"/>
      <c r="C73" s="165" t="e">
        <f t="shared" ref="C73:M73" si="32">AVERAGE(C65:C71)</f>
        <v>#DIV/0!</v>
      </c>
      <c r="D73" s="111" t="e">
        <f t="shared" si="32"/>
        <v>#DIV/0!</v>
      </c>
      <c r="E73" s="111" t="e">
        <f>AVERAGE(E65:E71)</f>
        <v>#DIV/0!</v>
      </c>
      <c r="F73" s="110" t="e">
        <f t="shared" si="32"/>
        <v>#DIV/0!</v>
      </c>
      <c r="G73" s="111" t="e">
        <f t="shared" si="32"/>
        <v>#DIV/0!</v>
      </c>
      <c r="H73" s="111" t="e">
        <f>AVERAGE(H65:H71)</f>
        <v>#DIV/0!</v>
      </c>
      <c r="I73" s="110" t="e">
        <f t="shared" si="32"/>
        <v>#DIV/0!</v>
      </c>
      <c r="J73" s="112" t="e">
        <f t="shared" si="32"/>
        <v>#DIV/0!</v>
      </c>
      <c r="K73" s="112" t="e">
        <f t="shared" si="32"/>
        <v>#DIV/0!</v>
      </c>
      <c r="L73" s="112" t="e">
        <f t="shared" si="32"/>
        <v>#DIV/0!</v>
      </c>
      <c r="M73" s="113">
        <f t="shared" si="32"/>
        <v>0</v>
      </c>
    </row>
    <row r="74" spans="1:17" s="3" customFormat="1" ht="15.75" hidden="1" thickBot="1" x14ac:dyDescent="0.3">
      <c r="A74" s="26" t="s">
        <v>20</v>
      </c>
      <c r="B74" s="672"/>
      <c r="C74" s="166">
        <f t="shared" ref="C74:M74" si="33">SUM(C65:C69)</f>
        <v>0</v>
      </c>
      <c r="D74" s="28">
        <f t="shared" si="33"/>
        <v>0</v>
      </c>
      <c r="E74" s="28">
        <f>SUM(E65:E69)</f>
        <v>0</v>
      </c>
      <c r="F74" s="27">
        <f t="shared" si="33"/>
        <v>0</v>
      </c>
      <c r="G74" s="28">
        <f t="shared" si="33"/>
        <v>0</v>
      </c>
      <c r="H74" s="28">
        <f>SUM(H65:H69)</f>
        <v>0</v>
      </c>
      <c r="I74" s="27">
        <f t="shared" si="33"/>
        <v>0</v>
      </c>
      <c r="J74" s="29">
        <f t="shared" si="33"/>
        <v>0</v>
      </c>
      <c r="K74" s="29">
        <f t="shared" si="33"/>
        <v>0</v>
      </c>
      <c r="L74" s="29">
        <f t="shared" si="33"/>
        <v>0</v>
      </c>
      <c r="M74" s="30">
        <f t="shared" si="33"/>
        <v>0</v>
      </c>
    </row>
    <row r="75" spans="1:17" s="3" customFormat="1" ht="15.75" hidden="1" thickBot="1" x14ac:dyDescent="0.3">
      <c r="A75" s="26" t="s">
        <v>22</v>
      </c>
      <c r="B75" s="673"/>
      <c r="C75" s="167" t="e">
        <f t="shared" ref="C75:M75" si="34">AVERAGE(C65:C69)</f>
        <v>#DIV/0!</v>
      </c>
      <c r="D75" s="32" t="e">
        <f t="shared" si="34"/>
        <v>#DIV/0!</v>
      </c>
      <c r="E75" s="32" t="e">
        <f>AVERAGE(E65:E69)</f>
        <v>#DIV/0!</v>
      </c>
      <c r="F75" s="31" t="e">
        <f t="shared" si="34"/>
        <v>#DIV/0!</v>
      </c>
      <c r="G75" s="32" t="e">
        <f t="shared" si="34"/>
        <v>#DIV/0!</v>
      </c>
      <c r="H75" s="32" t="e">
        <f>AVERAGE(H65:H69)</f>
        <v>#DIV/0!</v>
      </c>
      <c r="I75" s="31" t="e">
        <f t="shared" si="34"/>
        <v>#DIV/0!</v>
      </c>
      <c r="J75" s="33" t="e">
        <f t="shared" si="34"/>
        <v>#DIV/0!</v>
      </c>
      <c r="K75" s="33" t="e">
        <f t="shared" si="34"/>
        <v>#DIV/0!</v>
      </c>
      <c r="L75" s="33" t="e">
        <f t="shared" si="34"/>
        <v>#DIV/0!</v>
      </c>
      <c r="M75" s="35">
        <f t="shared" si="34"/>
        <v>0</v>
      </c>
    </row>
    <row r="76" spans="1:17" s="3" customFormat="1" ht="21" customHeight="1" x14ac:dyDescent="0.25">
      <c r="A76" s="4"/>
      <c r="B76" s="13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7" s="3" customFormat="1" ht="40.5" customHeight="1" x14ac:dyDescent="0.25">
      <c r="A77" s="4"/>
      <c r="B77" s="131"/>
      <c r="C77" s="36"/>
      <c r="D77" s="38" t="s">
        <v>8</v>
      </c>
      <c r="E77" s="39" t="s">
        <v>87</v>
      </c>
      <c r="F77" s="39" t="s">
        <v>9</v>
      </c>
      <c r="G77" s="39" t="s">
        <v>10</v>
      </c>
    </row>
    <row r="78" spans="1:17" ht="29.25" customHeight="1" x14ac:dyDescent="0.25">
      <c r="C78" s="42" t="s">
        <v>118</v>
      </c>
      <c r="D78" s="37">
        <f>SUM(C6:E6,C61:E61, C50:E50, C39:E39, C28:E28, C17:E17, C72:E72  )</f>
        <v>10184</v>
      </c>
      <c r="E78" s="37">
        <f>SUM(,L6,L61, L50, L39, L28, L17, L72)</f>
        <v>3323</v>
      </c>
      <c r="F78" s="37">
        <f>SUM(F6:H6,F61:H61, F50:H50, F39:H39, F28:H28, F17:H17, F72:H72 )</f>
        <v>95288</v>
      </c>
      <c r="G78" s="37">
        <f>SUM(I6:K6,I17:K17,I28:K28,I39:K39,I50:K50,I61:K61, I72:K72)</f>
        <v>31267</v>
      </c>
    </row>
    <row r="79" spans="1:17" ht="29.25" customHeight="1" x14ac:dyDescent="0.25">
      <c r="C79" s="42" t="s">
        <v>30</v>
      </c>
      <c r="D79" s="37">
        <f>SUM(C63:E63, C52:E52, C41:E41, C30:E30, C19:E19, C74:E74 )</f>
        <v>9072</v>
      </c>
      <c r="E79" s="37">
        <f>SUM(L63, L52, L41, L30, L19, L74)</f>
        <v>3323</v>
      </c>
      <c r="F79" s="37">
        <f>SUM(F63:H63, F52:H52, F41:H41, F30:H30, F19:H19, F74:H74)</f>
        <v>55429</v>
      </c>
      <c r="G79" s="37">
        <f>SUM(I63:K63, I52:K52, I41:K41, I30:K30, I19:K19, I74:K74)</f>
        <v>31267</v>
      </c>
    </row>
    <row r="80" spans="1:17" ht="30" customHeight="1" x14ac:dyDescent="0.25"/>
    <row r="81" spans="3:6" ht="30" customHeight="1" x14ac:dyDescent="0.25">
      <c r="C81" s="719" t="s">
        <v>55</v>
      </c>
      <c r="D81" s="720"/>
      <c r="E81" s="720"/>
      <c r="F81" s="721"/>
    </row>
    <row r="82" spans="3:6" x14ac:dyDescent="0.25">
      <c r="C82" s="677" t="s">
        <v>118</v>
      </c>
      <c r="D82" s="678"/>
      <c r="E82" s="272"/>
      <c r="F82" s="107">
        <f>SUM(M6,M61, M50, M39, M28, M17, M72)</f>
        <v>140062</v>
      </c>
    </row>
    <row r="83" spans="3:6" x14ac:dyDescent="0.25">
      <c r="C83" s="677" t="s">
        <v>30</v>
      </c>
      <c r="D83" s="678"/>
      <c r="E83" s="272"/>
      <c r="F83" s="106">
        <f>SUM(M19, M30, M41, M52, M63, M74)</f>
        <v>99091</v>
      </c>
    </row>
    <row r="84" spans="3:6" x14ac:dyDescent="0.25">
      <c r="C84" s="677" t="s">
        <v>119</v>
      </c>
      <c r="D84" s="678"/>
      <c r="E84" s="272"/>
      <c r="F84" s="107">
        <f>AVERAGE(M6,M61, M50, M39, M28, M17, M72)</f>
        <v>20008.857142857141</v>
      </c>
    </row>
    <row r="85" spans="3:6" x14ac:dyDescent="0.25">
      <c r="C85" s="677" t="s">
        <v>22</v>
      </c>
      <c r="D85" s="678"/>
      <c r="E85" s="272"/>
      <c r="F85" s="106">
        <f>AVERAGE(M19, M30, M41, M52, M63, M74)</f>
        <v>16515.166666666668</v>
      </c>
    </row>
  </sheetData>
  <mergeCells count="29">
    <mergeCell ref="M1:M4"/>
    <mergeCell ref="B17:B20"/>
    <mergeCell ref="B28:B31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  <mergeCell ref="B6:B9"/>
    <mergeCell ref="C85:D85"/>
    <mergeCell ref="A3:A4"/>
    <mergeCell ref="B3:B4"/>
    <mergeCell ref="B39:B42"/>
    <mergeCell ref="C84:D84"/>
    <mergeCell ref="C3:C4"/>
    <mergeCell ref="D3:D4"/>
    <mergeCell ref="B61:B64"/>
    <mergeCell ref="C83:D83"/>
    <mergeCell ref="C82:D82"/>
    <mergeCell ref="C81:F81"/>
    <mergeCell ref="B72:B75"/>
    <mergeCell ref="B50:B53"/>
  </mergeCells>
  <pageMargins left="0.7" right="0.7" top="0.75" bottom="0.75" header="0.3" footer="0.3"/>
  <pageSetup paperSize="5" scale="47" orientation="landscape" r:id="rId1"/>
  <ignoredErrors>
    <ignoredError sqref="C50 C29 C42 C31" emptyCellReference="1"/>
    <ignoredError sqref="I18:J18 K18 K28:K29 I62:J62 C62 C64 C51 I51:L51 K62 L20 I20:J20 I28:J29 D42 I64:L64 L28:L31 L18 I42:L42 I50:L50 C20:D20 K31 D50:D51 D62 G50 G42 G64 G28:G29 G20 F51:G51 F62:G62 F18:G18 K20 D31 G31 C53 D53 J53:L53 J52:L52 F53:G53 F52 J31 J30" evalError="1" emptyCellReference="1"/>
    <ignoredError sqref="M64 I72:K76 D72:D76 F72:G76" evalError="1"/>
    <ignoredError sqref="M27" formulaRange="1" emptyCellReference="1"/>
    <ignoredError sqref="M29 F28:F31 M31:M38 M42:M49 M51:M53" evalError="1" formulaRange="1" emptyCellReference="1"/>
    <ignoredError sqref="F42 F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82"/>
  <sheetViews>
    <sheetView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A56" sqref="A56:XFD58"/>
    </sheetView>
  </sheetViews>
  <sheetFormatPr defaultRowHeight="15" outlineLevelRow="1" x14ac:dyDescent="0.25"/>
  <cols>
    <col min="1" max="1" width="18.7109375" style="1" bestFit="1" customWidth="1"/>
    <col min="2" max="2" width="8.7109375" style="132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68"/>
      <c r="C1" s="707" t="s">
        <v>10</v>
      </c>
      <c r="D1" s="709"/>
      <c r="E1" s="707" t="s">
        <v>14</v>
      </c>
      <c r="F1" s="709"/>
      <c r="G1" s="704" t="s">
        <v>19</v>
      </c>
    </row>
    <row r="2" spans="1:8" ht="14.25" customHeight="1" thickBot="1" x14ac:dyDescent="0.3">
      <c r="A2" s="24"/>
      <c r="B2" s="169"/>
      <c r="C2" s="739"/>
      <c r="D2" s="740"/>
      <c r="E2" s="739"/>
      <c r="F2" s="740"/>
      <c r="G2" s="705"/>
    </row>
    <row r="3" spans="1:8" ht="14.25" customHeight="1" x14ac:dyDescent="0.25">
      <c r="A3" s="663" t="s">
        <v>52</v>
      </c>
      <c r="B3" s="717" t="s">
        <v>53</v>
      </c>
      <c r="C3" s="736" t="s">
        <v>41</v>
      </c>
      <c r="D3" s="738" t="s">
        <v>42</v>
      </c>
      <c r="E3" s="736" t="s">
        <v>54</v>
      </c>
      <c r="F3" s="738" t="s">
        <v>42</v>
      </c>
      <c r="G3" s="705"/>
    </row>
    <row r="4" spans="1:8" ht="14.25" thickBot="1" x14ac:dyDescent="0.3">
      <c r="A4" s="716"/>
      <c r="B4" s="735"/>
      <c r="C4" s="737"/>
      <c r="D4" s="734"/>
      <c r="E4" s="737"/>
      <c r="F4" s="734"/>
      <c r="G4" s="705"/>
    </row>
    <row r="5" spans="1:8" ht="14.25" thickBot="1" x14ac:dyDescent="0.3">
      <c r="A5" s="503" t="s">
        <v>2</v>
      </c>
      <c r="B5" s="504">
        <v>43891</v>
      </c>
      <c r="C5" s="503">
        <v>0</v>
      </c>
      <c r="D5" s="506">
        <v>331</v>
      </c>
      <c r="E5" s="503">
        <v>0</v>
      </c>
      <c r="F5" s="507">
        <v>382</v>
      </c>
      <c r="G5" s="508">
        <f>SUM(C5:F5)</f>
        <v>713</v>
      </c>
    </row>
    <row r="6" spans="1:8" s="47" customFormat="1" ht="15" customHeight="1" outlineLevel="1" thickBot="1" x14ac:dyDescent="0.3">
      <c r="A6" s="158" t="s">
        <v>21</v>
      </c>
      <c r="B6" s="725" t="s">
        <v>24</v>
      </c>
      <c r="C6" s="320">
        <f>SUM(C5)</f>
        <v>0</v>
      </c>
      <c r="D6" s="320">
        <f>SUM(D5)</f>
        <v>331</v>
      </c>
      <c r="E6" s="320">
        <f>SUM(E5)</f>
        <v>0</v>
      </c>
      <c r="F6" s="320">
        <f>SUM(F5)</f>
        <v>382</v>
      </c>
      <c r="G6" s="328">
        <f>SUM(G5)</f>
        <v>713</v>
      </c>
    </row>
    <row r="7" spans="1:8" s="47" customFormat="1" ht="15" customHeight="1" outlineLevel="1" thickBot="1" x14ac:dyDescent="0.3">
      <c r="A7" s="109" t="s">
        <v>23</v>
      </c>
      <c r="B7" s="725"/>
      <c r="C7" s="320">
        <f>AVERAGE(C5)</f>
        <v>0</v>
      </c>
      <c r="D7" s="320">
        <f>AVERAGE(D5)</f>
        <v>331</v>
      </c>
      <c r="E7" s="320">
        <f>AVERAGE(E5)</f>
        <v>0</v>
      </c>
      <c r="F7" s="320">
        <f>AVERAGE(F5)</f>
        <v>382</v>
      </c>
      <c r="G7" s="328">
        <f>AVERAGE(G5)</f>
        <v>713</v>
      </c>
    </row>
    <row r="8" spans="1:8" s="47" customFormat="1" ht="15" customHeight="1" thickBot="1" x14ac:dyDescent="0.3">
      <c r="A8" s="26" t="s">
        <v>20</v>
      </c>
      <c r="B8" s="725"/>
      <c r="C8" s="321" t="e">
        <f>SUM(#REF!)</f>
        <v>#REF!</v>
      </c>
      <c r="D8" s="356" t="e">
        <f>SUM(#REF!)</f>
        <v>#REF!</v>
      </c>
      <c r="E8" s="321" t="e">
        <f>SUM(#REF!)</f>
        <v>#REF!</v>
      </c>
      <c r="F8" s="324" t="e">
        <f>SUM(#REF!)</f>
        <v>#REF!</v>
      </c>
      <c r="G8" s="329" t="e">
        <f>SUM(#REF!)</f>
        <v>#REF!</v>
      </c>
    </row>
    <row r="9" spans="1:8" s="47" customFormat="1" ht="15" customHeight="1" thickBot="1" x14ac:dyDescent="0.3">
      <c r="A9" s="26" t="s">
        <v>22</v>
      </c>
      <c r="B9" s="725"/>
      <c r="C9" s="321" t="e">
        <f>AVERAGE(#REF!)</f>
        <v>#REF!</v>
      </c>
      <c r="D9" s="356" t="e">
        <f>AVERAGE(#REF!)</f>
        <v>#REF!</v>
      </c>
      <c r="E9" s="321" t="e">
        <f>AVERAGE(#REF!)</f>
        <v>#REF!</v>
      </c>
      <c r="F9" s="324" t="e">
        <f>AVERAGE(#REF!)</f>
        <v>#REF!</v>
      </c>
      <c r="G9" s="329" t="e">
        <f>AVERAGE(#REF!)</f>
        <v>#REF!</v>
      </c>
    </row>
    <row r="10" spans="1:8" s="46" customFormat="1" ht="13.5" x14ac:dyDescent="0.25">
      <c r="A10" s="25" t="s">
        <v>3</v>
      </c>
      <c r="B10" s="310">
        <v>43892</v>
      </c>
      <c r="C10" s="51">
        <v>1188</v>
      </c>
      <c r="D10" s="52">
        <v>1391</v>
      </c>
      <c r="E10" s="51">
        <v>780</v>
      </c>
      <c r="F10" s="121">
        <v>970</v>
      </c>
      <c r="G10" s="327">
        <f t="shared" ref="G10:G16" si="0">SUM(C10:F10)</f>
        <v>4329</v>
      </c>
    </row>
    <row r="11" spans="1:8" s="46" customFormat="1" ht="13.5" x14ac:dyDescent="0.25">
      <c r="A11" s="25" t="s">
        <v>4</v>
      </c>
      <c r="B11" s="171">
        <v>43893</v>
      </c>
      <c r="C11" s="319">
        <v>1342</v>
      </c>
      <c r="D11" s="359">
        <v>1348</v>
      </c>
      <c r="E11" s="319">
        <v>896</v>
      </c>
      <c r="F11" s="322">
        <v>963</v>
      </c>
      <c r="G11" s="327">
        <f t="shared" si="0"/>
        <v>4549</v>
      </c>
    </row>
    <row r="12" spans="1:8" s="46" customFormat="1" ht="13.5" x14ac:dyDescent="0.25">
      <c r="A12" s="25" t="s">
        <v>5</v>
      </c>
      <c r="B12" s="171">
        <v>43894</v>
      </c>
      <c r="C12" s="319">
        <v>1218</v>
      </c>
      <c r="D12" s="359">
        <v>1272</v>
      </c>
      <c r="E12" s="319">
        <v>895</v>
      </c>
      <c r="F12" s="322">
        <v>958</v>
      </c>
      <c r="G12" s="327">
        <f t="shared" si="0"/>
        <v>4343</v>
      </c>
    </row>
    <row r="13" spans="1:8" s="46" customFormat="1" ht="13.5" x14ac:dyDescent="0.25">
      <c r="A13" s="25" t="s">
        <v>6</v>
      </c>
      <c r="B13" s="171">
        <v>43895</v>
      </c>
      <c r="C13" s="319">
        <v>1164</v>
      </c>
      <c r="D13" s="359">
        <v>1221</v>
      </c>
      <c r="E13" s="319">
        <v>936</v>
      </c>
      <c r="F13" s="322">
        <v>948</v>
      </c>
      <c r="G13" s="327">
        <f t="shared" si="0"/>
        <v>4269</v>
      </c>
      <c r="H13" s="150"/>
    </row>
    <row r="14" spans="1:8" s="46" customFormat="1" ht="13.5" x14ac:dyDescent="0.25">
      <c r="A14" s="25" t="s">
        <v>0</v>
      </c>
      <c r="B14" s="178">
        <v>43896</v>
      </c>
      <c r="C14" s="319">
        <v>823</v>
      </c>
      <c r="D14" s="359">
        <v>1031</v>
      </c>
      <c r="E14" s="319">
        <v>544</v>
      </c>
      <c r="F14" s="322">
        <v>754</v>
      </c>
      <c r="G14" s="327">
        <f t="shared" si="0"/>
        <v>3152</v>
      </c>
      <c r="H14" s="150"/>
    </row>
    <row r="15" spans="1:8" s="46" customFormat="1" ht="13.5" outlineLevel="1" x14ac:dyDescent="0.25">
      <c r="A15" s="25" t="s">
        <v>1</v>
      </c>
      <c r="B15" s="178">
        <v>43897</v>
      </c>
      <c r="C15" s="319">
        <v>0</v>
      </c>
      <c r="D15" s="359">
        <v>367</v>
      </c>
      <c r="E15" s="319">
        <v>0</v>
      </c>
      <c r="F15" s="322">
        <v>350</v>
      </c>
      <c r="G15" s="327">
        <f t="shared" si="0"/>
        <v>717</v>
      </c>
      <c r="H15" s="150"/>
    </row>
    <row r="16" spans="1:8" s="46" customFormat="1" ht="15" customHeight="1" outlineLevel="1" thickBot="1" x14ac:dyDescent="0.3">
      <c r="A16" s="149" t="s">
        <v>2</v>
      </c>
      <c r="B16" s="178">
        <v>43898</v>
      </c>
      <c r="C16" s="319">
        <v>0</v>
      </c>
      <c r="D16" s="359">
        <v>375</v>
      </c>
      <c r="E16" s="319">
        <v>0</v>
      </c>
      <c r="F16" s="322">
        <v>352</v>
      </c>
      <c r="G16" s="327">
        <f t="shared" si="0"/>
        <v>727</v>
      </c>
      <c r="H16" s="150"/>
    </row>
    <row r="17" spans="1:8" s="47" customFormat="1" ht="15" customHeight="1" outlineLevel="1" thickBot="1" x14ac:dyDescent="0.3">
      <c r="A17" s="158" t="s">
        <v>21</v>
      </c>
      <c r="B17" s="725" t="s">
        <v>24</v>
      </c>
      <c r="C17" s="320">
        <f>SUM(C10:C16)</f>
        <v>5735</v>
      </c>
      <c r="D17" s="358">
        <f>SUM(D10:D16)</f>
        <v>7005</v>
      </c>
      <c r="E17" s="320">
        <f>SUM(E10:E16)</f>
        <v>4051</v>
      </c>
      <c r="F17" s="323">
        <f>SUM(F10:F16)</f>
        <v>5295</v>
      </c>
      <c r="G17" s="328">
        <f>SUM(G10:G16)</f>
        <v>22086</v>
      </c>
    </row>
    <row r="18" spans="1:8" s="47" customFormat="1" ht="15" customHeight="1" outlineLevel="1" thickBot="1" x14ac:dyDescent="0.3">
      <c r="A18" s="109" t="s">
        <v>23</v>
      </c>
      <c r="B18" s="725"/>
      <c r="C18" s="320">
        <f>AVERAGE(C10:C16)</f>
        <v>819.28571428571433</v>
      </c>
      <c r="D18" s="358">
        <f>AVERAGE(D10:D16)</f>
        <v>1000.7142857142857</v>
      </c>
      <c r="E18" s="320">
        <f>AVERAGE(E10:E16)</f>
        <v>578.71428571428567</v>
      </c>
      <c r="F18" s="323">
        <f>AVERAGE(F10:F16)</f>
        <v>756.42857142857144</v>
      </c>
      <c r="G18" s="328">
        <f>AVERAGE(G10:G16)</f>
        <v>3155.1428571428573</v>
      </c>
    </row>
    <row r="19" spans="1:8" s="47" customFormat="1" ht="15" customHeight="1" thickBot="1" x14ac:dyDescent="0.3">
      <c r="A19" s="26" t="s">
        <v>20</v>
      </c>
      <c r="B19" s="725"/>
      <c r="C19" s="321">
        <f>SUM(C10:C14)</f>
        <v>5735</v>
      </c>
      <c r="D19" s="356">
        <f>SUM(D10:D14)</f>
        <v>6263</v>
      </c>
      <c r="E19" s="321">
        <f>SUM(E10:E14)</f>
        <v>4051</v>
      </c>
      <c r="F19" s="324">
        <f>SUM(F10:F14)</f>
        <v>4593</v>
      </c>
      <c r="G19" s="329">
        <f>SUM(G10:G14)</f>
        <v>20642</v>
      </c>
    </row>
    <row r="20" spans="1:8" s="47" customFormat="1" ht="15" customHeight="1" thickBot="1" x14ac:dyDescent="0.3">
      <c r="A20" s="26" t="s">
        <v>22</v>
      </c>
      <c r="B20" s="725"/>
      <c r="C20" s="321">
        <f>AVERAGE(C10:C14)</f>
        <v>1147</v>
      </c>
      <c r="D20" s="356">
        <f>AVERAGE(D10:D14)</f>
        <v>1252.5999999999999</v>
      </c>
      <c r="E20" s="321">
        <f>AVERAGE(E10:E14)</f>
        <v>810.2</v>
      </c>
      <c r="F20" s="324">
        <f>AVERAGE(F10:F14)</f>
        <v>918.6</v>
      </c>
      <c r="G20" s="329">
        <f>AVERAGE(G10:G14)</f>
        <v>4128.3999999999996</v>
      </c>
    </row>
    <row r="21" spans="1:8" s="47" customFormat="1" ht="15" customHeight="1" x14ac:dyDescent="0.25">
      <c r="A21" s="25" t="s">
        <v>3</v>
      </c>
      <c r="B21" s="171">
        <f>B16+1</f>
        <v>43899</v>
      </c>
      <c r="C21" s="295">
        <v>1116</v>
      </c>
      <c r="D21" s="357">
        <v>1065</v>
      </c>
      <c r="E21" s="295">
        <v>812</v>
      </c>
      <c r="F21" s="325">
        <v>846</v>
      </c>
      <c r="G21" s="327">
        <f>SUM(C21:F21)</f>
        <v>3839</v>
      </c>
    </row>
    <row r="22" spans="1:8" s="47" customFormat="1" ht="15" customHeight="1" x14ac:dyDescent="0.25">
      <c r="A22" s="25" t="s">
        <v>4</v>
      </c>
      <c r="B22" s="171">
        <f t="shared" ref="B22:B27" si="1">B21+1</f>
        <v>43900</v>
      </c>
      <c r="C22" s="295">
        <v>944</v>
      </c>
      <c r="D22" s="357">
        <v>990</v>
      </c>
      <c r="E22" s="295">
        <v>836</v>
      </c>
      <c r="F22" s="325">
        <v>860</v>
      </c>
      <c r="G22" s="327">
        <f t="shared" ref="G22:G27" si="2">SUM(C22:F22)</f>
        <v>3630</v>
      </c>
    </row>
    <row r="23" spans="1:8" s="47" customFormat="1" ht="15" customHeight="1" x14ac:dyDescent="0.25">
      <c r="A23" s="25" t="s">
        <v>5</v>
      </c>
      <c r="B23" s="171">
        <f t="shared" si="1"/>
        <v>43901</v>
      </c>
      <c r="C23" s="295">
        <v>855</v>
      </c>
      <c r="D23" s="357">
        <v>948</v>
      </c>
      <c r="E23" s="295">
        <v>658</v>
      </c>
      <c r="F23" s="325">
        <v>734</v>
      </c>
      <c r="G23" s="327">
        <f t="shared" si="2"/>
        <v>3195</v>
      </c>
    </row>
    <row r="24" spans="1:8" s="47" customFormat="1" ht="15" customHeight="1" x14ac:dyDescent="0.25">
      <c r="A24" s="25" t="s">
        <v>6</v>
      </c>
      <c r="B24" s="171">
        <f t="shared" si="1"/>
        <v>43902</v>
      </c>
      <c r="C24" s="295">
        <v>702</v>
      </c>
      <c r="D24" s="357">
        <v>733</v>
      </c>
      <c r="E24" s="295">
        <v>511</v>
      </c>
      <c r="F24" s="325">
        <v>569</v>
      </c>
      <c r="G24" s="327">
        <f t="shared" si="2"/>
        <v>2515</v>
      </c>
    </row>
    <row r="25" spans="1:8" s="47" customFormat="1" ht="15" customHeight="1" x14ac:dyDescent="0.25">
      <c r="A25" s="25" t="s">
        <v>0</v>
      </c>
      <c r="B25" s="171">
        <f t="shared" si="1"/>
        <v>43903</v>
      </c>
      <c r="C25" s="295">
        <v>359</v>
      </c>
      <c r="D25" s="357">
        <v>491</v>
      </c>
      <c r="E25" s="295">
        <v>282</v>
      </c>
      <c r="F25" s="325">
        <v>417</v>
      </c>
      <c r="G25" s="327">
        <f t="shared" si="2"/>
        <v>1549</v>
      </c>
    </row>
    <row r="26" spans="1:8" s="47" customFormat="1" ht="15" customHeight="1" outlineLevel="1" x14ac:dyDescent="0.25">
      <c r="A26" s="25" t="s">
        <v>1</v>
      </c>
      <c r="B26" s="171">
        <f t="shared" si="1"/>
        <v>43904</v>
      </c>
      <c r="C26" s="295">
        <v>0</v>
      </c>
      <c r="D26" s="357">
        <v>132</v>
      </c>
      <c r="E26" s="295">
        <v>0</v>
      </c>
      <c r="F26" s="325">
        <v>135</v>
      </c>
      <c r="G26" s="327">
        <f t="shared" si="2"/>
        <v>267</v>
      </c>
      <c r="H26" s="153"/>
    </row>
    <row r="27" spans="1:8" s="47" customFormat="1" ht="15" customHeight="1" outlineLevel="1" thickBot="1" x14ac:dyDescent="0.3">
      <c r="A27" s="25" t="s">
        <v>2</v>
      </c>
      <c r="B27" s="171">
        <f t="shared" si="1"/>
        <v>43905</v>
      </c>
      <c r="C27" s="295">
        <v>0</v>
      </c>
      <c r="D27" s="357">
        <v>127</v>
      </c>
      <c r="E27" s="295">
        <v>0</v>
      </c>
      <c r="F27" s="325">
        <v>119</v>
      </c>
      <c r="G27" s="327">
        <f t="shared" si="2"/>
        <v>246</v>
      </c>
    </row>
    <row r="28" spans="1:8" s="47" customFormat="1" ht="15" customHeight="1" outlineLevel="1" thickBot="1" x14ac:dyDescent="0.3">
      <c r="A28" s="158" t="s">
        <v>21</v>
      </c>
      <c r="B28" s="725" t="s">
        <v>25</v>
      </c>
      <c r="C28" s="320">
        <f>SUM(C21:C27)</f>
        <v>3976</v>
      </c>
      <c r="D28" s="358">
        <f>SUM(D21:D27)</f>
        <v>4486</v>
      </c>
      <c r="E28" s="320">
        <f>SUM(E21:E27)</f>
        <v>3099</v>
      </c>
      <c r="F28" s="323">
        <f>SUM(F21:F27)</f>
        <v>3680</v>
      </c>
      <c r="G28" s="328">
        <f>SUM(G21:G27)</f>
        <v>15241</v>
      </c>
    </row>
    <row r="29" spans="1:8" s="47" customFormat="1" ht="15" customHeight="1" outlineLevel="1" thickBot="1" x14ac:dyDescent="0.3">
      <c r="A29" s="109" t="s">
        <v>23</v>
      </c>
      <c r="B29" s="725"/>
      <c r="C29" s="320">
        <f>AVERAGE(C21:C27)</f>
        <v>568</v>
      </c>
      <c r="D29" s="358">
        <f>AVERAGE(D21:D27)</f>
        <v>640.85714285714289</v>
      </c>
      <c r="E29" s="353">
        <f>AVERAGE(E21:E27)</f>
        <v>442.71428571428572</v>
      </c>
      <c r="F29" s="354">
        <f>AVERAGE(F21:F27)</f>
        <v>525.71428571428567</v>
      </c>
      <c r="G29" s="328">
        <f>AVERAGE(G21:G27)</f>
        <v>2177.2857142857142</v>
      </c>
    </row>
    <row r="30" spans="1:8" s="47" customFormat="1" ht="15" customHeight="1" thickBot="1" x14ac:dyDescent="0.3">
      <c r="A30" s="26" t="s">
        <v>20</v>
      </c>
      <c r="B30" s="725"/>
      <c r="C30" s="321">
        <f>SUM(C21:C25)</f>
        <v>3976</v>
      </c>
      <c r="D30" s="356">
        <f>SUM(D21:D25)</f>
        <v>4227</v>
      </c>
      <c r="E30" s="355">
        <f>SUM(E21:E25)</f>
        <v>3099</v>
      </c>
      <c r="F30" s="361">
        <f>SUM(F21:F25)</f>
        <v>3426</v>
      </c>
      <c r="G30" s="329">
        <f>SUM(G21:G25)</f>
        <v>14728</v>
      </c>
    </row>
    <row r="31" spans="1:8" s="47" customFormat="1" ht="15" customHeight="1" thickBot="1" x14ac:dyDescent="0.3">
      <c r="A31" s="26" t="s">
        <v>22</v>
      </c>
      <c r="B31" s="725"/>
      <c r="C31" s="321">
        <f>AVERAGE(C21:C25)</f>
        <v>795.2</v>
      </c>
      <c r="D31" s="356">
        <f>AVERAGE(D21:D25)</f>
        <v>845.4</v>
      </c>
      <c r="E31" s="321">
        <f>AVERAGE(E21:E25)</f>
        <v>619.79999999999995</v>
      </c>
      <c r="F31" s="324">
        <f>AVERAGE(F21:F25)</f>
        <v>685.2</v>
      </c>
      <c r="G31" s="329">
        <f>AVERAGE(G21:G25)</f>
        <v>2945.6</v>
      </c>
    </row>
    <row r="32" spans="1:8" s="47" customFormat="1" ht="15" customHeight="1" x14ac:dyDescent="0.25">
      <c r="A32" s="25" t="s">
        <v>3</v>
      </c>
      <c r="B32" s="174">
        <f>B27+1</f>
        <v>43906</v>
      </c>
      <c r="C32" s="295">
        <v>127</v>
      </c>
      <c r="D32" s="357">
        <v>311</v>
      </c>
      <c r="E32" s="295">
        <v>160</v>
      </c>
      <c r="F32" s="325">
        <v>245</v>
      </c>
      <c r="G32" s="327">
        <f>SUM(C32:F32)</f>
        <v>843</v>
      </c>
    </row>
    <row r="33" spans="1:8" s="47" customFormat="1" ht="15" customHeight="1" x14ac:dyDescent="0.25">
      <c r="A33" s="25" t="s">
        <v>4</v>
      </c>
      <c r="B33" s="174">
        <f t="shared" ref="B33:B38" si="3">B32+1</f>
        <v>43907</v>
      </c>
      <c r="C33" s="295">
        <v>99</v>
      </c>
      <c r="D33" s="357">
        <v>202</v>
      </c>
      <c r="E33" s="295">
        <v>106</v>
      </c>
      <c r="F33" s="325">
        <v>196</v>
      </c>
      <c r="G33" s="327">
        <f t="shared" ref="G33:G38" si="4">SUM(C33:F33)</f>
        <v>603</v>
      </c>
    </row>
    <row r="34" spans="1:8" s="47" customFormat="1" ht="15" customHeight="1" x14ac:dyDescent="0.25">
      <c r="A34" s="25" t="s">
        <v>5</v>
      </c>
      <c r="B34" s="174">
        <f t="shared" si="3"/>
        <v>43908</v>
      </c>
      <c r="C34" s="295">
        <v>80</v>
      </c>
      <c r="D34" s="357">
        <v>193</v>
      </c>
      <c r="E34" s="295">
        <v>77</v>
      </c>
      <c r="F34" s="325">
        <v>152</v>
      </c>
      <c r="G34" s="327">
        <f t="shared" si="4"/>
        <v>502</v>
      </c>
    </row>
    <row r="35" spans="1:8" s="47" customFormat="1" ht="15" customHeight="1" x14ac:dyDescent="0.25">
      <c r="A35" s="25" t="s">
        <v>6</v>
      </c>
      <c r="B35" s="174">
        <f t="shared" si="3"/>
        <v>43909</v>
      </c>
      <c r="C35" s="319">
        <v>60</v>
      </c>
      <c r="D35" s="357">
        <v>124</v>
      </c>
      <c r="E35" s="319">
        <v>53</v>
      </c>
      <c r="F35" s="325">
        <v>133</v>
      </c>
      <c r="G35" s="327">
        <f t="shared" si="4"/>
        <v>370</v>
      </c>
    </row>
    <row r="36" spans="1:8" s="47" customFormat="1" ht="15" customHeight="1" x14ac:dyDescent="0.25">
      <c r="A36" s="25" t="s">
        <v>0</v>
      </c>
      <c r="B36" s="174">
        <f t="shared" si="3"/>
        <v>43910</v>
      </c>
      <c r="C36" s="319">
        <v>0</v>
      </c>
      <c r="D36" s="357">
        <v>158</v>
      </c>
      <c r="E36" s="319">
        <v>0</v>
      </c>
      <c r="F36" s="325">
        <v>169</v>
      </c>
      <c r="G36" s="327">
        <f t="shared" si="4"/>
        <v>327</v>
      </c>
    </row>
    <row r="37" spans="1:8" s="47" customFormat="1" ht="15" customHeight="1" outlineLevel="1" x14ac:dyDescent="0.25">
      <c r="A37" s="25" t="s">
        <v>1</v>
      </c>
      <c r="B37" s="174">
        <f t="shared" si="3"/>
        <v>43911</v>
      </c>
      <c r="C37" s="319">
        <v>0</v>
      </c>
      <c r="D37" s="357">
        <v>14</v>
      </c>
      <c r="E37" s="319">
        <v>0</v>
      </c>
      <c r="F37" s="325">
        <v>23</v>
      </c>
      <c r="G37" s="327">
        <f t="shared" si="4"/>
        <v>37</v>
      </c>
    </row>
    <row r="38" spans="1:8" s="47" customFormat="1" ht="15" customHeight="1" outlineLevel="1" thickBot="1" x14ac:dyDescent="0.3">
      <c r="A38" s="25" t="s">
        <v>2</v>
      </c>
      <c r="B38" s="174">
        <f t="shared" si="3"/>
        <v>43912</v>
      </c>
      <c r="C38" s="319">
        <v>0</v>
      </c>
      <c r="D38" s="357">
        <v>10</v>
      </c>
      <c r="E38" s="319">
        <v>0</v>
      </c>
      <c r="F38" s="325">
        <v>29</v>
      </c>
      <c r="G38" s="327">
        <f t="shared" si="4"/>
        <v>39</v>
      </c>
      <c r="H38" s="153"/>
    </row>
    <row r="39" spans="1:8" s="47" customFormat="1" ht="15" customHeight="1" outlineLevel="1" thickBot="1" x14ac:dyDescent="0.3">
      <c r="A39" s="158" t="s">
        <v>21</v>
      </c>
      <c r="B39" s="725" t="s">
        <v>26</v>
      </c>
      <c r="C39" s="320">
        <f>SUM(C32:C38)</f>
        <v>366</v>
      </c>
      <c r="D39" s="358">
        <f>SUM(D32:D38)</f>
        <v>1012</v>
      </c>
      <c r="E39" s="320">
        <f>SUM(E32:E38)</f>
        <v>396</v>
      </c>
      <c r="F39" s="323">
        <f>SUM(F32:F38)</f>
        <v>947</v>
      </c>
      <c r="G39" s="328">
        <f>SUM(G32:G38)</f>
        <v>2721</v>
      </c>
    </row>
    <row r="40" spans="1:8" s="47" customFormat="1" ht="15" customHeight="1" outlineLevel="1" thickBot="1" x14ac:dyDescent="0.3">
      <c r="A40" s="109" t="s">
        <v>23</v>
      </c>
      <c r="B40" s="725"/>
      <c r="C40" s="320">
        <f>AVERAGE(C32:C38)</f>
        <v>52.285714285714285</v>
      </c>
      <c r="D40" s="358">
        <f>AVERAGE(D32:D38)</f>
        <v>144.57142857142858</v>
      </c>
      <c r="E40" s="320">
        <f>AVERAGE(E32:E38)</f>
        <v>56.571428571428569</v>
      </c>
      <c r="F40" s="323">
        <f>AVERAGE(F32:F38)</f>
        <v>135.28571428571428</v>
      </c>
      <c r="G40" s="328">
        <f>AVERAGE(G32:G38)</f>
        <v>388.71428571428572</v>
      </c>
    </row>
    <row r="41" spans="1:8" s="47" customFormat="1" ht="15" customHeight="1" thickBot="1" x14ac:dyDescent="0.3">
      <c r="A41" s="26" t="s">
        <v>20</v>
      </c>
      <c r="B41" s="725"/>
      <c r="C41" s="321">
        <f>SUM(C32:C36)</f>
        <v>366</v>
      </c>
      <c r="D41" s="356">
        <f>SUM(D32:D36)</f>
        <v>988</v>
      </c>
      <c r="E41" s="321">
        <f>SUM(E32:E36)</f>
        <v>396</v>
      </c>
      <c r="F41" s="324">
        <f>SUM(F32:F36)</f>
        <v>895</v>
      </c>
      <c r="G41" s="329">
        <f>SUM(G32:G36)</f>
        <v>2645</v>
      </c>
    </row>
    <row r="42" spans="1:8" s="47" customFormat="1" ht="15" customHeight="1" thickBot="1" x14ac:dyDescent="0.3">
      <c r="A42" s="26" t="s">
        <v>22</v>
      </c>
      <c r="B42" s="725"/>
      <c r="C42" s="321">
        <f>AVERAGE(C32:C36)</f>
        <v>73.2</v>
      </c>
      <c r="D42" s="356">
        <f>AVERAGE(D32:D36)</f>
        <v>197.6</v>
      </c>
      <c r="E42" s="321">
        <f>AVERAGE(E32:E36)</f>
        <v>79.2</v>
      </c>
      <c r="F42" s="324">
        <f>AVERAGE(F32:F36)</f>
        <v>179</v>
      </c>
      <c r="G42" s="329">
        <f>AVERAGE(G32:G36)</f>
        <v>529</v>
      </c>
    </row>
    <row r="43" spans="1:8" s="47" customFormat="1" ht="15" customHeight="1" x14ac:dyDescent="0.25">
      <c r="A43" s="25" t="s">
        <v>3</v>
      </c>
      <c r="B43" s="176">
        <f>B38+1</f>
        <v>43913</v>
      </c>
      <c r="C43" s="319">
        <v>0</v>
      </c>
      <c r="D43" s="357">
        <v>113</v>
      </c>
      <c r="E43" s="319">
        <v>0</v>
      </c>
      <c r="F43" s="325">
        <v>90</v>
      </c>
      <c r="G43" s="327">
        <f t="shared" ref="G43:G49" si="5">SUM(C43:F43)</f>
        <v>203</v>
      </c>
      <c r="H43" s="153"/>
    </row>
    <row r="44" spans="1:8" s="47" customFormat="1" ht="15" customHeight="1" x14ac:dyDescent="0.25">
      <c r="A44" s="25" t="s">
        <v>4</v>
      </c>
      <c r="B44" s="176">
        <f t="shared" ref="B44:B49" si="6">B43+1</f>
        <v>43914</v>
      </c>
      <c r="C44" s="319">
        <v>0</v>
      </c>
      <c r="D44" s="357">
        <v>76</v>
      </c>
      <c r="E44" s="319">
        <v>0</v>
      </c>
      <c r="F44" s="325">
        <v>96</v>
      </c>
      <c r="G44" s="327">
        <f t="shared" si="5"/>
        <v>172</v>
      </c>
      <c r="H44" s="153"/>
    </row>
    <row r="45" spans="1:8" s="47" customFormat="1" ht="15" customHeight="1" x14ac:dyDescent="0.25">
      <c r="A45" s="25" t="s">
        <v>5</v>
      </c>
      <c r="B45" s="176">
        <f t="shared" si="6"/>
        <v>43915</v>
      </c>
      <c r="C45" s="319">
        <v>0</v>
      </c>
      <c r="D45" s="357">
        <v>62</v>
      </c>
      <c r="E45" s="319">
        <v>0</v>
      </c>
      <c r="F45" s="325">
        <v>76</v>
      </c>
      <c r="G45" s="327">
        <f t="shared" si="5"/>
        <v>138</v>
      </c>
      <c r="H45" s="153"/>
    </row>
    <row r="46" spans="1:8" s="47" customFormat="1" ht="15" customHeight="1" x14ac:dyDescent="0.25">
      <c r="A46" s="25" t="s">
        <v>6</v>
      </c>
      <c r="B46" s="176">
        <f t="shared" si="6"/>
        <v>43916</v>
      </c>
      <c r="C46" s="319">
        <v>0</v>
      </c>
      <c r="D46" s="357">
        <v>60</v>
      </c>
      <c r="E46" s="295">
        <v>0</v>
      </c>
      <c r="F46" s="325">
        <v>65</v>
      </c>
      <c r="G46" s="327">
        <f t="shared" si="5"/>
        <v>125</v>
      </c>
      <c r="H46" s="153"/>
    </row>
    <row r="47" spans="1:8" s="47" customFormat="1" ht="15" customHeight="1" x14ac:dyDescent="0.25">
      <c r="A47" s="25" t="s">
        <v>0</v>
      </c>
      <c r="B47" s="176">
        <f t="shared" si="6"/>
        <v>43917</v>
      </c>
      <c r="C47" s="319">
        <v>0</v>
      </c>
      <c r="D47" s="357">
        <v>69</v>
      </c>
      <c r="E47" s="295">
        <v>0</v>
      </c>
      <c r="F47" s="325">
        <v>47</v>
      </c>
      <c r="G47" s="327">
        <f t="shared" si="5"/>
        <v>116</v>
      </c>
      <c r="H47" s="153"/>
    </row>
    <row r="48" spans="1:8" s="47" customFormat="1" ht="15" customHeight="1" outlineLevel="1" x14ac:dyDescent="0.25">
      <c r="A48" s="25" t="s">
        <v>1</v>
      </c>
      <c r="B48" s="176">
        <f t="shared" si="6"/>
        <v>43918</v>
      </c>
      <c r="C48" s="319">
        <v>0</v>
      </c>
      <c r="D48" s="357">
        <v>7</v>
      </c>
      <c r="E48" s="319">
        <v>0</v>
      </c>
      <c r="F48" s="325">
        <v>11</v>
      </c>
      <c r="G48" s="327">
        <f t="shared" si="5"/>
        <v>18</v>
      </c>
      <c r="H48" s="153"/>
    </row>
    <row r="49" spans="1:8" s="47" customFormat="1" ht="15" customHeight="1" outlineLevel="1" thickBot="1" x14ac:dyDescent="0.3">
      <c r="A49" s="25" t="s">
        <v>2</v>
      </c>
      <c r="B49" s="176">
        <f t="shared" si="6"/>
        <v>43919</v>
      </c>
      <c r="C49" s="319">
        <v>0</v>
      </c>
      <c r="D49" s="357">
        <v>10</v>
      </c>
      <c r="E49" s="319">
        <v>0</v>
      </c>
      <c r="F49" s="325">
        <v>15</v>
      </c>
      <c r="G49" s="327">
        <f t="shared" si="5"/>
        <v>25</v>
      </c>
      <c r="H49" s="153"/>
    </row>
    <row r="50" spans="1:8" s="47" customFormat="1" ht="15" customHeight="1" outlineLevel="1" thickBot="1" x14ac:dyDescent="0.3">
      <c r="A50" s="158" t="s">
        <v>21</v>
      </c>
      <c r="B50" s="725" t="s">
        <v>27</v>
      </c>
      <c r="C50" s="320">
        <f>SUM(C43:C49)</f>
        <v>0</v>
      </c>
      <c r="D50" s="358">
        <f>SUM(D43:D49)</f>
        <v>397</v>
      </c>
      <c r="E50" s="320">
        <f>SUM(E43:E49)</f>
        <v>0</v>
      </c>
      <c r="F50" s="323">
        <f>SUM(F43:F49)</f>
        <v>400</v>
      </c>
      <c r="G50" s="328">
        <f>SUM(G43:G49)</f>
        <v>797</v>
      </c>
    </row>
    <row r="51" spans="1:8" s="47" customFormat="1" ht="15" customHeight="1" outlineLevel="1" thickBot="1" x14ac:dyDescent="0.3">
      <c r="A51" s="109" t="s">
        <v>23</v>
      </c>
      <c r="B51" s="725"/>
      <c r="C51" s="320">
        <f>AVERAGE(C43:C49)</f>
        <v>0</v>
      </c>
      <c r="D51" s="358">
        <f>AVERAGE(D43:D49)</f>
        <v>56.714285714285715</v>
      </c>
      <c r="E51" s="320">
        <f>AVERAGE(E43:E49)</f>
        <v>0</v>
      </c>
      <c r="F51" s="323">
        <f>AVERAGE(F43:F49)</f>
        <v>57.142857142857146</v>
      </c>
      <c r="G51" s="328">
        <f>AVERAGE(G43:G49)</f>
        <v>113.85714285714286</v>
      </c>
    </row>
    <row r="52" spans="1:8" s="47" customFormat="1" ht="15" customHeight="1" thickBot="1" x14ac:dyDescent="0.3">
      <c r="A52" s="26" t="s">
        <v>20</v>
      </c>
      <c r="B52" s="725"/>
      <c r="C52" s="321">
        <f>SUM(C43:C47)</f>
        <v>0</v>
      </c>
      <c r="D52" s="356">
        <f>SUM(D43:D47)</f>
        <v>380</v>
      </c>
      <c r="E52" s="321">
        <f>SUM(E43:E47)</f>
        <v>0</v>
      </c>
      <c r="F52" s="324">
        <f>SUM(F43:F47)</f>
        <v>374</v>
      </c>
      <c r="G52" s="329">
        <f>SUM(G43:G47)</f>
        <v>754</v>
      </c>
    </row>
    <row r="53" spans="1:8" s="47" customFormat="1" ht="15" customHeight="1" thickBot="1" x14ac:dyDescent="0.3">
      <c r="A53" s="26" t="s">
        <v>22</v>
      </c>
      <c r="B53" s="725"/>
      <c r="C53" s="321">
        <f>AVERAGE(C43:C47)</f>
        <v>0</v>
      </c>
      <c r="D53" s="356">
        <f>AVERAGE(D43:D47)</f>
        <v>76</v>
      </c>
      <c r="E53" s="321">
        <f>AVERAGE(E43:E47)</f>
        <v>0</v>
      </c>
      <c r="F53" s="324">
        <f>AVERAGE(F43:F47)</f>
        <v>74.8</v>
      </c>
      <c r="G53" s="329">
        <f>AVERAGE(G43:G47)</f>
        <v>150.80000000000001</v>
      </c>
    </row>
    <row r="54" spans="1:8" s="47" customFormat="1" ht="15" customHeight="1" x14ac:dyDescent="0.25">
      <c r="A54" s="25" t="s">
        <v>3</v>
      </c>
      <c r="B54" s="176">
        <f>B49+1</f>
        <v>43920</v>
      </c>
      <c r="C54" s="295">
        <v>0</v>
      </c>
      <c r="D54" s="357">
        <v>63</v>
      </c>
      <c r="E54" s="295">
        <v>0</v>
      </c>
      <c r="F54" s="325">
        <v>53</v>
      </c>
      <c r="G54" s="327">
        <f t="shared" ref="G54:G60" si="7">SUM(C54:F54)</f>
        <v>116</v>
      </c>
      <c r="H54" s="153"/>
    </row>
    <row r="55" spans="1:8" s="47" customFormat="1" ht="15" customHeight="1" thickBot="1" x14ac:dyDescent="0.3">
      <c r="A55" s="149" t="s">
        <v>4</v>
      </c>
      <c r="B55" s="176">
        <f t="shared" ref="B55:B60" si="8">B54+1</f>
        <v>43921</v>
      </c>
      <c r="C55" s="295">
        <v>0</v>
      </c>
      <c r="D55" s="357">
        <v>45</v>
      </c>
      <c r="E55" s="295">
        <v>0</v>
      </c>
      <c r="F55" s="325">
        <v>40</v>
      </c>
      <c r="G55" s="327">
        <f t="shared" si="7"/>
        <v>85</v>
      </c>
      <c r="H55" s="153"/>
    </row>
    <row r="56" spans="1:8" s="47" customFormat="1" ht="15" hidden="1" customHeight="1" x14ac:dyDescent="0.25">
      <c r="A56" s="149" t="s">
        <v>5</v>
      </c>
      <c r="B56" s="176">
        <f t="shared" si="8"/>
        <v>43922</v>
      </c>
      <c r="C56" s="295"/>
      <c r="D56" s="357"/>
      <c r="E56" s="295"/>
      <c r="F56" s="325"/>
      <c r="G56" s="327">
        <f t="shared" si="7"/>
        <v>0</v>
      </c>
      <c r="H56" s="153"/>
    </row>
    <row r="57" spans="1:8" s="47" customFormat="1" ht="13.5" hidden="1" x14ac:dyDescent="0.25">
      <c r="A57" s="149" t="s">
        <v>6</v>
      </c>
      <c r="B57" s="176">
        <f t="shared" si="8"/>
        <v>43923</v>
      </c>
      <c r="C57" s="319"/>
      <c r="D57" s="359"/>
      <c r="E57" s="319"/>
      <c r="F57" s="322"/>
      <c r="G57" s="327">
        <f t="shared" si="7"/>
        <v>0</v>
      </c>
      <c r="H57" s="153"/>
    </row>
    <row r="58" spans="1:8" s="47" customFormat="1" ht="14.25" hidden="1" thickBot="1" x14ac:dyDescent="0.3">
      <c r="A58" s="25" t="s">
        <v>0</v>
      </c>
      <c r="B58" s="178">
        <f t="shared" si="8"/>
        <v>43924</v>
      </c>
      <c r="C58" s="319"/>
      <c r="D58" s="359"/>
      <c r="E58" s="319"/>
      <c r="F58" s="322"/>
      <c r="G58" s="327">
        <f t="shared" si="7"/>
        <v>0</v>
      </c>
      <c r="H58" s="153"/>
    </row>
    <row r="59" spans="1:8" s="47" customFormat="1" ht="13.5" hidden="1" outlineLevel="1" x14ac:dyDescent="0.25">
      <c r="A59" s="25" t="s">
        <v>1</v>
      </c>
      <c r="B59" s="178">
        <f t="shared" si="8"/>
        <v>43925</v>
      </c>
      <c r="C59" s="319"/>
      <c r="D59" s="359"/>
      <c r="E59" s="319"/>
      <c r="F59" s="322"/>
      <c r="G59" s="327">
        <f t="shared" si="7"/>
        <v>0</v>
      </c>
      <c r="H59" s="153"/>
    </row>
    <row r="60" spans="1:8" s="47" customFormat="1" ht="14.25" hidden="1" outlineLevel="1" thickBot="1" x14ac:dyDescent="0.3">
      <c r="A60" s="149" t="s">
        <v>2</v>
      </c>
      <c r="B60" s="362">
        <f t="shared" si="8"/>
        <v>43926</v>
      </c>
      <c r="C60" s="319"/>
      <c r="D60" s="359"/>
      <c r="E60" s="319"/>
      <c r="F60" s="322"/>
      <c r="G60" s="327">
        <f t="shared" si="7"/>
        <v>0</v>
      </c>
    </row>
    <row r="61" spans="1:8" s="47" customFormat="1" ht="15" customHeight="1" outlineLevel="1" thickBot="1" x14ac:dyDescent="0.3">
      <c r="A61" s="158" t="s">
        <v>21</v>
      </c>
      <c r="B61" s="672" t="s">
        <v>28</v>
      </c>
      <c r="C61" s="320">
        <f>SUM(C54:C60)</f>
        <v>0</v>
      </c>
      <c r="D61" s="358">
        <f>SUM(D54:D60)</f>
        <v>108</v>
      </c>
      <c r="E61" s="320">
        <f>SUM(E54:E60)</f>
        <v>0</v>
      </c>
      <c r="F61" s="323">
        <f>SUM(F54:F60)</f>
        <v>93</v>
      </c>
      <c r="G61" s="328">
        <f>SUM(G54:G60)</f>
        <v>201</v>
      </c>
    </row>
    <row r="62" spans="1:8" s="47" customFormat="1" ht="15" customHeight="1" outlineLevel="1" thickBot="1" x14ac:dyDescent="0.3">
      <c r="A62" s="109" t="s">
        <v>23</v>
      </c>
      <c r="B62" s="672"/>
      <c r="C62" s="320">
        <f>AVERAGE(C54:C60)</f>
        <v>0</v>
      </c>
      <c r="D62" s="358">
        <f>AVERAGE(D54:D60)</f>
        <v>54</v>
      </c>
      <c r="E62" s="320">
        <f>AVERAGE(E54:E60)</f>
        <v>0</v>
      </c>
      <c r="F62" s="323">
        <f>AVERAGE(F54:F60)</f>
        <v>46.5</v>
      </c>
      <c r="G62" s="328">
        <f>AVERAGE(G54:G60)</f>
        <v>28.714285714285715</v>
      </c>
    </row>
    <row r="63" spans="1:8" s="47" customFormat="1" ht="15" customHeight="1" thickBot="1" x14ac:dyDescent="0.3">
      <c r="A63" s="26" t="s">
        <v>20</v>
      </c>
      <c r="B63" s="672"/>
      <c r="C63" s="321">
        <f>SUM(C54:C58)</f>
        <v>0</v>
      </c>
      <c r="D63" s="356">
        <f>SUM(D54:D58)</f>
        <v>108</v>
      </c>
      <c r="E63" s="321">
        <f>SUM(E54:E58)</f>
        <v>0</v>
      </c>
      <c r="F63" s="324">
        <f>SUM(F54:F58)</f>
        <v>93</v>
      </c>
      <c r="G63" s="329">
        <f>SUM(G54:G58)</f>
        <v>201</v>
      </c>
    </row>
    <row r="64" spans="1:8" s="47" customFormat="1" ht="14.25" thickBot="1" x14ac:dyDescent="0.3">
      <c r="A64" s="26" t="s">
        <v>22</v>
      </c>
      <c r="B64" s="673"/>
      <c r="C64" s="294">
        <f>AVERAGE(C54:C58)</f>
        <v>0</v>
      </c>
      <c r="D64" s="360">
        <f>AVERAGE(D54:D58)</f>
        <v>54</v>
      </c>
      <c r="E64" s="294">
        <f>AVERAGE(E54:E58)</f>
        <v>0</v>
      </c>
      <c r="F64" s="326">
        <f>AVERAGE(F54:F58)</f>
        <v>46.5</v>
      </c>
      <c r="G64" s="330">
        <f>AVERAGE(G54:G58)</f>
        <v>40.200000000000003</v>
      </c>
    </row>
    <row r="65" spans="1:7" s="47" customFormat="1" ht="14.25" hidden="1" thickBot="1" x14ac:dyDescent="0.3">
      <c r="A65" s="149" t="s">
        <v>3</v>
      </c>
      <c r="B65" s="175">
        <f>B60+1</f>
        <v>43927</v>
      </c>
      <c r="C65" s="12"/>
      <c r="D65" s="63"/>
      <c r="E65" s="12"/>
      <c r="F65" s="13"/>
      <c r="G65" s="16">
        <f>SUM(C65:F65)</f>
        <v>0</v>
      </c>
    </row>
    <row r="66" spans="1:7" s="47" customFormat="1" ht="14.25" hidden="1" thickBot="1" x14ac:dyDescent="0.3">
      <c r="A66" s="149" t="s">
        <v>4</v>
      </c>
      <c r="B66" s="176">
        <f t="shared" ref="B66:B71" si="9">B65+1</f>
        <v>43928</v>
      </c>
      <c r="C66" s="12"/>
      <c r="D66" s="63"/>
      <c r="E66" s="18"/>
      <c r="F66" s="19"/>
      <c r="G66" s="17">
        <f>SUM(C66:F66)</f>
        <v>0</v>
      </c>
    </row>
    <row r="67" spans="1:7" s="47" customFormat="1" ht="14.25" hidden="1" thickBot="1" x14ac:dyDescent="0.3">
      <c r="A67" s="149"/>
      <c r="B67" s="176">
        <f t="shared" si="9"/>
        <v>43929</v>
      </c>
      <c r="C67" s="12"/>
      <c r="D67" s="63"/>
      <c r="E67" s="18"/>
      <c r="F67" s="19"/>
      <c r="G67" s="17"/>
    </row>
    <row r="68" spans="1:7" s="47" customFormat="1" ht="14.25" hidden="1" thickBot="1" x14ac:dyDescent="0.3">
      <c r="A68" s="149"/>
      <c r="B68" s="176">
        <f t="shared" si="9"/>
        <v>43930</v>
      </c>
      <c r="C68" s="12"/>
      <c r="D68" s="63"/>
      <c r="E68" s="18"/>
      <c r="F68" s="19"/>
      <c r="G68" s="17"/>
    </row>
    <row r="69" spans="1:7" s="47" customFormat="1" ht="14.25" hidden="1" thickBot="1" x14ac:dyDescent="0.3">
      <c r="A69" s="25"/>
      <c r="B69" s="176">
        <f t="shared" si="9"/>
        <v>43931</v>
      </c>
      <c r="C69" s="12"/>
      <c r="D69" s="63"/>
      <c r="E69" s="18"/>
      <c r="F69" s="19"/>
      <c r="G69" s="17"/>
    </row>
    <row r="70" spans="1:7" s="47" customFormat="1" ht="14.25" hidden="1" outlineLevel="1" thickBot="1" x14ac:dyDescent="0.3">
      <c r="A70" s="25"/>
      <c r="B70" s="176">
        <f t="shared" si="9"/>
        <v>43932</v>
      </c>
      <c r="C70" s="18"/>
      <c r="D70" s="64"/>
      <c r="E70" s="18"/>
      <c r="F70" s="19"/>
      <c r="G70" s="17"/>
    </row>
    <row r="71" spans="1:7" s="47" customFormat="1" ht="14.25" hidden="1" outlineLevel="1" thickBot="1" x14ac:dyDescent="0.3">
      <c r="A71" s="25"/>
      <c r="B71" s="176">
        <f t="shared" si="9"/>
        <v>43933</v>
      </c>
      <c r="C71" s="21"/>
      <c r="D71" s="65"/>
      <c r="E71" s="21"/>
      <c r="F71" s="22"/>
      <c r="G71" s="66"/>
    </row>
    <row r="72" spans="1:7" s="47" customFormat="1" ht="14.25" hidden="1" outlineLevel="1" thickBot="1" x14ac:dyDescent="0.3">
      <c r="A72" s="158" t="s">
        <v>21</v>
      </c>
      <c r="B72" s="671" t="s">
        <v>32</v>
      </c>
      <c r="C72" s="114">
        <f>SUM(C65:C71)</f>
        <v>0</v>
      </c>
      <c r="D72" s="114">
        <f>SUM(D65:D71)</f>
        <v>0</v>
      </c>
      <c r="E72" s="114">
        <f>SUM(E65:E71)</f>
        <v>0</v>
      </c>
      <c r="F72" s="114">
        <f>SUM(F65:F71)</f>
        <v>0</v>
      </c>
      <c r="G72" s="114">
        <f>SUM(G65:G71)</f>
        <v>0</v>
      </c>
    </row>
    <row r="73" spans="1:7" s="47" customFormat="1" ht="14.25" hidden="1" outlineLevel="1" thickBot="1" x14ac:dyDescent="0.3">
      <c r="A73" s="109" t="s">
        <v>23</v>
      </c>
      <c r="B73" s="672"/>
      <c r="C73" s="110" t="e">
        <f>AVERAGE(C65:C71)</f>
        <v>#DIV/0!</v>
      </c>
      <c r="D73" s="110" t="e">
        <f>AVERAGE(D65:D71)</f>
        <v>#DIV/0!</v>
      </c>
      <c r="E73" s="110" t="e">
        <f>AVERAGE(E65:E71)</f>
        <v>#DIV/0!</v>
      </c>
      <c r="F73" s="110" t="e">
        <f>AVERAGE(F65:F71)</f>
        <v>#DIV/0!</v>
      </c>
      <c r="G73" s="110">
        <f>AVERAGE(G65:G71)</f>
        <v>0</v>
      </c>
    </row>
    <row r="74" spans="1:7" s="47" customFormat="1" ht="14.25" hidden="1" thickBot="1" x14ac:dyDescent="0.3">
      <c r="A74" s="26" t="s">
        <v>20</v>
      </c>
      <c r="B74" s="672"/>
      <c r="C74" s="27">
        <f>SUM(C65:C69)</f>
        <v>0</v>
      </c>
      <c r="D74" s="27">
        <f>SUM(D65:D69)</f>
        <v>0</v>
      </c>
      <c r="E74" s="27">
        <f>SUM(E65:E69)</f>
        <v>0</v>
      </c>
      <c r="F74" s="27">
        <f>SUM(F65:F69)</f>
        <v>0</v>
      </c>
      <c r="G74" s="27">
        <f>SUM(G65:G69)</f>
        <v>0</v>
      </c>
    </row>
    <row r="75" spans="1:7" s="47" customFormat="1" ht="14.25" hidden="1" thickBot="1" x14ac:dyDescent="0.3">
      <c r="A75" s="26" t="s">
        <v>22</v>
      </c>
      <c r="B75" s="673"/>
      <c r="C75" s="31" t="e">
        <f>AVERAGE(C65:C69)</f>
        <v>#DIV/0!</v>
      </c>
      <c r="D75" s="31" t="e">
        <f>AVERAGE(D65:D69)</f>
        <v>#DIV/0!</v>
      </c>
      <c r="E75" s="31" t="e">
        <f>AVERAGE(E65:E69)</f>
        <v>#DIV/0!</v>
      </c>
      <c r="F75" s="31" t="e">
        <f>AVERAGE(F65:F69)</f>
        <v>#DIV/0!</v>
      </c>
      <c r="G75" s="31">
        <f>AVERAGE(G65:G69)</f>
        <v>0</v>
      </c>
    </row>
    <row r="76" spans="1:7" s="47" customFormat="1" ht="15" customHeight="1" x14ac:dyDescent="0.25">
      <c r="A76" s="4"/>
      <c r="B76" s="131"/>
      <c r="C76" s="50"/>
      <c r="D76" s="50"/>
      <c r="E76" s="50"/>
      <c r="F76" s="50"/>
      <c r="G76" s="50"/>
    </row>
    <row r="77" spans="1:7" s="47" customFormat="1" ht="30" customHeight="1" x14ac:dyDescent="0.25">
      <c r="A77" s="187"/>
      <c r="B77" s="39" t="s">
        <v>10</v>
      </c>
      <c r="C77" s="39" t="s">
        <v>14</v>
      </c>
      <c r="D77" s="50"/>
      <c r="E77" s="719" t="s">
        <v>59</v>
      </c>
      <c r="F77" s="720"/>
      <c r="G77" s="721"/>
    </row>
    <row r="78" spans="1:7" ht="30" customHeight="1" x14ac:dyDescent="0.25">
      <c r="A78" s="42" t="s">
        <v>118</v>
      </c>
      <c r="B78" s="188">
        <f>SUM(,C6:D6,C61:D61, C50:D50, C39:D39, C28:D28, C17:D17, C72:D72)</f>
        <v>23416</v>
      </c>
      <c r="C78" s="37">
        <f>SUM(,E6:F6,E72:F72, E61:F61, E50:F50, E39:F39, E28:F28, E17:F17)</f>
        <v>18343</v>
      </c>
      <c r="D78" s="118"/>
      <c r="E78" s="677" t="s">
        <v>30</v>
      </c>
      <c r="F78" s="678"/>
      <c r="G78" s="106">
        <f>SUM(G19, G30, G41, G52, G63, G74)</f>
        <v>38970</v>
      </c>
    </row>
    <row r="79" spans="1:7" ht="30" customHeight="1" x14ac:dyDescent="0.25">
      <c r="A79" s="42" t="s">
        <v>30</v>
      </c>
      <c r="B79" s="188">
        <f>SUM(C6:D6,C63:D63, C52:D52, C41:D41, C30:D30, C19:D19, C74:D74)</f>
        <v>22374</v>
      </c>
      <c r="C79" s="37">
        <f>SUM(E74:F74, E63:F63, E52:F52, E41:F41, E30:F30, E19:F19)</f>
        <v>16927</v>
      </c>
      <c r="D79" s="118"/>
      <c r="E79" s="677" t="s">
        <v>118</v>
      </c>
      <c r="F79" s="678"/>
      <c r="G79" s="107">
        <f>SUM(,G6,G61, G50, G39, G28, G17, G72)</f>
        <v>41759</v>
      </c>
    </row>
    <row r="80" spans="1:7" ht="30" customHeight="1" x14ac:dyDescent="0.25">
      <c r="E80" s="677" t="s">
        <v>22</v>
      </c>
      <c r="F80" s="678"/>
      <c r="G80" s="107">
        <f>AVERAGE(G19, G30, G41, G52, G63, G74)</f>
        <v>6495</v>
      </c>
    </row>
    <row r="81" spans="3:7" ht="26.25" customHeight="1" x14ac:dyDescent="0.25">
      <c r="E81" s="677" t="s">
        <v>119</v>
      </c>
      <c r="F81" s="678"/>
      <c r="G81" s="106">
        <f>AVERAGE(G6,G61, G50, G39, G28, G17, G72)</f>
        <v>5965.5714285714284</v>
      </c>
    </row>
    <row r="82" spans="3:7" x14ac:dyDescent="0.25">
      <c r="C82" s="151"/>
    </row>
  </sheetData>
  <mergeCells count="21">
    <mergeCell ref="B6:B9"/>
    <mergeCell ref="G1:G4"/>
    <mergeCell ref="E1:F2"/>
    <mergeCell ref="C1:D2"/>
    <mergeCell ref="E77:G77"/>
    <mergeCell ref="A3:A4"/>
    <mergeCell ref="B3:B4"/>
    <mergeCell ref="E3:E4"/>
    <mergeCell ref="F3:F4"/>
    <mergeCell ref="C3:C4"/>
    <mergeCell ref="D3:D4"/>
    <mergeCell ref="E80:F80"/>
    <mergeCell ref="E81:F81"/>
    <mergeCell ref="B17:B20"/>
    <mergeCell ref="B28:B31"/>
    <mergeCell ref="B39:B42"/>
    <mergeCell ref="B50:B53"/>
    <mergeCell ref="B61:B64"/>
    <mergeCell ref="E79:F79"/>
    <mergeCell ref="E78:F78"/>
    <mergeCell ref="B72:B75"/>
  </mergeCells>
  <pageMargins left="0.7" right="0.7" top="0.75" bottom="0.75" header="0.3" footer="0.3"/>
  <pageSetup scale="73" orientation="portrait" r:id="rId1"/>
  <ignoredErrors>
    <ignoredError sqref="C29" emptyCellReference="1"/>
    <ignoredError sqref="C18 E18:F18" evalError="1" emptyCellReference="1"/>
    <ignoredError sqref="D39:F39 G29 C39 G31" formulaRange="1" emptyCellReference="1"/>
    <ignoredError sqref="G64 F31" formulaRange="1"/>
    <ignoredError sqref="D64:F64 D40:F40 G40 D51:F51 D62:F62 D20 G18 G51 C51 C62 C40 C64 G20 C42 D42:F42 G42 C53 D53:F53 G53" evalError="1" formulaRange="1" emptyCellReference="1"/>
    <ignoredError sqref="G62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1"/>
  <sheetViews>
    <sheetView zoomScaleNormal="100"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G49" sqref="C43:G49"/>
    </sheetView>
  </sheetViews>
  <sheetFormatPr defaultRowHeight="15" outlineLevelRow="1" x14ac:dyDescent="0.25"/>
  <cols>
    <col min="1" max="1" width="18.7109375" style="1" bestFit="1" customWidth="1"/>
    <col min="2" max="2" width="16.28515625" style="132" customWidth="1"/>
    <col min="3" max="3" width="16.28515625" style="393" customWidth="1"/>
    <col min="4" max="11" width="15.7109375" style="11" customWidth="1"/>
    <col min="12" max="12" width="18.710937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68"/>
      <c r="C1" s="707" t="s">
        <v>97</v>
      </c>
      <c r="D1" s="708"/>
      <c r="E1" s="708"/>
      <c r="F1" s="708"/>
      <c r="G1" s="709"/>
      <c r="H1" s="707" t="s">
        <v>94</v>
      </c>
      <c r="I1" s="709"/>
      <c r="J1" s="707" t="s">
        <v>95</v>
      </c>
      <c r="K1" s="709"/>
      <c r="L1" s="704" t="s">
        <v>19</v>
      </c>
    </row>
    <row r="2" spans="1:13" ht="15" customHeight="1" thickBot="1" x14ac:dyDescent="0.3">
      <c r="A2" s="24"/>
      <c r="B2" s="169"/>
      <c r="C2" s="710"/>
      <c r="D2" s="711"/>
      <c r="E2" s="711"/>
      <c r="F2" s="711"/>
      <c r="G2" s="712"/>
      <c r="H2" s="710"/>
      <c r="I2" s="712"/>
      <c r="J2" s="710"/>
      <c r="K2" s="712"/>
      <c r="L2" s="705"/>
    </row>
    <row r="3" spans="1:13" ht="13.5" customHeight="1" x14ac:dyDescent="0.25">
      <c r="A3" s="663" t="s">
        <v>52</v>
      </c>
      <c r="B3" s="682" t="s">
        <v>53</v>
      </c>
      <c r="C3" s="752" t="s">
        <v>104</v>
      </c>
      <c r="D3" s="651" t="s">
        <v>7</v>
      </c>
      <c r="E3" s="651" t="s">
        <v>91</v>
      </c>
      <c r="F3" s="651" t="s">
        <v>92</v>
      </c>
      <c r="G3" s="652" t="s">
        <v>93</v>
      </c>
      <c r="H3" s="663" t="s">
        <v>88</v>
      </c>
      <c r="I3" s="494" t="s">
        <v>108</v>
      </c>
      <c r="J3" s="650" t="s">
        <v>10</v>
      </c>
      <c r="K3" s="750" t="s">
        <v>102</v>
      </c>
      <c r="L3" s="696"/>
    </row>
    <row r="4" spans="1:13" ht="15" customHeight="1" thickBot="1" x14ac:dyDescent="0.3">
      <c r="A4" s="716"/>
      <c r="B4" s="746"/>
      <c r="C4" s="753"/>
      <c r="D4" s="747"/>
      <c r="E4" s="747"/>
      <c r="F4" s="747"/>
      <c r="G4" s="749"/>
      <c r="H4" s="716"/>
      <c r="I4" s="495" t="s">
        <v>101</v>
      </c>
      <c r="J4" s="748"/>
      <c r="K4" s="751"/>
      <c r="L4" s="697"/>
    </row>
    <row r="5" spans="1:13" s="496" customFormat="1" ht="15" customHeight="1" thickBot="1" x14ac:dyDescent="0.3">
      <c r="A5" s="503" t="s">
        <v>2</v>
      </c>
      <c r="B5" s="499">
        <v>43891</v>
      </c>
      <c r="C5" s="520"/>
      <c r="D5" s="521">
        <v>143</v>
      </c>
      <c r="E5" s="521">
        <v>49</v>
      </c>
      <c r="F5" s="521">
        <v>131</v>
      </c>
      <c r="G5" s="522">
        <v>90</v>
      </c>
      <c r="H5" s="523"/>
      <c r="I5" s="524"/>
      <c r="J5" s="525">
        <v>373</v>
      </c>
      <c r="K5" s="526">
        <v>329</v>
      </c>
      <c r="L5" s="529">
        <f>SUM(C5:K5)</f>
        <v>1115</v>
      </c>
    </row>
    <row r="6" spans="1:13" s="47" customFormat="1" ht="15" customHeight="1" outlineLevel="1" thickBot="1" x14ac:dyDescent="0.3">
      <c r="A6" s="158" t="s">
        <v>21</v>
      </c>
      <c r="B6" s="741" t="s">
        <v>124</v>
      </c>
      <c r="C6" s="439" t="e">
        <f>SUM(#REF!)</f>
        <v>#REF!</v>
      </c>
      <c r="D6" s="440">
        <f>SUM(D5)</f>
        <v>143</v>
      </c>
      <c r="E6" s="440">
        <f t="shared" ref="E6:K6" si="0">SUM(E5)</f>
        <v>49</v>
      </c>
      <c r="F6" s="440">
        <f t="shared" si="0"/>
        <v>131</v>
      </c>
      <c r="G6" s="440">
        <f t="shared" si="0"/>
        <v>90</v>
      </c>
      <c r="H6" s="440">
        <f t="shared" si="0"/>
        <v>0</v>
      </c>
      <c r="I6" s="440">
        <f t="shared" si="0"/>
        <v>0</v>
      </c>
      <c r="J6" s="440">
        <f t="shared" si="0"/>
        <v>373</v>
      </c>
      <c r="K6" s="440">
        <f t="shared" si="0"/>
        <v>329</v>
      </c>
      <c r="L6" s="440">
        <f>SUM(L5)</f>
        <v>1115</v>
      </c>
    </row>
    <row r="7" spans="1:13" s="47" customFormat="1" ht="15" customHeight="1" outlineLevel="1" thickBot="1" x14ac:dyDescent="0.3">
      <c r="A7" s="109" t="s">
        <v>23</v>
      </c>
      <c r="B7" s="742"/>
      <c r="C7" s="381" t="e">
        <f>AVERAGE(#REF!)</f>
        <v>#REF!</v>
      </c>
      <c r="D7" s="286">
        <f>AVERAGE(D5)</f>
        <v>143</v>
      </c>
      <c r="E7" s="286">
        <f t="shared" ref="E7:L7" si="1">AVERAGE(E5)</f>
        <v>49</v>
      </c>
      <c r="F7" s="286">
        <f t="shared" si="1"/>
        <v>131</v>
      </c>
      <c r="G7" s="286">
        <f t="shared" si="1"/>
        <v>90</v>
      </c>
      <c r="H7" s="286" t="e">
        <f t="shared" si="1"/>
        <v>#DIV/0!</v>
      </c>
      <c r="I7" s="286" t="e">
        <f t="shared" si="1"/>
        <v>#DIV/0!</v>
      </c>
      <c r="J7" s="286">
        <f t="shared" si="1"/>
        <v>373</v>
      </c>
      <c r="K7" s="286">
        <f t="shared" si="1"/>
        <v>329</v>
      </c>
      <c r="L7" s="286">
        <f t="shared" si="1"/>
        <v>1115</v>
      </c>
    </row>
    <row r="8" spans="1:13" s="47" customFormat="1" ht="15" customHeight="1" thickBot="1" x14ac:dyDescent="0.3">
      <c r="A8" s="26" t="s">
        <v>20</v>
      </c>
      <c r="B8" s="742"/>
      <c r="C8" s="382" t="e">
        <f>SUM(#REF!)</f>
        <v>#REF!</v>
      </c>
      <c r="D8" s="287" t="e">
        <f>SUM(#REF!)</f>
        <v>#REF!</v>
      </c>
      <c r="E8" s="287" t="e">
        <f>SUM(#REF!)</f>
        <v>#REF!</v>
      </c>
      <c r="F8" s="287" t="e">
        <f>SUM(#REF!)</f>
        <v>#REF!</v>
      </c>
      <c r="G8" s="429" t="e">
        <f>SUM(#REF!)</f>
        <v>#REF!</v>
      </c>
      <c r="H8" s="291" t="e">
        <f>SUM(#REF!)</f>
        <v>#REF!</v>
      </c>
      <c r="I8" s="292" t="e">
        <f>SUM(#REF!)</f>
        <v>#REF!</v>
      </c>
      <c r="J8" s="345" t="e">
        <f>SUM(#REF!)</f>
        <v>#REF!</v>
      </c>
      <c r="K8" s="308" t="e">
        <f>SUM(#REF!)</f>
        <v>#REF!</v>
      </c>
      <c r="L8" s="30" t="e">
        <f>SUM(#REF!)</f>
        <v>#REF!</v>
      </c>
    </row>
    <row r="9" spans="1:13" s="47" customFormat="1" ht="15" customHeight="1" thickBot="1" x14ac:dyDescent="0.3">
      <c r="A9" s="26" t="s">
        <v>22</v>
      </c>
      <c r="B9" s="742"/>
      <c r="C9" s="448" t="e">
        <f>AVERAGE(#REF!)</f>
        <v>#REF!</v>
      </c>
      <c r="D9" s="449" t="e">
        <f>AVERAGE(#REF!)</f>
        <v>#REF!</v>
      </c>
      <c r="E9" s="449" t="e">
        <f>AVERAGE(#REF!)</f>
        <v>#REF!</v>
      </c>
      <c r="F9" s="449" t="e">
        <f>AVERAGE(#REF!)</f>
        <v>#REF!</v>
      </c>
      <c r="G9" s="450" t="e">
        <f>AVERAGE(#REF!)</f>
        <v>#REF!</v>
      </c>
      <c r="H9" s="451" t="e">
        <f>AVERAGE(#REF!)</f>
        <v>#REF!</v>
      </c>
      <c r="I9" s="452" t="e">
        <f>AVERAGE(I3)</f>
        <v>#DIV/0!</v>
      </c>
      <c r="J9" s="453" t="e">
        <f>AVERAGE(#REF!)</f>
        <v>#REF!</v>
      </c>
      <c r="K9" s="454" t="e">
        <f>AVERAGE(#REF!)</f>
        <v>#REF!</v>
      </c>
      <c r="L9" s="35" t="e">
        <f>AVERAGE(#REF!)</f>
        <v>#REF!</v>
      </c>
    </row>
    <row r="10" spans="1:13" s="46" customFormat="1" ht="14.25" thickBot="1" x14ac:dyDescent="0.3">
      <c r="A10" s="25" t="s">
        <v>3</v>
      </c>
      <c r="B10" s="316">
        <v>43892</v>
      </c>
      <c r="C10" s="497"/>
      <c r="D10" s="498">
        <v>95</v>
      </c>
      <c r="E10" s="498">
        <v>39</v>
      </c>
      <c r="F10" s="14">
        <v>191</v>
      </c>
      <c r="G10" s="63">
        <v>105</v>
      </c>
      <c r="H10" s="509">
        <v>194</v>
      </c>
      <c r="I10" s="510">
        <v>188</v>
      </c>
      <c r="J10" s="140">
        <v>41</v>
      </c>
      <c r="K10" s="13">
        <v>22</v>
      </c>
      <c r="L10" s="55">
        <f t="shared" ref="L10:L16" si="2">SUM(C10:K10)</f>
        <v>875</v>
      </c>
    </row>
    <row r="11" spans="1:13" s="46" customFormat="1" ht="14.25" thickBot="1" x14ac:dyDescent="0.3">
      <c r="A11" s="25" t="s">
        <v>4</v>
      </c>
      <c r="B11" s="275">
        <v>43893</v>
      </c>
      <c r="C11" s="380"/>
      <c r="D11" s="285" t="s">
        <v>129</v>
      </c>
      <c r="E11" s="285" t="s">
        <v>129</v>
      </c>
      <c r="F11" s="222" t="s">
        <v>129</v>
      </c>
      <c r="G11" s="244" t="s">
        <v>129</v>
      </c>
      <c r="H11" s="438">
        <v>216</v>
      </c>
      <c r="I11" s="293">
        <v>199</v>
      </c>
      <c r="J11" s="141">
        <v>16</v>
      </c>
      <c r="K11" s="19">
        <v>12</v>
      </c>
      <c r="L11" s="55">
        <f t="shared" si="2"/>
        <v>443</v>
      </c>
    </row>
    <row r="12" spans="1:13" s="46" customFormat="1" ht="14.25" thickBot="1" x14ac:dyDescent="0.3">
      <c r="A12" s="25" t="s">
        <v>5</v>
      </c>
      <c r="B12" s="275">
        <v>43894</v>
      </c>
      <c r="C12" s="380"/>
      <c r="D12" s="553" t="s">
        <v>129</v>
      </c>
      <c r="E12" s="285" t="s">
        <v>129</v>
      </c>
      <c r="F12" s="222" t="s">
        <v>129</v>
      </c>
      <c r="G12" s="244" t="s">
        <v>129</v>
      </c>
      <c r="H12" s="438">
        <v>208</v>
      </c>
      <c r="I12" s="293">
        <v>209</v>
      </c>
      <c r="J12" s="141">
        <v>45</v>
      </c>
      <c r="K12" s="19">
        <v>26</v>
      </c>
      <c r="L12" s="55">
        <f t="shared" si="2"/>
        <v>488</v>
      </c>
    </row>
    <row r="13" spans="1:13" s="46" customFormat="1" ht="14.25" thickBot="1" x14ac:dyDescent="0.3">
      <c r="A13" s="25" t="s">
        <v>6</v>
      </c>
      <c r="B13" s="275">
        <v>43895</v>
      </c>
      <c r="C13" s="380"/>
      <c r="D13" s="285">
        <v>103</v>
      </c>
      <c r="E13" s="284">
        <v>30</v>
      </c>
      <c r="F13" s="20">
        <v>171</v>
      </c>
      <c r="G13" s="64">
        <v>107</v>
      </c>
      <c r="H13" s="438">
        <v>202</v>
      </c>
      <c r="I13" s="293">
        <v>190</v>
      </c>
      <c r="J13" s="141">
        <v>61</v>
      </c>
      <c r="K13" s="19">
        <v>47</v>
      </c>
      <c r="L13" s="55">
        <f t="shared" si="2"/>
        <v>911</v>
      </c>
      <c r="M13" s="150"/>
    </row>
    <row r="14" spans="1:13" s="46" customFormat="1" ht="14.25" thickBot="1" x14ac:dyDescent="0.3">
      <c r="A14" s="25" t="s">
        <v>0</v>
      </c>
      <c r="B14" s="275">
        <v>43896</v>
      </c>
      <c r="C14" s="380"/>
      <c r="D14" s="283">
        <v>80</v>
      </c>
      <c r="E14" s="284">
        <v>21</v>
      </c>
      <c r="F14" s="20">
        <v>97</v>
      </c>
      <c r="G14" s="64">
        <v>94</v>
      </c>
      <c r="H14" s="438">
        <v>178</v>
      </c>
      <c r="I14" s="293">
        <v>170</v>
      </c>
      <c r="J14" s="141">
        <v>44</v>
      </c>
      <c r="K14" s="19">
        <v>23</v>
      </c>
      <c r="L14" s="55">
        <f t="shared" si="2"/>
        <v>707</v>
      </c>
      <c r="M14" s="150"/>
    </row>
    <row r="15" spans="1:13" s="46" customFormat="1" ht="14.25" outlineLevel="1" thickBot="1" x14ac:dyDescent="0.3">
      <c r="A15" s="25" t="s">
        <v>1</v>
      </c>
      <c r="B15" s="275">
        <v>43897</v>
      </c>
      <c r="C15" s="380"/>
      <c r="D15" s="283">
        <v>158</v>
      </c>
      <c r="E15" s="284">
        <v>103</v>
      </c>
      <c r="F15" s="20">
        <v>174</v>
      </c>
      <c r="G15" s="64">
        <v>109</v>
      </c>
      <c r="H15" s="554" t="s">
        <v>129</v>
      </c>
      <c r="I15" s="551" t="s">
        <v>129</v>
      </c>
      <c r="J15" s="141">
        <v>398</v>
      </c>
      <c r="K15" s="19">
        <v>330</v>
      </c>
      <c r="L15" s="55">
        <f t="shared" si="2"/>
        <v>1272</v>
      </c>
      <c r="M15" s="150"/>
    </row>
    <row r="16" spans="1:13" s="46" customFormat="1" ht="15" customHeight="1" outlineLevel="1" thickBot="1" x14ac:dyDescent="0.3">
      <c r="A16" s="25" t="s">
        <v>2</v>
      </c>
      <c r="B16" s="275">
        <v>43898</v>
      </c>
      <c r="C16" s="443"/>
      <c r="D16" s="444">
        <v>106</v>
      </c>
      <c r="E16" s="445">
        <v>40</v>
      </c>
      <c r="F16" s="58">
        <v>202</v>
      </c>
      <c r="G16" s="338">
        <v>123</v>
      </c>
      <c r="H16" s="555" t="s">
        <v>129</v>
      </c>
      <c r="I16" s="552" t="s">
        <v>129</v>
      </c>
      <c r="J16" s="163">
        <v>403</v>
      </c>
      <c r="K16" s="57">
        <v>351</v>
      </c>
      <c r="L16" s="55">
        <f t="shared" si="2"/>
        <v>1225</v>
      </c>
      <c r="M16" s="150"/>
    </row>
    <row r="17" spans="1:12" s="47" customFormat="1" ht="15" customHeight="1" outlineLevel="1" thickBot="1" x14ac:dyDescent="0.3">
      <c r="A17" s="158" t="s">
        <v>21</v>
      </c>
      <c r="B17" s="741" t="s">
        <v>24</v>
      </c>
      <c r="C17" s="439">
        <f t="shared" ref="C17:L17" si="3">SUM(C10:C16)</f>
        <v>0</v>
      </c>
      <c r="D17" s="440">
        <f t="shared" si="3"/>
        <v>542</v>
      </c>
      <c r="E17" s="440">
        <f t="shared" si="3"/>
        <v>233</v>
      </c>
      <c r="F17" s="440">
        <f t="shared" si="3"/>
        <v>835</v>
      </c>
      <c r="G17" s="440">
        <f t="shared" si="3"/>
        <v>538</v>
      </c>
      <c r="H17" s="331">
        <f t="shared" si="3"/>
        <v>998</v>
      </c>
      <c r="I17" s="349">
        <f t="shared" si="3"/>
        <v>956</v>
      </c>
      <c r="J17" s="351">
        <f t="shared" si="3"/>
        <v>1008</v>
      </c>
      <c r="K17" s="340">
        <f t="shared" si="3"/>
        <v>811</v>
      </c>
      <c r="L17" s="117">
        <f t="shared" si="3"/>
        <v>5921</v>
      </c>
    </row>
    <row r="18" spans="1:12" s="47" customFormat="1" ht="15" customHeight="1" outlineLevel="1" thickBot="1" x14ac:dyDescent="0.3">
      <c r="A18" s="109" t="s">
        <v>23</v>
      </c>
      <c r="B18" s="742"/>
      <c r="C18" s="381" t="e">
        <f>AVERAGE(C10:C16)</f>
        <v>#DIV/0!</v>
      </c>
      <c r="D18" s="286">
        <f t="shared" ref="D18:K18" si="4">AVERAGE(D10:D16)</f>
        <v>108.4</v>
      </c>
      <c r="E18" s="286">
        <f t="shared" si="4"/>
        <v>46.6</v>
      </c>
      <c r="F18" s="286">
        <f t="shared" si="4"/>
        <v>167</v>
      </c>
      <c r="G18" s="286">
        <f t="shared" si="4"/>
        <v>107.6</v>
      </c>
      <c r="H18" s="289">
        <f t="shared" si="4"/>
        <v>199.6</v>
      </c>
      <c r="I18" s="290">
        <f>AVERAGE(I14:I16)</f>
        <v>170</v>
      </c>
      <c r="J18" s="344">
        <f t="shared" si="4"/>
        <v>144</v>
      </c>
      <c r="K18" s="307">
        <f t="shared" si="4"/>
        <v>115.85714285714286</v>
      </c>
      <c r="L18" s="113">
        <f>AVERAGE(L10:L16)</f>
        <v>845.85714285714289</v>
      </c>
    </row>
    <row r="19" spans="1:12" s="47" customFormat="1" ht="15" customHeight="1" thickBot="1" x14ac:dyDescent="0.3">
      <c r="A19" s="26" t="s">
        <v>20</v>
      </c>
      <c r="B19" s="742"/>
      <c r="C19" s="382">
        <f t="shared" ref="C19:L19" si="5">SUM(C10:C14)</f>
        <v>0</v>
      </c>
      <c r="D19" s="287">
        <f t="shared" si="5"/>
        <v>278</v>
      </c>
      <c r="E19" s="287">
        <f t="shared" si="5"/>
        <v>90</v>
      </c>
      <c r="F19" s="287">
        <f t="shared" si="5"/>
        <v>459</v>
      </c>
      <c r="G19" s="429">
        <f t="shared" si="5"/>
        <v>306</v>
      </c>
      <c r="H19" s="291">
        <f t="shared" si="5"/>
        <v>998</v>
      </c>
      <c r="I19" s="292">
        <f t="shared" si="5"/>
        <v>956</v>
      </c>
      <c r="J19" s="345">
        <f t="shared" si="5"/>
        <v>207</v>
      </c>
      <c r="K19" s="308">
        <f t="shared" si="5"/>
        <v>130</v>
      </c>
      <c r="L19" s="30">
        <f t="shared" si="5"/>
        <v>3424</v>
      </c>
    </row>
    <row r="20" spans="1:12" s="47" customFormat="1" ht="15" customHeight="1" thickBot="1" x14ac:dyDescent="0.3">
      <c r="A20" s="26" t="s">
        <v>22</v>
      </c>
      <c r="B20" s="742"/>
      <c r="C20" s="448" t="e">
        <f>AVERAGE(C10:C14)</f>
        <v>#DIV/0!</v>
      </c>
      <c r="D20" s="449">
        <f t="shared" ref="D20:K20" si="6">AVERAGE(D10:D14)</f>
        <v>92.666666666666671</v>
      </c>
      <c r="E20" s="449">
        <f t="shared" si="6"/>
        <v>30</v>
      </c>
      <c r="F20" s="449">
        <f t="shared" si="6"/>
        <v>153</v>
      </c>
      <c r="G20" s="450">
        <f t="shared" si="6"/>
        <v>102</v>
      </c>
      <c r="H20" s="451">
        <f t="shared" si="6"/>
        <v>199.6</v>
      </c>
      <c r="I20" s="452">
        <f>AVERAGE(I14)</f>
        <v>170</v>
      </c>
      <c r="J20" s="453">
        <f t="shared" si="6"/>
        <v>41.4</v>
      </c>
      <c r="K20" s="454">
        <f t="shared" si="6"/>
        <v>26</v>
      </c>
      <c r="L20" s="35">
        <f>AVERAGE(L10:L14)</f>
        <v>684.8</v>
      </c>
    </row>
    <row r="21" spans="1:12" s="47" customFormat="1" ht="15" customHeight="1" thickBot="1" x14ac:dyDescent="0.3">
      <c r="A21" s="25" t="s">
        <v>3</v>
      </c>
      <c r="B21" s="276">
        <f>B16+1</f>
        <v>43899</v>
      </c>
      <c r="C21" s="442"/>
      <c r="D21" s="288">
        <v>163</v>
      </c>
      <c r="E21" s="288">
        <v>41</v>
      </c>
      <c r="F21" s="455">
        <v>208</v>
      </c>
      <c r="G21" s="456">
        <v>129</v>
      </c>
      <c r="H21" s="436">
        <v>223</v>
      </c>
      <c r="I21" s="437">
        <v>209</v>
      </c>
      <c r="J21" s="457">
        <v>66</v>
      </c>
      <c r="K21" s="458">
        <v>61</v>
      </c>
      <c r="L21" s="16">
        <f t="shared" ref="L21:L27" si="7">SUM(C21:K21)</f>
        <v>1100</v>
      </c>
    </row>
    <row r="22" spans="1:12" s="47" customFormat="1" ht="15" customHeight="1" thickBot="1" x14ac:dyDescent="0.3">
      <c r="A22" s="25" t="s">
        <v>4</v>
      </c>
      <c r="B22" s="277">
        <f t="shared" ref="B22:B27" si="8">B21+1</f>
        <v>43900</v>
      </c>
      <c r="C22" s="380"/>
      <c r="D22" s="285" t="s">
        <v>129</v>
      </c>
      <c r="E22" s="285" t="s">
        <v>129</v>
      </c>
      <c r="F22" s="187" t="s">
        <v>129</v>
      </c>
      <c r="G22" s="189" t="s">
        <v>129</v>
      </c>
      <c r="H22" s="438">
        <v>219</v>
      </c>
      <c r="I22" s="293">
        <v>197</v>
      </c>
      <c r="J22" s="346">
        <v>37</v>
      </c>
      <c r="K22" s="363">
        <v>38</v>
      </c>
      <c r="L22" s="17">
        <f t="shared" si="7"/>
        <v>491</v>
      </c>
    </row>
    <row r="23" spans="1:12" s="47" customFormat="1" ht="15" customHeight="1" thickBot="1" x14ac:dyDescent="0.3">
      <c r="A23" s="25" t="s">
        <v>5</v>
      </c>
      <c r="B23" s="277">
        <f t="shared" si="8"/>
        <v>43901</v>
      </c>
      <c r="C23" s="380"/>
      <c r="D23" s="285" t="s">
        <v>129</v>
      </c>
      <c r="E23" s="285" t="s">
        <v>129</v>
      </c>
      <c r="F23" s="187" t="s">
        <v>129</v>
      </c>
      <c r="G23" s="189" t="s">
        <v>129</v>
      </c>
      <c r="H23" s="438">
        <v>216</v>
      </c>
      <c r="I23" s="293">
        <v>202</v>
      </c>
      <c r="J23" s="346">
        <v>42</v>
      </c>
      <c r="K23" s="363">
        <v>38</v>
      </c>
      <c r="L23" s="17">
        <f t="shared" si="7"/>
        <v>498</v>
      </c>
    </row>
    <row r="24" spans="1:12" s="47" customFormat="1" ht="15" customHeight="1" thickBot="1" x14ac:dyDescent="0.3">
      <c r="A24" s="25" t="s">
        <v>6</v>
      </c>
      <c r="B24" s="278">
        <f t="shared" si="8"/>
        <v>43902</v>
      </c>
      <c r="C24" s="380"/>
      <c r="D24" s="283">
        <v>128</v>
      </c>
      <c r="E24" s="283">
        <v>51</v>
      </c>
      <c r="F24" s="274">
        <v>272</v>
      </c>
      <c r="G24" s="64">
        <v>96</v>
      </c>
      <c r="H24" s="438">
        <v>202</v>
      </c>
      <c r="I24" s="293">
        <v>188</v>
      </c>
      <c r="J24" s="136">
        <v>29</v>
      </c>
      <c r="K24" s="19">
        <v>17</v>
      </c>
      <c r="L24" s="17">
        <f t="shared" si="7"/>
        <v>983</v>
      </c>
    </row>
    <row r="25" spans="1:12" s="47" customFormat="1" ht="15" customHeight="1" thickBot="1" x14ac:dyDescent="0.3">
      <c r="A25" s="25" t="s">
        <v>0</v>
      </c>
      <c r="B25" s="278">
        <f t="shared" si="8"/>
        <v>43903</v>
      </c>
      <c r="C25" s="380"/>
      <c r="D25" s="283">
        <v>126</v>
      </c>
      <c r="E25" s="283">
        <v>21</v>
      </c>
      <c r="F25" s="274">
        <v>192</v>
      </c>
      <c r="G25" s="64">
        <v>40</v>
      </c>
      <c r="H25" s="438">
        <v>170</v>
      </c>
      <c r="I25" s="293">
        <v>164</v>
      </c>
      <c r="J25" s="136">
        <v>25</v>
      </c>
      <c r="K25" s="19">
        <v>27</v>
      </c>
      <c r="L25" s="17">
        <f t="shared" si="7"/>
        <v>765</v>
      </c>
    </row>
    <row r="26" spans="1:12" s="47" customFormat="1" ht="15" customHeight="1" outlineLevel="1" thickBot="1" x14ac:dyDescent="0.3">
      <c r="A26" s="25" t="s">
        <v>1</v>
      </c>
      <c r="B26" s="275">
        <f t="shared" si="8"/>
        <v>43904</v>
      </c>
      <c r="C26" s="380"/>
      <c r="D26" s="285">
        <v>144</v>
      </c>
      <c r="E26" s="283">
        <v>22</v>
      </c>
      <c r="F26" s="274">
        <v>208</v>
      </c>
      <c r="G26" s="64">
        <v>78</v>
      </c>
      <c r="H26" s="554" t="s">
        <v>129</v>
      </c>
      <c r="I26" s="551" t="s">
        <v>129</v>
      </c>
      <c r="J26" s="136">
        <v>238</v>
      </c>
      <c r="K26" s="19">
        <v>194</v>
      </c>
      <c r="L26" s="17">
        <f t="shared" si="7"/>
        <v>884</v>
      </c>
    </row>
    <row r="27" spans="1:12" s="47" customFormat="1" ht="15" customHeight="1" outlineLevel="1" thickBot="1" x14ac:dyDescent="0.3">
      <c r="A27" s="25" t="s">
        <v>2</v>
      </c>
      <c r="B27" s="277">
        <f t="shared" si="8"/>
        <v>43905</v>
      </c>
      <c r="C27" s="443"/>
      <c r="D27" s="444">
        <v>121</v>
      </c>
      <c r="E27" s="444">
        <v>13</v>
      </c>
      <c r="F27" s="459">
        <v>89</v>
      </c>
      <c r="G27" s="338">
        <v>48</v>
      </c>
      <c r="H27" s="555" t="s">
        <v>129</v>
      </c>
      <c r="I27" s="552" t="s">
        <v>129</v>
      </c>
      <c r="J27" s="273">
        <v>144</v>
      </c>
      <c r="K27" s="57">
        <v>147</v>
      </c>
      <c r="L27" s="17">
        <f t="shared" si="7"/>
        <v>562</v>
      </c>
    </row>
    <row r="28" spans="1:12" s="47" customFormat="1" ht="15" customHeight="1" outlineLevel="1" thickBot="1" x14ac:dyDescent="0.3">
      <c r="A28" s="158" t="s">
        <v>21</v>
      </c>
      <c r="B28" s="741" t="s">
        <v>25</v>
      </c>
      <c r="C28" s="439">
        <f t="shared" ref="C28:L28" si="9">SUM(C21:C27)</f>
        <v>0</v>
      </c>
      <c r="D28" s="440">
        <f t="shared" si="9"/>
        <v>682</v>
      </c>
      <c r="E28" s="440">
        <f t="shared" si="9"/>
        <v>148</v>
      </c>
      <c r="F28" s="440">
        <f t="shared" si="9"/>
        <v>969</v>
      </c>
      <c r="G28" s="441">
        <f t="shared" si="9"/>
        <v>391</v>
      </c>
      <c r="H28" s="331">
        <f t="shared" si="9"/>
        <v>1030</v>
      </c>
      <c r="I28" s="349">
        <f t="shared" si="9"/>
        <v>960</v>
      </c>
      <c r="J28" s="351">
        <f t="shared" si="9"/>
        <v>581</v>
      </c>
      <c r="K28" s="340">
        <f t="shared" si="9"/>
        <v>522</v>
      </c>
      <c r="L28" s="117">
        <f t="shared" si="9"/>
        <v>5283</v>
      </c>
    </row>
    <row r="29" spans="1:12" s="47" customFormat="1" ht="15" customHeight="1" outlineLevel="1" thickBot="1" x14ac:dyDescent="0.3">
      <c r="A29" s="109" t="s">
        <v>23</v>
      </c>
      <c r="B29" s="742"/>
      <c r="C29" s="381" t="e">
        <f>AVERAGE(C21:C27)</f>
        <v>#DIV/0!</v>
      </c>
      <c r="D29" s="286">
        <f>AVERAGE(D21:D27)</f>
        <v>136.4</v>
      </c>
      <c r="E29" s="286">
        <f t="shared" ref="E29:J29" si="10">AVERAGE(E21:E27)</f>
        <v>29.6</v>
      </c>
      <c r="F29" s="286">
        <f>AVERAGE(F21:F27)</f>
        <v>193.8</v>
      </c>
      <c r="G29" s="428">
        <f>AVERAGE(G21:G27)</f>
        <v>78.2</v>
      </c>
      <c r="H29" s="289">
        <f t="shared" si="10"/>
        <v>206</v>
      </c>
      <c r="I29" s="290">
        <f>AVERAGE(I21:I27)</f>
        <v>192</v>
      </c>
      <c r="J29" s="344">
        <f t="shared" si="10"/>
        <v>83</v>
      </c>
      <c r="K29" s="307">
        <f>AVERAGE(K21:K27)</f>
        <v>74.571428571428569</v>
      </c>
      <c r="L29" s="113">
        <f>AVERAGE(L21:L27)</f>
        <v>754.71428571428567</v>
      </c>
    </row>
    <row r="30" spans="1:12" s="47" customFormat="1" ht="15" customHeight="1" thickBot="1" x14ac:dyDescent="0.3">
      <c r="A30" s="26" t="s">
        <v>20</v>
      </c>
      <c r="B30" s="742"/>
      <c r="C30" s="382">
        <f>SUM(C21:C25)</f>
        <v>0</v>
      </c>
      <c r="D30" s="287">
        <f t="shared" ref="D30:J30" si="11">SUM(D21:D25)</f>
        <v>417</v>
      </c>
      <c r="E30" s="287">
        <f t="shared" si="11"/>
        <v>113</v>
      </c>
      <c r="F30" s="287">
        <f t="shared" si="11"/>
        <v>672</v>
      </c>
      <c r="G30" s="429">
        <f t="shared" si="11"/>
        <v>265</v>
      </c>
      <c r="H30" s="291">
        <f t="shared" si="11"/>
        <v>1030</v>
      </c>
      <c r="I30" s="292">
        <f>SUM(I21:I25)</f>
        <v>960</v>
      </c>
      <c r="J30" s="345">
        <f t="shared" si="11"/>
        <v>199</v>
      </c>
      <c r="K30" s="308">
        <f>SUM(K21:K25)</f>
        <v>181</v>
      </c>
      <c r="L30" s="30">
        <f>SUM(L21:L25)</f>
        <v>3837</v>
      </c>
    </row>
    <row r="31" spans="1:12" s="47" customFormat="1" ht="15" customHeight="1" thickBot="1" x14ac:dyDescent="0.3">
      <c r="A31" s="26" t="s">
        <v>22</v>
      </c>
      <c r="B31" s="743"/>
      <c r="C31" s="448" t="e">
        <f>AVERAGE(C21:C25)</f>
        <v>#DIV/0!</v>
      </c>
      <c r="D31" s="449">
        <f t="shared" ref="D31:J31" si="12">AVERAGE(D21:D25)</f>
        <v>139</v>
      </c>
      <c r="E31" s="449">
        <f t="shared" si="12"/>
        <v>37.666666666666664</v>
      </c>
      <c r="F31" s="449">
        <f t="shared" si="12"/>
        <v>224</v>
      </c>
      <c r="G31" s="450">
        <f t="shared" si="12"/>
        <v>88.333333333333329</v>
      </c>
      <c r="H31" s="451">
        <f t="shared" si="12"/>
        <v>206</v>
      </c>
      <c r="I31" s="452">
        <f>AVERAGE(I21:I25)</f>
        <v>192</v>
      </c>
      <c r="J31" s="453">
        <f t="shared" si="12"/>
        <v>39.799999999999997</v>
      </c>
      <c r="K31" s="454">
        <f>AVERAGE(K21:K25)</f>
        <v>36.200000000000003</v>
      </c>
      <c r="L31" s="343">
        <f>AVERAGE(L21:L25)</f>
        <v>767.4</v>
      </c>
    </row>
    <row r="32" spans="1:12" s="47" customFormat="1" ht="15" customHeight="1" thickBot="1" x14ac:dyDescent="0.3">
      <c r="A32" s="25" t="s">
        <v>3</v>
      </c>
      <c r="B32" s="279">
        <f>B27+1</f>
        <v>43906</v>
      </c>
      <c r="C32" s="460"/>
      <c r="D32" s="288">
        <v>41</v>
      </c>
      <c r="E32" s="288">
        <v>9</v>
      </c>
      <c r="F32" s="455">
        <v>68</v>
      </c>
      <c r="G32" s="456">
        <v>20</v>
      </c>
      <c r="H32" s="436">
        <v>158</v>
      </c>
      <c r="I32" s="437">
        <v>161</v>
      </c>
      <c r="J32" s="457">
        <v>20</v>
      </c>
      <c r="K32" s="458">
        <v>12</v>
      </c>
      <c r="L32" s="16">
        <f t="shared" ref="L32:L36" si="13">SUM(C32:K32)</f>
        <v>489</v>
      </c>
    </row>
    <row r="33" spans="1:13" s="47" customFormat="1" ht="15" customHeight="1" thickBot="1" x14ac:dyDescent="0.3">
      <c r="A33" s="25" t="s">
        <v>4</v>
      </c>
      <c r="B33" s="270">
        <f t="shared" ref="B33:B38" si="14">B32+1</f>
        <v>43907</v>
      </c>
      <c r="C33" s="383"/>
      <c r="D33" s="285" t="s">
        <v>129</v>
      </c>
      <c r="E33" s="285" t="s">
        <v>129</v>
      </c>
      <c r="F33" s="285" t="s">
        <v>129</v>
      </c>
      <c r="G33" s="285" t="s">
        <v>129</v>
      </c>
      <c r="H33" s="438">
        <v>143</v>
      </c>
      <c r="I33" s="293">
        <v>136</v>
      </c>
      <c r="J33" s="546" t="s">
        <v>129</v>
      </c>
      <c r="K33" s="250" t="s">
        <v>129</v>
      </c>
      <c r="L33" s="17">
        <f t="shared" si="13"/>
        <v>279</v>
      </c>
    </row>
    <row r="34" spans="1:13" s="47" customFormat="1" ht="15" customHeight="1" thickBot="1" x14ac:dyDescent="0.3">
      <c r="A34" s="25" t="s">
        <v>5</v>
      </c>
      <c r="B34" s="270">
        <f t="shared" si="14"/>
        <v>43908</v>
      </c>
      <c r="C34" s="383"/>
      <c r="D34" s="285" t="s">
        <v>129</v>
      </c>
      <c r="E34" s="285" t="s">
        <v>129</v>
      </c>
      <c r="F34" s="285" t="s">
        <v>129</v>
      </c>
      <c r="G34" s="285" t="s">
        <v>129</v>
      </c>
      <c r="H34" s="438">
        <v>145</v>
      </c>
      <c r="I34" s="293">
        <v>133</v>
      </c>
      <c r="J34" s="546" t="s">
        <v>129</v>
      </c>
      <c r="K34" s="250" t="s">
        <v>129</v>
      </c>
      <c r="L34" s="17">
        <f t="shared" si="13"/>
        <v>278</v>
      </c>
    </row>
    <row r="35" spans="1:13" s="47" customFormat="1" ht="15" customHeight="1" thickBot="1" x14ac:dyDescent="0.3">
      <c r="A35" s="25" t="s">
        <v>6</v>
      </c>
      <c r="B35" s="270">
        <f t="shared" si="14"/>
        <v>43909</v>
      </c>
      <c r="C35" s="383"/>
      <c r="D35" s="285" t="s">
        <v>129</v>
      </c>
      <c r="E35" s="285" t="s">
        <v>129</v>
      </c>
      <c r="F35" s="285" t="s">
        <v>129</v>
      </c>
      <c r="G35" s="285" t="s">
        <v>129</v>
      </c>
      <c r="H35" s="438">
        <v>136</v>
      </c>
      <c r="I35" s="293">
        <v>128</v>
      </c>
      <c r="J35" s="220" t="s">
        <v>129</v>
      </c>
      <c r="K35" s="246" t="s">
        <v>129</v>
      </c>
      <c r="L35" s="17">
        <f t="shared" si="13"/>
        <v>264</v>
      </c>
    </row>
    <row r="36" spans="1:13" s="47" customFormat="1" ht="15" customHeight="1" thickBot="1" x14ac:dyDescent="0.3">
      <c r="A36" s="25" t="s">
        <v>0</v>
      </c>
      <c r="B36" s="270">
        <f t="shared" si="14"/>
        <v>43910</v>
      </c>
      <c r="C36" s="383"/>
      <c r="D36" s="285" t="s">
        <v>129</v>
      </c>
      <c r="E36" s="285" t="s">
        <v>129</v>
      </c>
      <c r="F36" s="285" t="s">
        <v>129</v>
      </c>
      <c r="G36" s="285" t="s">
        <v>129</v>
      </c>
      <c r="H36" s="438">
        <v>99</v>
      </c>
      <c r="I36" s="293">
        <v>92</v>
      </c>
      <c r="J36" s="220" t="s">
        <v>129</v>
      </c>
      <c r="K36" s="246" t="s">
        <v>129</v>
      </c>
      <c r="L36" s="17">
        <f t="shared" si="13"/>
        <v>191</v>
      </c>
    </row>
    <row r="37" spans="1:13" s="47" customFormat="1" ht="15" customHeight="1" outlineLevel="1" thickBot="1" x14ac:dyDescent="0.3">
      <c r="A37" s="25" t="s">
        <v>1</v>
      </c>
      <c r="B37" s="270">
        <f t="shared" si="14"/>
        <v>43911</v>
      </c>
      <c r="C37" s="383"/>
      <c r="D37" s="285" t="s">
        <v>129</v>
      </c>
      <c r="E37" s="285" t="s">
        <v>129</v>
      </c>
      <c r="F37" s="285" t="s">
        <v>129</v>
      </c>
      <c r="G37" s="285" t="s">
        <v>129</v>
      </c>
      <c r="H37" s="438"/>
      <c r="I37" s="293"/>
      <c r="J37" s="220" t="s">
        <v>129</v>
      </c>
      <c r="K37" s="246" t="s">
        <v>129</v>
      </c>
      <c r="L37" s="17">
        <f>SUM(C37:K37)</f>
        <v>0</v>
      </c>
    </row>
    <row r="38" spans="1:13" s="47" customFormat="1" ht="15" customHeight="1" outlineLevel="1" thickBot="1" x14ac:dyDescent="0.3">
      <c r="A38" s="25" t="s">
        <v>2</v>
      </c>
      <c r="B38" s="270">
        <f t="shared" si="14"/>
        <v>43912</v>
      </c>
      <c r="C38" s="461"/>
      <c r="D38" s="285" t="s">
        <v>129</v>
      </c>
      <c r="E38" s="285" t="s">
        <v>129</v>
      </c>
      <c r="F38" s="285" t="s">
        <v>129</v>
      </c>
      <c r="G38" s="285" t="s">
        <v>129</v>
      </c>
      <c r="H38" s="446"/>
      <c r="I38" s="447"/>
      <c r="J38" s="474" t="s">
        <v>129</v>
      </c>
      <c r="K38" s="247" t="s">
        <v>129</v>
      </c>
      <c r="L38" s="66">
        <f>SUM(C38:K38)</f>
        <v>0</v>
      </c>
    </row>
    <row r="39" spans="1:13" s="47" customFormat="1" ht="15" customHeight="1" outlineLevel="1" thickBot="1" x14ac:dyDescent="0.3">
      <c r="A39" s="158" t="s">
        <v>21</v>
      </c>
      <c r="B39" s="741" t="s">
        <v>26</v>
      </c>
      <c r="C39" s="439">
        <f t="shared" ref="C39:L39" si="15">SUM(C32:C38)</f>
        <v>0</v>
      </c>
      <c r="D39" s="440">
        <f>SUM(D32:D38)</f>
        <v>41</v>
      </c>
      <c r="E39" s="440">
        <f>SUM(E32:E38)</f>
        <v>9</v>
      </c>
      <c r="F39" s="440">
        <f>SUM(F32:F38)</f>
        <v>68</v>
      </c>
      <c r="G39" s="440">
        <f>SUM(G32:G38)</f>
        <v>20</v>
      </c>
      <c r="H39" s="331">
        <f t="shared" si="15"/>
        <v>681</v>
      </c>
      <c r="I39" s="349">
        <f t="shared" si="15"/>
        <v>650</v>
      </c>
      <c r="J39" s="351">
        <f t="shared" si="15"/>
        <v>20</v>
      </c>
      <c r="K39" s="340">
        <f t="shared" si="15"/>
        <v>12</v>
      </c>
      <c r="L39" s="117">
        <f t="shared" si="15"/>
        <v>1501</v>
      </c>
    </row>
    <row r="40" spans="1:13" s="47" customFormat="1" ht="15" customHeight="1" outlineLevel="1" thickBot="1" x14ac:dyDescent="0.3">
      <c r="A40" s="109" t="s">
        <v>23</v>
      </c>
      <c r="B40" s="742"/>
      <c r="C40" s="381" t="e">
        <f t="shared" ref="C40:L40" si="16">AVERAGE(C32:C38)</f>
        <v>#DIV/0!</v>
      </c>
      <c r="D40" s="286">
        <f t="shared" si="16"/>
        <v>41</v>
      </c>
      <c r="E40" s="286">
        <f t="shared" si="16"/>
        <v>9</v>
      </c>
      <c r="F40" s="286">
        <f>AVERAGE(F32:F38)</f>
        <v>68</v>
      </c>
      <c r="G40" s="428">
        <f t="shared" si="16"/>
        <v>20</v>
      </c>
      <c r="H40" s="289">
        <f t="shared" si="16"/>
        <v>136.19999999999999</v>
      </c>
      <c r="I40" s="290">
        <f t="shared" si="16"/>
        <v>130</v>
      </c>
      <c r="J40" s="344">
        <f t="shared" si="16"/>
        <v>20</v>
      </c>
      <c r="K40" s="307">
        <f t="shared" si="16"/>
        <v>12</v>
      </c>
      <c r="L40" s="113">
        <f t="shared" si="16"/>
        <v>214.42857142857142</v>
      </c>
    </row>
    <row r="41" spans="1:13" s="47" customFormat="1" ht="15" customHeight="1" thickBot="1" x14ac:dyDescent="0.3">
      <c r="A41" s="26" t="s">
        <v>20</v>
      </c>
      <c r="B41" s="742"/>
      <c r="C41" s="382">
        <f t="shared" ref="C41:L41" si="17">SUM(C32:C36)</f>
        <v>0</v>
      </c>
      <c r="D41" s="287">
        <f t="shared" si="17"/>
        <v>41</v>
      </c>
      <c r="E41" s="287">
        <f>SUM(E32:E36)</f>
        <v>9</v>
      </c>
      <c r="F41" s="287">
        <f>SUM(F32:F36)</f>
        <v>68</v>
      </c>
      <c r="G41" s="429">
        <f>SUM(G32:G36)</f>
        <v>20</v>
      </c>
      <c r="H41" s="291">
        <f t="shared" si="17"/>
        <v>681</v>
      </c>
      <c r="I41" s="292">
        <f t="shared" si="17"/>
        <v>650</v>
      </c>
      <c r="J41" s="345">
        <f t="shared" si="17"/>
        <v>20</v>
      </c>
      <c r="K41" s="308">
        <f t="shared" si="17"/>
        <v>12</v>
      </c>
      <c r="L41" s="30">
        <f t="shared" si="17"/>
        <v>1501</v>
      </c>
    </row>
    <row r="42" spans="1:13" s="47" customFormat="1" ht="15" customHeight="1" thickBot="1" x14ac:dyDescent="0.3">
      <c r="A42" s="26" t="s">
        <v>22</v>
      </c>
      <c r="B42" s="743"/>
      <c r="C42" s="448" t="e">
        <f t="shared" ref="C42:L42" si="18">AVERAGE(C32:C36)</f>
        <v>#DIV/0!</v>
      </c>
      <c r="D42" s="449">
        <f t="shared" si="18"/>
        <v>41</v>
      </c>
      <c r="E42" s="449">
        <f t="shared" si="18"/>
        <v>9</v>
      </c>
      <c r="F42" s="449">
        <f t="shared" si="18"/>
        <v>68</v>
      </c>
      <c r="G42" s="450">
        <f t="shared" si="18"/>
        <v>20</v>
      </c>
      <c r="H42" s="451">
        <f t="shared" si="18"/>
        <v>136.19999999999999</v>
      </c>
      <c r="I42" s="452">
        <f t="shared" si="18"/>
        <v>130</v>
      </c>
      <c r="J42" s="453">
        <f t="shared" si="18"/>
        <v>20</v>
      </c>
      <c r="K42" s="454">
        <f t="shared" si="18"/>
        <v>12</v>
      </c>
      <c r="L42" s="35">
        <f t="shared" si="18"/>
        <v>300.2</v>
      </c>
    </row>
    <row r="43" spans="1:13" s="47" customFormat="1" ht="15" customHeight="1" thickBot="1" x14ac:dyDescent="0.3">
      <c r="A43" s="25" t="s">
        <v>3</v>
      </c>
      <c r="B43" s="280">
        <f>B38+1</f>
        <v>43913</v>
      </c>
      <c r="C43" s="462"/>
      <c r="D43" s="288" t="s">
        <v>129</v>
      </c>
      <c r="E43" s="288" t="s">
        <v>129</v>
      </c>
      <c r="F43" s="288" t="s">
        <v>129</v>
      </c>
      <c r="G43" s="437" t="s">
        <v>129</v>
      </c>
      <c r="H43" s="558">
        <v>91</v>
      </c>
      <c r="I43" s="437">
        <v>84</v>
      </c>
      <c r="J43" s="547" t="s">
        <v>129</v>
      </c>
      <c r="K43" s="550" t="s">
        <v>129</v>
      </c>
      <c r="L43" s="16">
        <f>SUM(C43:K43)</f>
        <v>175</v>
      </c>
    </row>
    <row r="44" spans="1:13" s="47" customFormat="1" ht="15" customHeight="1" thickBot="1" x14ac:dyDescent="0.3">
      <c r="A44" s="25" t="s">
        <v>4</v>
      </c>
      <c r="B44" s="281">
        <f t="shared" ref="B44:B49" si="19">B43+1</f>
        <v>43914</v>
      </c>
      <c r="C44" s="384"/>
      <c r="D44" s="283" t="s">
        <v>129</v>
      </c>
      <c r="E44" s="283" t="s">
        <v>129</v>
      </c>
      <c r="F44" s="283" t="s">
        <v>129</v>
      </c>
      <c r="G44" s="293" t="s">
        <v>129</v>
      </c>
      <c r="H44" s="556">
        <v>105</v>
      </c>
      <c r="I44" s="293">
        <v>85</v>
      </c>
      <c r="J44" s="548" t="s">
        <v>129</v>
      </c>
      <c r="K44" s="551" t="s">
        <v>129</v>
      </c>
      <c r="L44" s="17">
        <f t="shared" ref="L44:L48" si="20">SUM(C44:K44)</f>
        <v>190</v>
      </c>
    </row>
    <row r="45" spans="1:13" s="47" customFormat="1" ht="15" customHeight="1" thickBot="1" x14ac:dyDescent="0.3">
      <c r="A45" s="25" t="s">
        <v>5</v>
      </c>
      <c r="B45" s="281">
        <f t="shared" si="19"/>
        <v>43915</v>
      </c>
      <c r="C45" s="384"/>
      <c r="D45" s="283" t="s">
        <v>129</v>
      </c>
      <c r="E45" s="283" t="s">
        <v>129</v>
      </c>
      <c r="F45" s="283" t="s">
        <v>129</v>
      </c>
      <c r="G45" s="293" t="s">
        <v>129</v>
      </c>
      <c r="H45" s="556">
        <v>91</v>
      </c>
      <c r="I45" s="293">
        <v>106</v>
      </c>
      <c r="J45" s="548" t="s">
        <v>129</v>
      </c>
      <c r="K45" s="551" t="s">
        <v>129</v>
      </c>
      <c r="L45" s="17">
        <f t="shared" si="20"/>
        <v>197</v>
      </c>
    </row>
    <row r="46" spans="1:13" s="47" customFormat="1" ht="15" customHeight="1" thickBot="1" x14ac:dyDescent="0.3">
      <c r="A46" s="25" t="s">
        <v>6</v>
      </c>
      <c r="B46" s="281">
        <f t="shared" si="19"/>
        <v>43916</v>
      </c>
      <c r="C46" s="384"/>
      <c r="D46" s="283" t="s">
        <v>129</v>
      </c>
      <c r="E46" s="283" t="s">
        <v>129</v>
      </c>
      <c r="F46" s="285" t="s">
        <v>129</v>
      </c>
      <c r="G46" s="293" t="s">
        <v>129</v>
      </c>
      <c r="H46" s="556">
        <v>100</v>
      </c>
      <c r="I46" s="293">
        <v>89</v>
      </c>
      <c r="J46" s="548" t="s">
        <v>129</v>
      </c>
      <c r="K46" s="551" t="s">
        <v>129</v>
      </c>
      <c r="L46" s="17">
        <f t="shared" si="20"/>
        <v>189</v>
      </c>
    </row>
    <row r="47" spans="1:13" s="47" customFormat="1" ht="15" customHeight="1" thickBot="1" x14ac:dyDescent="0.3">
      <c r="A47" s="25" t="s">
        <v>0</v>
      </c>
      <c r="B47" s="281">
        <f t="shared" si="19"/>
        <v>43917</v>
      </c>
      <c r="C47" s="384"/>
      <c r="D47" s="283" t="s">
        <v>129</v>
      </c>
      <c r="E47" s="283" t="s">
        <v>129</v>
      </c>
      <c r="F47" s="283" t="s">
        <v>129</v>
      </c>
      <c r="G47" s="293" t="s">
        <v>129</v>
      </c>
      <c r="H47" s="556">
        <v>91</v>
      </c>
      <c r="I47" s="293">
        <v>66</v>
      </c>
      <c r="J47" s="548" t="s">
        <v>129</v>
      </c>
      <c r="K47" s="551" t="s">
        <v>129</v>
      </c>
      <c r="L47" s="17">
        <f t="shared" si="20"/>
        <v>157</v>
      </c>
    </row>
    <row r="48" spans="1:13" s="47" customFormat="1" ht="15" customHeight="1" outlineLevel="1" thickBot="1" x14ac:dyDescent="0.3">
      <c r="A48" s="25" t="s">
        <v>1</v>
      </c>
      <c r="B48" s="281">
        <f t="shared" si="19"/>
        <v>43918</v>
      </c>
      <c r="C48" s="384"/>
      <c r="D48" s="285" t="s">
        <v>129</v>
      </c>
      <c r="E48" s="283" t="s">
        <v>129</v>
      </c>
      <c r="F48" s="283" t="s">
        <v>129</v>
      </c>
      <c r="G48" s="293" t="s">
        <v>129</v>
      </c>
      <c r="H48" s="556"/>
      <c r="I48" s="293"/>
      <c r="J48" s="548" t="s">
        <v>129</v>
      </c>
      <c r="K48" s="551" t="s">
        <v>129</v>
      </c>
      <c r="L48" s="17">
        <f t="shared" si="20"/>
        <v>0</v>
      </c>
      <c r="M48" s="122"/>
    </row>
    <row r="49" spans="1:13" s="47" customFormat="1" ht="15" customHeight="1" outlineLevel="1" thickBot="1" x14ac:dyDescent="0.3">
      <c r="A49" s="25" t="s">
        <v>2</v>
      </c>
      <c r="B49" s="281">
        <f t="shared" si="19"/>
        <v>43919</v>
      </c>
      <c r="C49" s="464"/>
      <c r="D49" s="444" t="s">
        <v>129</v>
      </c>
      <c r="E49" s="444" t="s">
        <v>129</v>
      </c>
      <c r="F49" s="444" t="s">
        <v>129</v>
      </c>
      <c r="G49" s="447" t="s">
        <v>129</v>
      </c>
      <c r="H49" s="557"/>
      <c r="I49" s="447"/>
      <c r="J49" s="549" t="s">
        <v>129</v>
      </c>
      <c r="K49" s="552" t="s">
        <v>129</v>
      </c>
      <c r="L49" s="66">
        <f>SUM(C49:K49)</f>
        <v>0</v>
      </c>
      <c r="M49" s="122"/>
    </row>
    <row r="50" spans="1:13" s="47" customFormat="1" ht="15" customHeight="1" outlineLevel="1" thickBot="1" x14ac:dyDescent="0.3">
      <c r="A50" s="158" t="s">
        <v>21</v>
      </c>
      <c r="B50" s="741" t="s">
        <v>27</v>
      </c>
      <c r="C50" s="439">
        <f>SUM(C43:C49)</f>
        <v>0</v>
      </c>
      <c r="D50" s="440">
        <f t="shared" ref="D50:L50" si="21">SUM(D43:D49)</f>
        <v>0</v>
      </c>
      <c r="E50" s="440">
        <f t="shared" ref="E50:K50" si="22">SUM(E43:E49)</f>
        <v>0</v>
      </c>
      <c r="F50" s="440">
        <f t="shared" si="22"/>
        <v>0</v>
      </c>
      <c r="G50" s="441">
        <f t="shared" si="22"/>
        <v>0</v>
      </c>
      <c r="H50" s="331">
        <f t="shared" si="22"/>
        <v>478</v>
      </c>
      <c r="I50" s="349">
        <f t="shared" si="22"/>
        <v>430</v>
      </c>
      <c r="J50" s="351">
        <f t="shared" si="22"/>
        <v>0</v>
      </c>
      <c r="K50" s="340">
        <f t="shared" si="22"/>
        <v>0</v>
      </c>
      <c r="L50" s="117">
        <f t="shared" si="21"/>
        <v>908</v>
      </c>
    </row>
    <row r="51" spans="1:13" s="47" customFormat="1" ht="15" customHeight="1" outlineLevel="1" thickBot="1" x14ac:dyDescent="0.3">
      <c r="A51" s="109" t="s">
        <v>23</v>
      </c>
      <c r="B51" s="742"/>
      <c r="C51" s="381" t="e">
        <f>AVERAGE(C43:C49)</f>
        <v>#DIV/0!</v>
      </c>
      <c r="D51" s="286" t="e">
        <f t="shared" ref="D51:L51" si="23">AVERAGE(D43:D49)</f>
        <v>#DIV/0!</v>
      </c>
      <c r="E51" s="286" t="e">
        <f t="shared" si="23"/>
        <v>#DIV/0!</v>
      </c>
      <c r="F51" s="286" t="e">
        <f t="shared" si="23"/>
        <v>#DIV/0!</v>
      </c>
      <c r="G51" s="428" t="e">
        <f t="shared" si="23"/>
        <v>#DIV/0!</v>
      </c>
      <c r="H51" s="289">
        <f t="shared" si="23"/>
        <v>95.6</v>
      </c>
      <c r="I51" s="290">
        <f t="shared" si="23"/>
        <v>86</v>
      </c>
      <c r="J51" s="344" t="e">
        <f t="shared" si="23"/>
        <v>#DIV/0!</v>
      </c>
      <c r="K51" s="307" t="e">
        <f t="shared" si="23"/>
        <v>#DIV/0!</v>
      </c>
      <c r="L51" s="113">
        <f t="shared" si="23"/>
        <v>129.71428571428572</v>
      </c>
    </row>
    <row r="52" spans="1:13" s="47" customFormat="1" ht="15" customHeight="1" thickBot="1" x14ac:dyDescent="0.3">
      <c r="A52" s="26" t="s">
        <v>20</v>
      </c>
      <c r="B52" s="742"/>
      <c r="C52" s="382">
        <f t="shared" ref="C52:L52" si="24">SUM(C43:C47)</f>
        <v>0</v>
      </c>
      <c r="D52" s="287">
        <f t="shared" si="24"/>
        <v>0</v>
      </c>
      <c r="E52" s="287">
        <f t="shared" si="24"/>
        <v>0</v>
      </c>
      <c r="F52" s="287">
        <f t="shared" si="24"/>
        <v>0</v>
      </c>
      <c r="G52" s="429">
        <f t="shared" si="24"/>
        <v>0</v>
      </c>
      <c r="H52" s="291">
        <f>SUM(H43:H47)</f>
        <v>478</v>
      </c>
      <c r="I52" s="292">
        <f t="shared" si="24"/>
        <v>430</v>
      </c>
      <c r="J52" s="345">
        <f t="shared" si="24"/>
        <v>0</v>
      </c>
      <c r="K52" s="308">
        <f t="shared" si="24"/>
        <v>0</v>
      </c>
      <c r="L52" s="30">
        <f t="shared" si="24"/>
        <v>908</v>
      </c>
    </row>
    <row r="53" spans="1:13" s="47" customFormat="1" ht="15" customHeight="1" thickBot="1" x14ac:dyDescent="0.3">
      <c r="A53" s="26" t="s">
        <v>22</v>
      </c>
      <c r="B53" s="743"/>
      <c r="C53" s="448" t="e">
        <f t="shared" ref="C53:L53" si="25">AVERAGE(C43:C47)</f>
        <v>#DIV/0!</v>
      </c>
      <c r="D53" s="449" t="e">
        <f t="shared" si="25"/>
        <v>#DIV/0!</v>
      </c>
      <c r="E53" s="449" t="e">
        <f t="shared" si="25"/>
        <v>#DIV/0!</v>
      </c>
      <c r="F53" s="449" t="e">
        <f t="shared" si="25"/>
        <v>#DIV/0!</v>
      </c>
      <c r="G53" s="450" t="e">
        <f t="shared" si="25"/>
        <v>#DIV/0!</v>
      </c>
      <c r="H53" s="451">
        <f>AVERAGE(H43:H47)</f>
        <v>95.6</v>
      </c>
      <c r="I53" s="452">
        <f t="shared" si="25"/>
        <v>86</v>
      </c>
      <c r="J53" s="453" t="e">
        <f t="shared" si="25"/>
        <v>#DIV/0!</v>
      </c>
      <c r="K53" s="454" t="e">
        <f t="shared" si="25"/>
        <v>#DIV/0!</v>
      </c>
      <c r="L53" s="35">
        <f t="shared" si="25"/>
        <v>181.6</v>
      </c>
    </row>
    <row r="54" spans="1:13" s="47" customFormat="1" ht="15" customHeight="1" thickBot="1" x14ac:dyDescent="0.3">
      <c r="A54" s="25" t="s">
        <v>3</v>
      </c>
      <c r="B54" s="280">
        <f>B49+1</f>
        <v>43920</v>
      </c>
      <c r="C54" s="462"/>
      <c r="D54" s="288"/>
      <c r="E54" s="288"/>
      <c r="F54" s="466"/>
      <c r="G54" s="467"/>
      <c r="H54" s="436">
        <v>88</v>
      </c>
      <c r="I54" s="437">
        <v>71</v>
      </c>
      <c r="J54" s="463">
        <v>0</v>
      </c>
      <c r="K54" s="437">
        <v>0</v>
      </c>
      <c r="L54" s="59">
        <f t="shared" ref="L54:L60" si="26">SUM(C54:K54)</f>
        <v>159</v>
      </c>
      <c r="M54" s="153"/>
    </row>
    <row r="55" spans="1:13" s="47" customFormat="1" ht="15" customHeight="1" thickBot="1" x14ac:dyDescent="0.3">
      <c r="A55" s="149" t="s">
        <v>4</v>
      </c>
      <c r="B55" s="281">
        <f t="shared" ref="B55:B60" si="27">B54+1</f>
        <v>43921</v>
      </c>
      <c r="C55" s="384"/>
      <c r="D55" s="283"/>
      <c r="E55" s="283"/>
      <c r="F55" s="283"/>
      <c r="G55" s="337"/>
      <c r="H55" s="438">
        <v>87</v>
      </c>
      <c r="I55" s="293">
        <v>77</v>
      </c>
      <c r="J55" s="347">
        <v>0</v>
      </c>
      <c r="K55" s="293">
        <v>0</v>
      </c>
      <c r="L55" s="59">
        <f t="shared" si="26"/>
        <v>164</v>
      </c>
      <c r="M55" s="153"/>
    </row>
    <row r="56" spans="1:13" s="47" customFormat="1" ht="14.25" hidden="1" customHeight="1" thickBot="1" x14ac:dyDescent="0.3">
      <c r="A56" s="149" t="s">
        <v>5</v>
      </c>
      <c r="B56" s="281">
        <f t="shared" si="27"/>
        <v>43922</v>
      </c>
      <c r="C56" s="384"/>
      <c r="D56" s="283"/>
      <c r="E56" s="283"/>
      <c r="F56" s="283"/>
      <c r="G56" s="337"/>
      <c r="H56" s="438"/>
      <c r="I56" s="293"/>
      <c r="J56" s="347"/>
      <c r="K56" s="293"/>
      <c r="L56" s="59">
        <f t="shared" si="26"/>
        <v>0</v>
      </c>
      <c r="M56" s="153"/>
    </row>
    <row r="57" spans="1:13" s="47" customFormat="1" ht="14.25" hidden="1" thickBot="1" x14ac:dyDescent="0.3">
      <c r="A57" s="149" t="s">
        <v>6</v>
      </c>
      <c r="B57" s="281">
        <f t="shared" si="27"/>
        <v>43923</v>
      </c>
      <c r="C57" s="384"/>
      <c r="D57" s="283"/>
      <c r="E57" s="283"/>
      <c r="F57" s="283"/>
      <c r="G57" s="337"/>
      <c r="H57" s="438"/>
      <c r="I57" s="293"/>
      <c r="J57" s="347"/>
      <c r="K57" s="293"/>
      <c r="L57" s="59">
        <f t="shared" si="26"/>
        <v>0</v>
      </c>
      <c r="M57" s="153"/>
    </row>
    <row r="58" spans="1:13" s="47" customFormat="1" ht="14.25" hidden="1" thickBot="1" x14ac:dyDescent="0.3">
      <c r="A58" s="25" t="s">
        <v>0</v>
      </c>
      <c r="B58" s="282">
        <f t="shared" si="27"/>
        <v>43924</v>
      </c>
      <c r="C58" s="385"/>
      <c r="D58" s="36"/>
      <c r="E58" s="283"/>
      <c r="F58" s="283"/>
      <c r="G58" s="337"/>
      <c r="H58" s="438"/>
      <c r="I58" s="293"/>
      <c r="J58" s="347"/>
      <c r="K58" s="293"/>
      <c r="L58" s="59">
        <f t="shared" si="26"/>
        <v>0</v>
      </c>
      <c r="M58" s="153"/>
    </row>
    <row r="59" spans="1:13" s="47" customFormat="1" ht="14.25" hidden="1" outlineLevel="1" thickBot="1" x14ac:dyDescent="0.3">
      <c r="A59" s="25" t="s">
        <v>1</v>
      </c>
      <c r="B59" s="282">
        <f t="shared" si="27"/>
        <v>43925</v>
      </c>
      <c r="C59" s="385"/>
      <c r="D59" s="36"/>
      <c r="E59" s="283"/>
      <c r="F59" s="283"/>
      <c r="G59" s="337"/>
      <c r="H59" s="438"/>
      <c r="I59" s="293"/>
      <c r="J59" s="347"/>
      <c r="K59" s="293"/>
      <c r="L59" s="59">
        <f t="shared" si="26"/>
        <v>0</v>
      </c>
      <c r="M59" s="153"/>
    </row>
    <row r="60" spans="1:13" s="47" customFormat="1" ht="14.25" hidden="1" outlineLevel="1" thickBot="1" x14ac:dyDescent="0.3">
      <c r="A60" s="149" t="s">
        <v>2</v>
      </c>
      <c r="B60" s="282">
        <f t="shared" si="27"/>
        <v>43926</v>
      </c>
      <c r="C60" s="468"/>
      <c r="D60" s="469"/>
      <c r="E60" s="444"/>
      <c r="F60" s="444"/>
      <c r="G60" s="350"/>
      <c r="H60" s="446"/>
      <c r="I60" s="447"/>
      <c r="J60" s="465"/>
      <c r="K60" s="447"/>
      <c r="L60" s="59">
        <f t="shared" si="26"/>
        <v>0</v>
      </c>
    </row>
    <row r="61" spans="1:13" s="47" customFormat="1" ht="15" customHeight="1" outlineLevel="1" thickBot="1" x14ac:dyDescent="0.3">
      <c r="A61" s="158" t="s">
        <v>21</v>
      </c>
      <c r="B61" s="741" t="s">
        <v>28</v>
      </c>
      <c r="C61" s="439">
        <f>SUM(C54:C60)</f>
        <v>0</v>
      </c>
      <c r="D61" s="440">
        <f t="shared" ref="D61:J61" si="28">SUM(D54:D60)</f>
        <v>0</v>
      </c>
      <c r="E61" s="440">
        <f t="shared" si="28"/>
        <v>0</v>
      </c>
      <c r="F61" s="440">
        <f t="shared" si="28"/>
        <v>0</v>
      </c>
      <c r="G61" s="441">
        <f t="shared" si="28"/>
        <v>0</v>
      </c>
      <c r="H61" s="331">
        <f t="shared" si="28"/>
        <v>175</v>
      </c>
      <c r="I61" s="349">
        <f t="shared" si="28"/>
        <v>148</v>
      </c>
      <c r="J61" s="351">
        <f t="shared" si="28"/>
        <v>0</v>
      </c>
      <c r="K61" s="340">
        <f>SUM(K54:K60)</f>
        <v>0</v>
      </c>
      <c r="L61" s="117">
        <f>SUM(L54:L60)</f>
        <v>323</v>
      </c>
    </row>
    <row r="62" spans="1:13" s="47" customFormat="1" ht="15" customHeight="1" outlineLevel="1" thickBot="1" x14ac:dyDescent="0.3">
      <c r="A62" s="109" t="s">
        <v>23</v>
      </c>
      <c r="B62" s="742"/>
      <c r="C62" s="381" t="e">
        <f>AVERAGE(C54:C60)</f>
        <v>#DIV/0!</v>
      </c>
      <c r="D62" s="286" t="e">
        <f t="shared" ref="D62:K62" si="29">AVERAGE(D54:D60)</f>
        <v>#DIV/0!</v>
      </c>
      <c r="E62" s="286" t="e">
        <f t="shared" si="29"/>
        <v>#DIV/0!</v>
      </c>
      <c r="F62" s="286" t="e">
        <f t="shared" si="29"/>
        <v>#DIV/0!</v>
      </c>
      <c r="G62" s="428" t="e">
        <f t="shared" si="29"/>
        <v>#DIV/0!</v>
      </c>
      <c r="H62" s="289">
        <f t="shared" si="29"/>
        <v>87.5</v>
      </c>
      <c r="I62" s="290">
        <f t="shared" si="29"/>
        <v>74</v>
      </c>
      <c r="J62" s="344">
        <f t="shared" si="29"/>
        <v>0</v>
      </c>
      <c r="K62" s="307">
        <f t="shared" si="29"/>
        <v>0</v>
      </c>
      <c r="L62" s="113">
        <f>AVERAGE(L54:L60)</f>
        <v>46.142857142857146</v>
      </c>
    </row>
    <row r="63" spans="1:13" s="47" customFormat="1" ht="15" customHeight="1" thickBot="1" x14ac:dyDescent="0.3">
      <c r="A63" s="26" t="s">
        <v>20</v>
      </c>
      <c r="B63" s="742"/>
      <c r="C63" s="382">
        <f>SUM(C54:C58)</f>
        <v>0</v>
      </c>
      <c r="D63" s="287">
        <f t="shared" ref="D63:K63" si="30">SUM(D54:D58)</f>
        <v>0</v>
      </c>
      <c r="E63" s="287">
        <f t="shared" si="30"/>
        <v>0</v>
      </c>
      <c r="F63" s="287">
        <f t="shared" si="30"/>
        <v>0</v>
      </c>
      <c r="G63" s="429">
        <f t="shared" si="30"/>
        <v>0</v>
      </c>
      <c r="H63" s="291">
        <f t="shared" si="30"/>
        <v>175</v>
      </c>
      <c r="I63" s="292">
        <f t="shared" si="30"/>
        <v>148</v>
      </c>
      <c r="J63" s="345">
        <f t="shared" si="30"/>
        <v>0</v>
      </c>
      <c r="K63" s="308">
        <f t="shared" si="30"/>
        <v>0</v>
      </c>
      <c r="L63" s="30">
        <f>SUM(L54:L58)</f>
        <v>323</v>
      </c>
    </row>
    <row r="64" spans="1:13" s="47" customFormat="1" ht="14.25" thickBot="1" x14ac:dyDescent="0.3">
      <c r="A64" s="26" t="s">
        <v>22</v>
      </c>
      <c r="B64" s="743"/>
      <c r="C64" s="386" t="e">
        <f>AVERAGE(C54:C58)</f>
        <v>#DIV/0!</v>
      </c>
      <c r="D64" s="33" t="e">
        <f t="shared" ref="D64:L64" si="31">AVERAGE(D54:D58)</f>
        <v>#DIV/0!</v>
      </c>
      <c r="E64" s="33" t="e">
        <f t="shared" si="31"/>
        <v>#DIV/0!</v>
      </c>
      <c r="F64" s="33" t="e">
        <f t="shared" si="31"/>
        <v>#DIV/0!</v>
      </c>
      <c r="G64" s="430" t="e">
        <f t="shared" si="31"/>
        <v>#DIV/0!</v>
      </c>
      <c r="H64" s="31">
        <f t="shared" si="31"/>
        <v>87.5</v>
      </c>
      <c r="I64" s="32">
        <f t="shared" si="31"/>
        <v>74</v>
      </c>
      <c r="J64" s="339">
        <f t="shared" si="31"/>
        <v>0</v>
      </c>
      <c r="K64" s="34">
        <f t="shared" si="31"/>
        <v>0</v>
      </c>
      <c r="L64" s="35">
        <f t="shared" si="31"/>
        <v>64.599999999999994</v>
      </c>
    </row>
    <row r="65" spans="1:14" s="47" customFormat="1" ht="14.25" hidden="1" thickBot="1" x14ac:dyDescent="0.3">
      <c r="A65" s="149" t="s">
        <v>3</v>
      </c>
      <c r="B65" s="280">
        <f>B60+1</f>
        <v>43927</v>
      </c>
      <c r="C65" s="387"/>
      <c r="D65" s="12"/>
      <c r="E65" s="14"/>
      <c r="F65" s="14"/>
      <c r="G65" s="14"/>
      <c r="H65" s="14"/>
      <c r="I65" s="63"/>
      <c r="J65" s="121"/>
      <c r="K65" s="20"/>
      <c r="L65" s="186">
        <f>SUM(D65:J65)</f>
        <v>0</v>
      </c>
    </row>
    <row r="66" spans="1:14" s="47" customFormat="1" ht="14.25" hidden="1" thickBot="1" x14ac:dyDescent="0.3">
      <c r="A66" s="149" t="s">
        <v>4</v>
      </c>
      <c r="B66" s="281">
        <f t="shared" ref="B66:B71" si="32">B65+1</f>
        <v>43928</v>
      </c>
      <c r="C66" s="388"/>
      <c r="D66" s="18"/>
      <c r="E66" s="20"/>
      <c r="F66" s="20"/>
      <c r="G66" s="20"/>
      <c r="H66" s="20"/>
      <c r="I66" s="64"/>
      <c r="J66" s="64"/>
      <c r="K66" s="20"/>
      <c r="L66" s="186">
        <f>SUM(D66:J66)</f>
        <v>0</v>
      </c>
    </row>
    <row r="67" spans="1:14" s="47" customFormat="1" ht="13.5" hidden="1" x14ac:dyDescent="0.25">
      <c r="A67" s="149"/>
      <c r="B67" s="281">
        <f t="shared" si="32"/>
        <v>43929</v>
      </c>
      <c r="C67" s="388"/>
      <c r="D67" s="18"/>
      <c r="E67" s="20"/>
      <c r="F67" s="20"/>
      <c r="G67" s="20"/>
      <c r="H67" s="20"/>
      <c r="I67" s="64"/>
      <c r="J67" s="64"/>
      <c r="K67" s="20"/>
      <c r="L67" s="55"/>
    </row>
    <row r="68" spans="1:14" s="47" customFormat="1" ht="13.5" hidden="1" x14ac:dyDescent="0.25">
      <c r="A68" s="149"/>
      <c r="B68" s="281">
        <f t="shared" si="32"/>
        <v>43930</v>
      </c>
      <c r="C68" s="388"/>
      <c r="D68" s="18"/>
      <c r="E68" s="20"/>
      <c r="F68" s="20"/>
      <c r="G68" s="20"/>
      <c r="H68" s="20"/>
      <c r="I68" s="64"/>
      <c r="J68" s="64"/>
      <c r="K68" s="20"/>
      <c r="L68" s="55"/>
    </row>
    <row r="69" spans="1:14" s="47" customFormat="1" ht="13.5" hidden="1" x14ac:dyDescent="0.25">
      <c r="A69" s="25"/>
      <c r="B69" s="281">
        <f t="shared" si="32"/>
        <v>43931</v>
      </c>
      <c r="C69" s="388"/>
      <c r="D69" s="18"/>
      <c r="E69" s="20"/>
      <c r="F69" s="20"/>
      <c r="G69" s="20"/>
      <c r="H69" s="20"/>
      <c r="I69" s="64"/>
      <c r="J69" s="64"/>
      <c r="K69" s="20"/>
      <c r="L69" s="55"/>
    </row>
    <row r="70" spans="1:14" s="47" customFormat="1" ht="13.5" hidden="1" outlineLevel="1" x14ac:dyDescent="0.25">
      <c r="A70" s="25"/>
      <c r="B70" s="281">
        <f t="shared" si="32"/>
        <v>43932</v>
      </c>
      <c r="C70" s="388"/>
      <c r="D70" s="18"/>
      <c r="E70" s="20"/>
      <c r="F70" s="20"/>
      <c r="G70" s="20"/>
      <c r="H70" s="20"/>
      <c r="I70" s="64"/>
      <c r="J70" s="64"/>
      <c r="K70" s="20"/>
      <c r="L70" s="55"/>
    </row>
    <row r="71" spans="1:14" s="47" customFormat="1" ht="14.25" hidden="1" outlineLevel="1" thickBot="1" x14ac:dyDescent="0.3">
      <c r="A71" s="25"/>
      <c r="B71" s="281">
        <f t="shared" si="32"/>
        <v>43933</v>
      </c>
      <c r="C71" s="389"/>
      <c r="D71" s="56"/>
      <c r="E71" s="58"/>
      <c r="F71" s="58"/>
      <c r="G71" s="58"/>
      <c r="H71" s="58"/>
      <c r="I71" s="338"/>
      <c r="J71" s="338"/>
      <c r="K71" s="20"/>
      <c r="L71" s="137"/>
    </row>
    <row r="72" spans="1:14" s="47" customFormat="1" ht="14.25" hidden="1" outlineLevel="1" thickBot="1" x14ac:dyDescent="0.3">
      <c r="A72" s="158" t="s">
        <v>21</v>
      </c>
      <c r="B72" s="671" t="s">
        <v>32</v>
      </c>
      <c r="C72" s="390"/>
      <c r="D72" s="331">
        <f>SUM(D65:D71)</f>
        <v>0</v>
      </c>
      <c r="E72" s="331">
        <f t="shared" ref="E72:L72" si="33">SUM(E65:E71)</f>
        <v>0</v>
      </c>
      <c r="F72" s="331">
        <f t="shared" si="33"/>
        <v>0</v>
      </c>
      <c r="G72" s="331"/>
      <c r="H72" s="331">
        <f t="shared" si="33"/>
        <v>0</v>
      </c>
      <c r="I72" s="331">
        <f>SUM(I65:I71)</f>
        <v>0</v>
      </c>
      <c r="J72" s="340">
        <f t="shared" si="33"/>
        <v>0</v>
      </c>
      <c r="K72" s="340">
        <f>SUM(K65:K71)</f>
        <v>0</v>
      </c>
      <c r="L72" s="164">
        <f t="shared" si="33"/>
        <v>0</v>
      </c>
    </row>
    <row r="73" spans="1:14" s="47" customFormat="1" ht="14.25" hidden="1" outlineLevel="1" thickBot="1" x14ac:dyDescent="0.3">
      <c r="A73" s="109" t="s">
        <v>23</v>
      </c>
      <c r="B73" s="672"/>
      <c r="C73" s="390"/>
      <c r="D73" s="110" t="e">
        <f>AVERAGE(D65:D71)</f>
        <v>#DIV/0!</v>
      </c>
      <c r="E73" s="110" t="e">
        <f t="shared" ref="E73:L73" si="34">AVERAGE(E65:E71)</f>
        <v>#DIV/0!</v>
      </c>
      <c r="F73" s="110" t="e">
        <f t="shared" si="34"/>
        <v>#DIV/0!</v>
      </c>
      <c r="G73" s="110"/>
      <c r="H73" s="110" t="e">
        <f t="shared" si="34"/>
        <v>#DIV/0!</v>
      </c>
      <c r="I73" s="110" t="e">
        <f>AVERAGE(I65:I71)</f>
        <v>#DIV/0!</v>
      </c>
      <c r="J73" s="341" t="e">
        <f t="shared" si="34"/>
        <v>#DIV/0!</v>
      </c>
      <c r="K73" s="341" t="e">
        <f>AVERAGE(K65:K71)</f>
        <v>#DIV/0!</v>
      </c>
      <c r="L73" s="165">
        <f t="shared" si="34"/>
        <v>0</v>
      </c>
    </row>
    <row r="74" spans="1:14" s="47" customFormat="1" ht="14.25" hidden="1" thickBot="1" x14ac:dyDescent="0.3">
      <c r="A74" s="26" t="s">
        <v>20</v>
      </c>
      <c r="B74" s="672"/>
      <c r="C74" s="390"/>
      <c r="D74" s="27">
        <f>SUM(D65:D69)</f>
        <v>0</v>
      </c>
      <c r="E74" s="27">
        <f t="shared" ref="E74:L74" si="35">SUM(E65:E69)</f>
        <v>0</v>
      </c>
      <c r="F74" s="27">
        <f t="shared" si="35"/>
        <v>0</v>
      </c>
      <c r="G74" s="27"/>
      <c r="H74" s="27">
        <f t="shared" si="35"/>
        <v>0</v>
      </c>
      <c r="I74" s="27">
        <f>SUM(I65:I69)</f>
        <v>0</v>
      </c>
      <c r="J74" s="342">
        <f t="shared" si="35"/>
        <v>0</v>
      </c>
      <c r="K74" s="342">
        <f>SUM(K65:K69)</f>
        <v>0</v>
      </c>
      <c r="L74" s="166">
        <f t="shared" si="35"/>
        <v>0</v>
      </c>
    </row>
    <row r="75" spans="1:14" s="47" customFormat="1" ht="14.25" hidden="1" thickBot="1" x14ac:dyDescent="0.3">
      <c r="A75" s="26" t="s">
        <v>22</v>
      </c>
      <c r="B75" s="673"/>
      <c r="C75" s="391"/>
      <c r="D75" s="31" t="e">
        <f>AVERAGE(D65:D69)</f>
        <v>#DIV/0!</v>
      </c>
      <c r="E75" s="31" t="e">
        <f t="shared" ref="E75:L75" si="36">AVERAGE(E65:E69)</f>
        <v>#DIV/0!</v>
      </c>
      <c r="F75" s="31" t="e">
        <f t="shared" si="36"/>
        <v>#DIV/0!</v>
      </c>
      <c r="G75" s="31"/>
      <c r="H75" s="31" t="e">
        <f t="shared" si="36"/>
        <v>#DIV/0!</v>
      </c>
      <c r="I75" s="31" t="e">
        <f>AVERAGE(I65:I69)</f>
        <v>#DIV/0!</v>
      </c>
      <c r="J75" s="34" t="e">
        <f t="shared" si="36"/>
        <v>#DIV/0!</v>
      </c>
      <c r="K75" s="34" t="e">
        <f>AVERAGE(K65:K69)</f>
        <v>#DIV/0!</v>
      </c>
      <c r="L75" s="167">
        <f t="shared" si="36"/>
        <v>0</v>
      </c>
    </row>
    <row r="76" spans="1:14" s="47" customFormat="1" ht="15" customHeight="1" thickBot="1" x14ac:dyDescent="0.3">
      <c r="A76" s="4"/>
      <c r="B76" s="131"/>
      <c r="C76" s="392"/>
      <c r="D76" s="50"/>
      <c r="E76" s="50"/>
      <c r="F76" s="50"/>
      <c r="G76" s="50"/>
      <c r="H76" s="50"/>
      <c r="I76" s="50"/>
      <c r="J76" s="50"/>
      <c r="K76" s="50"/>
      <c r="L76" s="50"/>
    </row>
    <row r="77" spans="1:14" s="47" customFormat="1" ht="39" thickBot="1" x14ac:dyDescent="0.3">
      <c r="A77" s="399"/>
      <c r="B77" s="394"/>
      <c r="C77" s="400" t="s">
        <v>104</v>
      </c>
      <c r="D77" s="401" t="s">
        <v>7</v>
      </c>
      <c r="E77" s="401" t="s">
        <v>91</v>
      </c>
      <c r="F77" s="401" t="s">
        <v>92</v>
      </c>
      <c r="G77" s="401" t="s">
        <v>93</v>
      </c>
      <c r="H77" s="401" t="s">
        <v>98</v>
      </c>
      <c r="I77" s="401" t="s">
        <v>114</v>
      </c>
      <c r="J77" s="401" t="s">
        <v>10</v>
      </c>
      <c r="K77" s="402" t="s">
        <v>103</v>
      </c>
      <c r="L77" s="744" t="s">
        <v>57</v>
      </c>
      <c r="M77" s="745"/>
    </row>
    <row r="78" spans="1:14" ht="14.25" thickBot="1" x14ac:dyDescent="0.3">
      <c r="A78" s="404" t="s">
        <v>118</v>
      </c>
      <c r="B78" s="414">
        <f>SUM(L6+L61+L50+L39+L28+L17)</f>
        <v>15051</v>
      </c>
      <c r="C78" s="405">
        <f>C17+C28+C39+C50+C61</f>
        <v>0</v>
      </c>
      <c r="D78" s="406">
        <f>SUM(D6,D17+D28+D39+D50+D61)</f>
        <v>1408</v>
      </c>
      <c r="E78" s="406">
        <f>SUM(E6,E17+E28+E39+E50+E61)</f>
        <v>439</v>
      </c>
      <c r="F78" s="406">
        <f>SUM(F6, F17+F28+F39+F50+F61)</f>
        <v>2003</v>
      </c>
      <c r="G78" s="406">
        <f>SUM(G6,G17+G28+G39+G50+G61)</f>
        <v>1039</v>
      </c>
      <c r="H78" s="406">
        <f>SUM(H6,H17+H28+H39+H50+H61)</f>
        <v>3362</v>
      </c>
      <c r="I78" s="406">
        <f>SUM(I61,I50,I28,I39,I17,I6)</f>
        <v>3144</v>
      </c>
      <c r="J78" s="406">
        <f>SUM(J6,J17+J28+J39+J50+J61)</f>
        <v>1982</v>
      </c>
      <c r="K78" s="407">
        <f>SUM(K61,K50,K39,K28,K17,K6)</f>
        <v>1674</v>
      </c>
      <c r="L78" s="396" t="s">
        <v>30</v>
      </c>
      <c r="M78" s="412">
        <f>SUM(C79:K79)</f>
        <v>9993</v>
      </c>
    </row>
    <row r="79" spans="1:14" ht="14.25" thickBot="1" x14ac:dyDescent="0.3">
      <c r="A79" s="403" t="s">
        <v>30</v>
      </c>
      <c r="B79" s="39">
        <f>L63+L52+L41+L30+L19</f>
        <v>9993</v>
      </c>
      <c r="C79" s="395">
        <f>C63+C52+C41+C30+C19</f>
        <v>0</v>
      </c>
      <c r="D79" s="188">
        <f>SUM(D19+D30+D41+D52+D63)</f>
        <v>736</v>
      </c>
      <c r="E79" s="188">
        <f>SUM(E19+E30+E41+E52+E63)</f>
        <v>212</v>
      </c>
      <c r="F79" s="188">
        <f>SUM(F19+F30+F41+F52+F63)</f>
        <v>1199</v>
      </c>
      <c r="G79" s="188">
        <f>SUM(G19+G30+G41+G52+G63)</f>
        <v>591</v>
      </c>
      <c r="H79" s="188">
        <f>SUM(H19+H30+H41+H52+H63)</f>
        <v>3362</v>
      </c>
      <c r="I79" s="188">
        <f>SUM(I63,I52,I41,I30,I19)</f>
        <v>3144</v>
      </c>
      <c r="J79" s="188">
        <f>SUM(J19+J30+J41+J52+J63)</f>
        <v>426</v>
      </c>
      <c r="K79" s="234">
        <f>SUM(K63,K52,K41,K30,K19)</f>
        <v>323</v>
      </c>
      <c r="L79" s="397" t="s">
        <v>118</v>
      </c>
      <c r="M79" s="413">
        <f>SUM(C78:K78)</f>
        <v>15051</v>
      </c>
      <c r="N79" s="118">
        <f>SUM(L61,L50,L39,L28,L17,L6)</f>
        <v>15051</v>
      </c>
    </row>
    <row r="80" spans="1:14" x14ac:dyDescent="0.25">
      <c r="K80" s="398"/>
      <c r="L80" s="408" t="s">
        <v>22</v>
      </c>
      <c r="M80" s="409">
        <f>AVERAGE(L19, L30, L41, L52, L63, L74)</f>
        <v>1665.5</v>
      </c>
    </row>
    <row r="81" spans="12:13" ht="15.75" thickBot="1" x14ac:dyDescent="0.3">
      <c r="L81" s="410" t="s">
        <v>119</v>
      </c>
      <c r="M81" s="411">
        <f>AVERAGE(L61, L50, L39, L28, L17, L72, L6)</f>
        <v>2150.1428571428573</v>
      </c>
    </row>
  </sheetData>
  <mergeCells count="22">
    <mergeCell ref="B6:B9"/>
    <mergeCell ref="L77:M77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72:B75"/>
    <mergeCell ref="B17:B20"/>
    <mergeCell ref="B28:B31"/>
    <mergeCell ref="B39:B42"/>
    <mergeCell ref="B50:B53"/>
    <mergeCell ref="B61:B64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1"/>
  <sheetViews>
    <sheetView zoomScale="90" zoomScaleNormal="90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F54" sqref="F54"/>
    </sheetView>
  </sheetViews>
  <sheetFormatPr defaultRowHeight="15" outlineLevelRow="1" x14ac:dyDescent="0.25"/>
  <cols>
    <col min="1" max="1" width="18.7109375" style="1" bestFit="1" customWidth="1"/>
    <col min="2" max="2" width="9.5703125" style="132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425"/>
      <c r="C1" s="713" t="s">
        <v>9</v>
      </c>
    </row>
    <row r="2" spans="1:15" ht="15" customHeight="1" thickBot="1" x14ac:dyDescent="0.3">
      <c r="A2" s="24"/>
      <c r="B2" s="424"/>
      <c r="C2" s="759"/>
    </row>
    <row r="3" spans="1:15" ht="15" customHeight="1" x14ac:dyDescent="0.25">
      <c r="A3" s="736" t="s">
        <v>52</v>
      </c>
      <c r="B3" s="682" t="s">
        <v>53</v>
      </c>
      <c r="C3" s="763" t="s">
        <v>33</v>
      </c>
    </row>
    <row r="4" spans="1:15" ht="13.5" customHeight="1" thickBot="1" x14ac:dyDescent="0.3">
      <c r="A4" s="716"/>
      <c r="B4" s="683"/>
      <c r="C4" s="680"/>
    </row>
    <row r="5" spans="1:15" ht="14.25" thickBot="1" x14ac:dyDescent="0.3">
      <c r="A5" s="503" t="s">
        <v>2</v>
      </c>
      <c r="B5" s="505">
        <v>43891</v>
      </c>
      <c r="C5" s="519">
        <v>432</v>
      </c>
    </row>
    <row r="6" spans="1:15" s="47" customFormat="1" ht="15" customHeight="1" outlineLevel="1" thickBot="1" x14ac:dyDescent="0.3">
      <c r="A6" s="158" t="s">
        <v>21</v>
      </c>
      <c r="B6" s="667" t="s">
        <v>24</v>
      </c>
      <c r="C6" s="518">
        <f>SUM(C5)</f>
        <v>432</v>
      </c>
      <c r="O6" s="46"/>
    </row>
    <row r="7" spans="1:15" s="47" customFormat="1" ht="15" customHeight="1" outlineLevel="1" thickBot="1" x14ac:dyDescent="0.3">
      <c r="A7" s="109" t="s">
        <v>23</v>
      </c>
      <c r="B7" s="667"/>
      <c r="C7" s="421">
        <f>AVERAGE(C5)</f>
        <v>432</v>
      </c>
      <c r="F7" s="46"/>
      <c r="O7" s="46"/>
    </row>
    <row r="8" spans="1:15" s="47" customFormat="1" ht="15" customHeight="1" thickBot="1" x14ac:dyDescent="0.3">
      <c r="A8" s="26" t="s">
        <v>20</v>
      </c>
      <c r="B8" s="667"/>
      <c r="C8" s="212" t="e">
        <f>SUM(#REF!)</f>
        <v>#REF!</v>
      </c>
      <c r="F8" s="46"/>
      <c r="G8" s="46"/>
      <c r="O8" s="46"/>
    </row>
    <row r="9" spans="1:15" s="47" customFormat="1" ht="15" customHeight="1" thickBot="1" x14ac:dyDescent="0.3">
      <c r="A9" s="26" t="s">
        <v>22</v>
      </c>
      <c r="B9" s="667"/>
      <c r="C9" s="213" t="e">
        <f>AVERAGE(#REF!)</f>
        <v>#REF!</v>
      </c>
      <c r="F9" s="46"/>
      <c r="G9" s="46"/>
    </row>
    <row r="10" spans="1:15" s="46" customFormat="1" ht="13.5" x14ac:dyDescent="0.25">
      <c r="A10" s="25" t="s">
        <v>3</v>
      </c>
      <c r="B10" s="435">
        <v>43892</v>
      </c>
      <c r="C10" s="20">
        <v>831</v>
      </c>
    </row>
    <row r="11" spans="1:15" s="46" customFormat="1" ht="13.5" x14ac:dyDescent="0.25">
      <c r="A11" s="25" t="s">
        <v>4</v>
      </c>
      <c r="B11" s="277">
        <v>43893</v>
      </c>
      <c r="C11" s="20">
        <v>563</v>
      </c>
    </row>
    <row r="12" spans="1:15" s="46" customFormat="1" ht="13.5" x14ac:dyDescent="0.25">
      <c r="A12" s="25" t="s">
        <v>5</v>
      </c>
      <c r="B12" s="277">
        <v>43894</v>
      </c>
      <c r="C12" s="20">
        <v>646</v>
      </c>
    </row>
    <row r="13" spans="1:15" s="46" customFormat="1" ht="13.5" x14ac:dyDescent="0.25">
      <c r="A13" s="25" t="s">
        <v>6</v>
      </c>
      <c r="B13" s="277">
        <v>43895</v>
      </c>
      <c r="C13" s="20">
        <v>563</v>
      </c>
    </row>
    <row r="14" spans="1:15" s="46" customFormat="1" ht="13.5" x14ac:dyDescent="0.25">
      <c r="A14" s="25" t="s">
        <v>0</v>
      </c>
      <c r="B14" s="277">
        <v>43896</v>
      </c>
      <c r="C14" s="20">
        <v>557</v>
      </c>
    </row>
    <row r="15" spans="1:15" s="46" customFormat="1" ht="13.5" outlineLevel="1" x14ac:dyDescent="0.25">
      <c r="A15" s="25" t="s">
        <v>1</v>
      </c>
      <c r="B15" s="277">
        <v>43897</v>
      </c>
      <c r="C15" s="304">
        <v>565</v>
      </c>
    </row>
    <row r="16" spans="1:15" s="46" customFormat="1" ht="15" customHeight="1" outlineLevel="1" thickBot="1" x14ac:dyDescent="0.3">
      <c r="A16" s="25" t="s">
        <v>2</v>
      </c>
      <c r="B16" s="277">
        <v>43898</v>
      </c>
      <c r="C16" s="304">
        <v>538</v>
      </c>
    </row>
    <row r="17" spans="1:16" s="47" customFormat="1" ht="15" customHeight="1" outlineLevel="1" thickBot="1" x14ac:dyDescent="0.3">
      <c r="A17" s="158" t="s">
        <v>21</v>
      </c>
      <c r="B17" s="667" t="s">
        <v>24</v>
      </c>
      <c r="C17" s="518">
        <f>SUM(C10:C16)</f>
        <v>4263</v>
      </c>
      <c r="E17" s="46"/>
      <c r="O17" s="46"/>
    </row>
    <row r="18" spans="1:16" s="47" customFormat="1" ht="15" customHeight="1" outlineLevel="1" thickBot="1" x14ac:dyDescent="0.3">
      <c r="A18" s="109" t="s">
        <v>23</v>
      </c>
      <c r="B18" s="667"/>
      <c r="C18" s="421">
        <f>AVERAGE(C10:C16)</f>
        <v>609</v>
      </c>
      <c r="E18" s="46"/>
      <c r="F18" s="46"/>
      <c r="O18" s="46"/>
    </row>
    <row r="19" spans="1:16" s="47" customFormat="1" ht="15" customHeight="1" thickBot="1" x14ac:dyDescent="0.3">
      <c r="A19" s="26" t="s">
        <v>20</v>
      </c>
      <c r="B19" s="667"/>
      <c r="C19" s="212">
        <f>SUM(C10:C14)</f>
        <v>3160</v>
      </c>
      <c r="E19" s="46"/>
      <c r="F19" s="46"/>
      <c r="G19" s="46"/>
      <c r="N19" s="46"/>
      <c r="O19" s="46"/>
    </row>
    <row r="20" spans="1:16" s="47" customFormat="1" ht="15" customHeight="1" thickBot="1" x14ac:dyDescent="0.3">
      <c r="A20" s="26" t="s">
        <v>22</v>
      </c>
      <c r="B20" s="667"/>
      <c r="C20" s="213">
        <f>AVERAGE(C10:C14)</f>
        <v>632</v>
      </c>
      <c r="F20" s="46"/>
      <c r="G20" s="46"/>
      <c r="N20" s="46"/>
    </row>
    <row r="21" spans="1:16" s="47" customFormat="1" ht="15" customHeight="1" x14ac:dyDescent="0.25">
      <c r="A21" s="25" t="s">
        <v>3</v>
      </c>
      <c r="B21" s="277">
        <f>B16+1</f>
        <v>43899</v>
      </c>
      <c r="C21" s="422">
        <v>631</v>
      </c>
      <c r="F21" s="46"/>
    </row>
    <row r="22" spans="1:16" s="47" customFormat="1" ht="15" customHeight="1" x14ac:dyDescent="0.25">
      <c r="A22" s="25" t="s">
        <v>4</v>
      </c>
      <c r="B22" s="277">
        <f t="shared" ref="B22:B27" si="0">B21+1</f>
        <v>43900</v>
      </c>
      <c r="C22" s="422">
        <v>542</v>
      </c>
      <c r="F22" s="46"/>
    </row>
    <row r="23" spans="1:16" s="47" customFormat="1" ht="15" customHeight="1" x14ac:dyDescent="0.25">
      <c r="A23" s="25" t="s">
        <v>5</v>
      </c>
      <c r="B23" s="277">
        <f t="shared" si="0"/>
        <v>43901</v>
      </c>
      <c r="C23" s="422">
        <v>582</v>
      </c>
      <c r="F23" s="46"/>
    </row>
    <row r="24" spans="1:16" s="47" customFormat="1" ht="15" customHeight="1" x14ac:dyDescent="0.25">
      <c r="A24" s="25" t="s">
        <v>6</v>
      </c>
      <c r="B24" s="277">
        <f t="shared" si="0"/>
        <v>43902</v>
      </c>
      <c r="C24" s="422">
        <v>548</v>
      </c>
    </row>
    <row r="25" spans="1:16" s="47" customFormat="1" ht="15" customHeight="1" x14ac:dyDescent="0.25">
      <c r="A25" s="25" t="s">
        <v>0</v>
      </c>
      <c r="B25" s="277">
        <f t="shared" si="0"/>
        <v>43903</v>
      </c>
      <c r="C25" s="422">
        <v>306</v>
      </c>
    </row>
    <row r="26" spans="1:16" s="47" customFormat="1" ht="15" customHeight="1" outlineLevel="1" x14ac:dyDescent="0.25">
      <c r="A26" s="25" t="s">
        <v>1</v>
      </c>
      <c r="B26" s="277">
        <f t="shared" si="0"/>
        <v>43904</v>
      </c>
      <c r="C26" s="214">
        <v>384</v>
      </c>
      <c r="D26" s="153"/>
    </row>
    <row r="27" spans="1:16" s="47" customFormat="1" ht="15" customHeight="1" outlineLevel="1" thickBot="1" x14ac:dyDescent="0.3">
      <c r="A27" s="25" t="s">
        <v>2</v>
      </c>
      <c r="B27" s="277">
        <f t="shared" si="0"/>
        <v>43905</v>
      </c>
      <c r="C27" s="419">
        <v>278</v>
      </c>
      <c r="N27" s="46"/>
    </row>
    <row r="28" spans="1:16" s="47" customFormat="1" ht="15" customHeight="1" outlineLevel="1" thickBot="1" x14ac:dyDescent="0.3">
      <c r="A28" s="158" t="s">
        <v>21</v>
      </c>
      <c r="B28" s="667" t="s">
        <v>25</v>
      </c>
      <c r="C28" s="420">
        <f>SUM(C21:C27)</f>
        <v>3271</v>
      </c>
    </row>
    <row r="29" spans="1:16" s="47" customFormat="1" ht="15" customHeight="1" outlineLevel="1" thickBot="1" x14ac:dyDescent="0.3">
      <c r="A29" s="109" t="s">
        <v>23</v>
      </c>
      <c r="B29" s="667"/>
      <c r="C29" s="421">
        <f>AVERAGE(C21:C27)</f>
        <v>467.28571428571428</v>
      </c>
      <c r="F29" s="46"/>
    </row>
    <row r="30" spans="1:16" s="47" customFormat="1" ht="15" customHeight="1" thickBot="1" x14ac:dyDescent="0.3">
      <c r="A30" s="26" t="s">
        <v>20</v>
      </c>
      <c r="B30" s="667"/>
      <c r="C30" s="212">
        <f>SUM(C21:C25)</f>
        <v>2609</v>
      </c>
      <c r="F30" s="46"/>
    </row>
    <row r="31" spans="1:16" s="47" customFormat="1" ht="15" customHeight="1" thickBot="1" x14ac:dyDescent="0.3">
      <c r="A31" s="26" t="s">
        <v>22</v>
      </c>
      <c r="B31" s="667"/>
      <c r="C31" s="213">
        <f>AVERAGE(C21:C25)</f>
        <v>521.79999999999995</v>
      </c>
      <c r="F31" s="46"/>
      <c r="P31" s="46"/>
    </row>
    <row r="32" spans="1:16" s="47" customFormat="1" ht="15" customHeight="1" x14ac:dyDescent="0.25">
      <c r="A32" s="25" t="s">
        <v>3</v>
      </c>
      <c r="B32" s="270">
        <f>B27+1</f>
        <v>43906</v>
      </c>
      <c r="C32" s="422">
        <v>217</v>
      </c>
    </row>
    <row r="33" spans="1:6" s="47" customFormat="1" ht="15" customHeight="1" x14ac:dyDescent="0.25">
      <c r="A33" s="25" t="s">
        <v>4</v>
      </c>
      <c r="B33" s="270">
        <f t="shared" ref="B33:B38" si="1">B32+1</f>
        <v>43907</v>
      </c>
      <c r="C33" s="422">
        <v>117</v>
      </c>
    </row>
    <row r="34" spans="1:6" s="47" customFormat="1" ht="15" customHeight="1" x14ac:dyDescent="0.25">
      <c r="A34" s="25" t="s">
        <v>5</v>
      </c>
      <c r="B34" s="270">
        <f t="shared" si="1"/>
        <v>43908</v>
      </c>
      <c r="C34" s="422">
        <v>104</v>
      </c>
    </row>
    <row r="35" spans="1:6" s="47" customFormat="1" ht="15" customHeight="1" x14ac:dyDescent="0.25">
      <c r="A35" s="25" t="s">
        <v>6</v>
      </c>
      <c r="B35" s="270">
        <f t="shared" si="1"/>
        <v>43909</v>
      </c>
      <c r="C35" s="422">
        <v>93</v>
      </c>
    </row>
    <row r="36" spans="1:6" s="47" customFormat="1" ht="15" customHeight="1" x14ac:dyDescent="0.25">
      <c r="A36" s="25" t="s">
        <v>0</v>
      </c>
      <c r="B36" s="270">
        <f t="shared" si="1"/>
        <v>43910</v>
      </c>
      <c r="C36" s="422">
        <v>95</v>
      </c>
    </row>
    <row r="37" spans="1:6" s="47" customFormat="1" ht="15" customHeight="1" outlineLevel="1" x14ac:dyDescent="0.25">
      <c r="A37" s="25" t="s">
        <v>1</v>
      </c>
      <c r="B37" s="270">
        <f t="shared" si="1"/>
        <v>43911</v>
      </c>
      <c r="C37" s="214">
        <v>0</v>
      </c>
    </row>
    <row r="38" spans="1:6" s="47" customFormat="1" ht="15" customHeight="1" outlineLevel="1" thickBot="1" x14ac:dyDescent="0.3">
      <c r="A38" s="25" t="s">
        <v>2</v>
      </c>
      <c r="B38" s="270">
        <f t="shared" si="1"/>
        <v>43912</v>
      </c>
      <c r="C38" s="419">
        <v>0</v>
      </c>
    </row>
    <row r="39" spans="1:6" s="47" customFormat="1" ht="15" customHeight="1" outlineLevel="1" thickBot="1" x14ac:dyDescent="0.3">
      <c r="A39" s="158" t="s">
        <v>21</v>
      </c>
      <c r="B39" s="667" t="s">
        <v>26</v>
      </c>
      <c r="C39" s="420">
        <f>SUM(C32:C38)</f>
        <v>626</v>
      </c>
      <c r="F39" s="46"/>
    </row>
    <row r="40" spans="1:6" s="47" customFormat="1" ht="15" customHeight="1" outlineLevel="1" thickBot="1" x14ac:dyDescent="0.3">
      <c r="A40" s="109" t="s">
        <v>23</v>
      </c>
      <c r="B40" s="667"/>
      <c r="C40" s="421">
        <f>AVERAGE(C32:C38)</f>
        <v>89.428571428571431</v>
      </c>
      <c r="F40" s="46"/>
    </row>
    <row r="41" spans="1:6" s="47" customFormat="1" ht="15" customHeight="1" thickBot="1" x14ac:dyDescent="0.3">
      <c r="A41" s="26" t="s">
        <v>20</v>
      </c>
      <c r="B41" s="667"/>
      <c r="C41" s="212">
        <f>SUM(C32:C36)</f>
        <v>626</v>
      </c>
    </row>
    <row r="42" spans="1:6" s="47" customFormat="1" ht="15" customHeight="1" thickBot="1" x14ac:dyDescent="0.3">
      <c r="A42" s="26" t="s">
        <v>22</v>
      </c>
      <c r="B42" s="667"/>
      <c r="C42" s="213">
        <f>AVERAGE(C32:C36)</f>
        <v>125.2</v>
      </c>
    </row>
    <row r="43" spans="1:6" s="47" customFormat="1" ht="15" customHeight="1" x14ac:dyDescent="0.25">
      <c r="A43" s="25" t="s">
        <v>3</v>
      </c>
      <c r="B43" s="281">
        <f>B38+1</f>
        <v>43913</v>
      </c>
      <c r="C43" s="422">
        <v>21</v>
      </c>
    </row>
    <row r="44" spans="1:6" s="47" customFormat="1" ht="15" customHeight="1" x14ac:dyDescent="0.25">
      <c r="A44" s="25" t="s">
        <v>4</v>
      </c>
      <c r="B44" s="281">
        <f t="shared" ref="B44:B49" si="2">B43+1</f>
        <v>43914</v>
      </c>
      <c r="C44" s="422">
        <v>35</v>
      </c>
    </row>
    <row r="45" spans="1:6" s="47" customFormat="1" ht="15" customHeight="1" x14ac:dyDescent="0.25">
      <c r="A45" s="25" t="s">
        <v>5</v>
      </c>
      <c r="B45" s="281">
        <f t="shared" si="2"/>
        <v>43915</v>
      </c>
      <c r="C45" s="422">
        <v>0</v>
      </c>
    </row>
    <row r="46" spans="1:6" s="47" customFormat="1" ht="15" customHeight="1" x14ac:dyDescent="0.25">
      <c r="A46" s="25" t="s">
        <v>6</v>
      </c>
      <c r="B46" s="281">
        <f t="shared" si="2"/>
        <v>43916</v>
      </c>
      <c r="C46" s="422">
        <v>0</v>
      </c>
    </row>
    <row r="47" spans="1:6" s="47" customFormat="1" ht="15" customHeight="1" x14ac:dyDescent="0.25">
      <c r="A47" s="25" t="s">
        <v>0</v>
      </c>
      <c r="B47" s="281">
        <f t="shared" si="2"/>
        <v>43917</v>
      </c>
      <c r="C47" s="422">
        <v>0</v>
      </c>
    </row>
    <row r="48" spans="1:6" s="47" customFormat="1" ht="15" customHeight="1" outlineLevel="1" x14ac:dyDescent="0.25">
      <c r="A48" s="25" t="s">
        <v>1</v>
      </c>
      <c r="B48" s="281">
        <f t="shared" si="2"/>
        <v>43918</v>
      </c>
      <c r="C48" s="214">
        <v>0</v>
      </c>
      <c r="D48" s="153"/>
    </row>
    <row r="49" spans="1:4" s="47" customFormat="1" ht="15" customHeight="1" outlineLevel="1" thickBot="1" x14ac:dyDescent="0.3">
      <c r="A49" s="25" t="s">
        <v>2</v>
      </c>
      <c r="B49" s="281">
        <f t="shared" si="2"/>
        <v>43919</v>
      </c>
      <c r="C49" s="419">
        <v>0</v>
      </c>
      <c r="D49" s="153"/>
    </row>
    <row r="50" spans="1:4" s="47" customFormat="1" ht="15" customHeight="1" outlineLevel="1" thickBot="1" x14ac:dyDescent="0.3">
      <c r="A50" s="158" t="s">
        <v>21</v>
      </c>
      <c r="B50" s="667" t="s">
        <v>27</v>
      </c>
      <c r="C50" s="420">
        <f>SUM(C43:C49)</f>
        <v>56</v>
      </c>
      <c r="D50" s="153"/>
    </row>
    <row r="51" spans="1:4" s="47" customFormat="1" ht="15" customHeight="1" outlineLevel="1" thickBot="1" x14ac:dyDescent="0.3">
      <c r="A51" s="109" t="s">
        <v>23</v>
      </c>
      <c r="B51" s="667"/>
      <c r="C51" s="421">
        <f>AVERAGE(C43:C49)</f>
        <v>8</v>
      </c>
      <c r="D51" s="153"/>
    </row>
    <row r="52" spans="1:4" s="47" customFormat="1" ht="15" customHeight="1" thickBot="1" x14ac:dyDescent="0.3">
      <c r="A52" s="26" t="s">
        <v>20</v>
      </c>
      <c r="B52" s="667"/>
      <c r="C52" s="212">
        <f>SUM(C43:C47)</f>
        <v>56</v>
      </c>
      <c r="D52" s="153"/>
    </row>
    <row r="53" spans="1:4" s="47" customFormat="1" ht="15" customHeight="1" thickBot="1" x14ac:dyDescent="0.3">
      <c r="A53" s="26" t="s">
        <v>22</v>
      </c>
      <c r="B53" s="667"/>
      <c r="C53" s="213">
        <f>AVERAGE(C43:C47)</f>
        <v>11.2</v>
      </c>
      <c r="D53" s="153"/>
    </row>
    <row r="54" spans="1:4" s="47" customFormat="1" ht="15" customHeight="1" x14ac:dyDescent="0.25">
      <c r="A54" s="25" t="s">
        <v>3</v>
      </c>
      <c r="B54" s="281">
        <f>B49+1</f>
        <v>43920</v>
      </c>
      <c r="C54" s="423">
        <v>0</v>
      </c>
      <c r="D54" s="153"/>
    </row>
    <row r="55" spans="1:4" s="47" customFormat="1" ht="15" customHeight="1" thickBot="1" x14ac:dyDescent="0.3">
      <c r="A55" s="149" t="s">
        <v>4</v>
      </c>
      <c r="B55" s="281">
        <f t="shared" ref="B55:B60" si="3">B54+1</f>
        <v>43921</v>
      </c>
      <c r="C55" s="422">
        <v>0</v>
      </c>
      <c r="D55" s="153"/>
    </row>
    <row r="56" spans="1:4" s="47" customFormat="1" ht="13.5" hidden="1" x14ac:dyDescent="0.25">
      <c r="A56" s="149" t="s">
        <v>5</v>
      </c>
      <c r="B56" s="281">
        <f t="shared" si="3"/>
        <v>43922</v>
      </c>
      <c r="C56" s="214">
        <v>0</v>
      </c>
      <c r="D56" s="153"/>
    </row>
    <row r="57" spans="1:4" s="47" customFormat="1" ht="13.5" hidden="1" x14ac:dyDescent="0.25">
      <c r="A57" s="149" t="s">
        <v>6</v>
      </c>
      <c r="B57" s="281">
        <f t="shared" si="3"/>
        <v>43923</v>
      </c>
      <c r="C57" s="422">
        <v>0</v>
      </c>
      <c r="D57" s="153"/>
    </row>
    <row r="58" spans="1:4" s="47" customFormat="1" ht="14.25" hidden="1" thickBot="1" x14ac:dyDescent="0.3">
      <c r="A58" s="25" t="s">
        <v>0</v>
      </c>
      <c r="B58" s="282">
        <f t="shared" si="3"/>
        <v>43924</v>
      </c>
      <c r="C58" s="422">
        <v>0</v>
      </c>
      <c r="D58" s="153"/>
    </row>
    <row r="59" spans="1:4" s="47" customFormat="1" ht="14.25" hidden="1" outlineLevel="1" thickBot="1" x14ac:dyDescent="0.3">
      <c r="A59" s="25" t="s">
        <v>1</v>
      </c>
      <c r="B59" s="282">
        <f t="shared" si="3"/>
        <v>43925</v>
      </c>
      <c r="C59" s="214"/>
      <c r="D59" s="153"/>
    </row>
    <row r="60" spans="1:4" s="47" customFormat="1" ht="14.25" hidden="1" outlineLevel="1" thickBot="1" x14ac:dyDescent="0.3">
      <c r="A60" s="149" t="s">
        <v>2</v>
      </c>
      <c r="B60" s="282">
        <f t="shared" si="3"/>
        <v>43926</v>
      </c>
      <c r="C60" s="419"/>
    </row>
    <row r="61" spans="1:4" s="47" customFormat="1" ht="15" customHeight="1" outlineLevel="1" thickBot="1" x14ac:dyDescent="0.3">
      <c r="A61" s="158" t="s">
        <v>21</v>
      </c>
      <c r="B61" s="667" t="s">
        <v>28</v>
      </c>
      <c r="C61" s="420">
        <f>SUM(C54:C60)</f>
        <v>0</v>
      </c>
    </row>
    <row r="62" spans="1:4" s="47" customFormat="1" ht="15" customHeight="1" outlineLevel="1" thickBot="1" x14ac:dyDescent="0.3">
      <c r="A62" s="109" t="s">
        <v>23</v>
      </c>
      <c r="B62" s="667"/>
      <c r="C62" s="421">
        <f>AVERAGE(C54:C60)</f>
        <v>0</v>
      </c>
    </row>
    <row r="63" spans="1:4" s="47" customFormat="1" ht="15" customHeight="1" thickBot="1" x14ac:dyDescent="0.3">
      <c r="A63" s="26" t="s">
        <v>20</v>
      </c>
      <c r="B63" s="667"/>
      <c r="C63" s="212">
        <f>SUM(C54:C58)</f>
        <v>0</v>
      </c>
    </row>
    <row r="64" spans="1:4" s="47" customFormat="1" ht="14.25" thickBot="1" x14ac:dyDescent="0.3">
      <c r="A64" s="26" t="s">
        <v>22</v>
      </c>
      <c r="B64" s="670"/>
      <c r="C64" s="213">
        <f>AVERAGE(C54:C58)</f>
        <v>0</v>
      </c>
    </row>
    <row r="65" spans="1:6" s="47" customFormat="1" ht="13.5" hidden="1" x14ac:dyDescent="0.25">
      <c r="A65" s="149" t="s">
        <v>3</v>
      </c>
      <c r="B65" s="434">
        <f>B60+1</f>
        <v>43927</v>
      </c>
      <c r="C65" s="205"/>
      <c r="D65" s="17"/>
    </row>
    <row r="66" spans="1:6" s="47" customFormat="1" ht="13.5" hidden="1" x14ac:dyDescent="0.25">
      <c r="A66" s="149" t="s">
        <v>4</v>
      </c>
      <c r="B66" s="176">
        <f t="shared" ref="B66:B71" si="4">B65+1</f>
        <v>43928</v>
      </c>
      <c r="C66" s="205"/>
      <c r="D66" s="17"/>
    </row>
    <row r="67" spans="1:6" s="47" customFormat="1" ht="13.5" hidden="1" x14ac:dyDescent="0.25">
      <c r="A67" s="149" t="s">
        <v>5</v>
      </c>
      <c r="B67" s="176">
        <f t="shared" si="4"/>
        <v>43929</v>
      </c>
      <c r="C67" s="206"/>
      <c r="D67" s="17"/>
    </row>
    <row r="68" spans="1:6" s="47" customFormat="1" ht="13.5" hidden="1" x14ac:dyDescent="0.25">
      <c r="A68" s="149" t="s">
        <v>6</v>
      </c>
      <c r="B68" s="176">
        <f t="shared" si="4"/>
        <v>43930</v>
      </c>
      <c r="C68" s="206"/>
      <c r="D68" s="17"/>
    </row>
    <row r="69" spans="1:6" s="47" customFormat="1" ht="13.5" hidden="1" x14ac:dyDescent="0.25">
      <c r="A69" s="149" t="s">
        <v>0</v>
      </c>
      <c r="B69" s="176">
        <f t="shared" si="4"/>
        <v>43931</v>
      </c>
      <c r="C69" s="206"/>
      <c r="D69" s="17"/>
    </row>
    <row r="70" spans="1:6" s="47" customFormat="1" ht="13.5" hidden="1" outlineLevel="1" x14ac:dyDescent="0.25">
      <c r="A70" s="149" t="s">
        <v>1</v>
      </c>
      <c r="B70" s="176">
        <f t="shared" si="4"/>
        <v>43932</v>
      </c>
      <c r="C70" s="215"/>
      <c r="D70" s="17"/>
    </row>
    <row r="71" spans="1:6" s="47" customFormat="1" ht="13.5" hidden="1" outlineLevel="1" x14ac:dyDescent="0.25">
      <c r="A71" s="149" t="s">
        <v>2</v>
      </c>
      <c r="B71" s="176">
        <f t="shared" si="4"/>
        <v>43933</v>
      </c>
      <c r="C71" s="216"/>
      <c r="D71" s="17"/>
    </row>
    <row r="72" spans="1:6" s="47" customFormat="1" ht="14.25" hidden="1" outlineLevel="1" thickBot="1" x14ac:dyDescent="0.3">
      <c r="A72" s="158" t="s">
        <v>21</v>
      </c>
      <c r="B72" s="672" t="s">
        <v>32</v>
      </c>
      <c r="C72" s="208">
        <f>SUM(C65:C71)</f>
        <v>0</v>
      </c>
      <c r="D72" s="114">
        <f>SUM(C72)</f>
        <v>0</v>
      </c>
    </row>
    <row r="73" spans="1:6" s="47" customFormat="1" ht="14.25" hidden="1" outlineLevel="1" thickBot="1" x14ac:dyDescent="0.3">
      <c r="A73" s="109" t="s">
        <v>23</v>
      </c>
      <c r="B73" s="672"/>
      <c r="C73" s="209" t="e">
        <f>AVERAGE(C65:C71)</f>
        <v>#DIV/0!</v>
      </c>
      <c r="D73" s="110" t="e">
        <f>SUM(C73)</f>
        <v>#DIV/0!</v>
      </c>
    </row>
    <row r="74" spans="1:6" s="47" customFormat="1" ht="14.25" hidden="1" thickBot="1" x14ac:dyDescent="0.3">
      <c r="A74" s="26" t="s">
        <v>20</v>
      </c>
      <c r="B74" s="672"/>
      <c r="C74" s="210">
        <f>SUM(C65:C69)</f>
        <v>0</v>
      </c>
      <c r="D74" s="27">
        <f>SUM(C74)</f>
        <v>0</v>
      </c>
    </row>
    <row r="75" spans="1:6" s="47" customFormat="1" ht="14.25" hidden="1" thickBot="1" x14ac:dyDescent="0.3">
      <c r="A75" s="26" t="s">
        <v>22</v>
      </c>
      <c r="B75" s="673"/>
      <c r="C75" s="211" t="e">
        <f>AVERAGE(C65:C69)</f>
        <v>#DIV/0!</v>
      </c>
      <c r="D75" s="31" t="e">
        <f>SUM(C75)</f>
        <v>#DIV/0!</v>
      </c>
    </row>
    <row r="76" spans="1:6" s="47" customFormat="1" ht="15" customHeight="1" x14ac:dyDescent="0.25">
      <c r="A76" s="4"/>
      <c r="B76" s="131"/>
      <c r="C76" s="50"/>
      <c r="D76" s="50"/>
    </row>
    <row r="77" spans="1:6" s="47" customFormat="1" ht="42" customHeight="1" thickBot="1" x14ac:dyDescent="0.3">
      <c r="A77" s="187"/>
      <c r="B77" s="541" t="s">
        <v>9</v>
      </c>
      <c r="D77" s="760" t="s">
        <v>56</v>
      </c>
      <c r="E77" s="761"/>
      <c r="F77" s="762"/>
    </row>
    <row r="78" spans="1:6" ht="30" customHeight="1" x14ac:dyDescent="0.25">
      <c r="A78" s="538" t="s">
        <v>118</v>
      </c>
      <c r="B78" s="542">
        <f>SUM(C61:C61, C50:C50, C39:C39, C28:C28, C17:C17, C72:C72, C6:C6 )</f>
        <v>8648</v>
      </c>
      <c r="D78" s="757" t="s">
        <v>30</v>
      </c>
      <c r="E78" s="758"/>
      <c r="F78" s="544">
        <f>SUM(C19, C30, C41, C52, C63, C74)</f>
        <v>6451</v>
      </c>
    </row>
    <row r="79" spans="1:6" ht="30" customHeight="1" thickBot="1" x14ac:dyDescent="0.3">
      <c r="A79" s="538" t="s">
        <v>30</v>
      </c>
      <c r="B79" s="543">
        <f>SUM(C63:C63, C52:C52, C41:C41, C30:C30, C19:C19, C74:C74)</f>
        <v>6451</v>
      </c>
      <c r="D79" s="754" t="s">
        <v>118</v>
      </c>
      <c r="E79" s="678"/>
      <c r="F79" s="545">
        <f>SUM(C61, C50, C39, C28, C17, C72, C6)</f>
        <v>8648</v>
      </c>
    </row>
    <row r="80" spans="1:6" ht="30" customHeight="1" x14ac:dyDescent="0.25">
      <c r="D80" s="754" t="s">
        <v>22</v>
      </c>
      <c r="E80" s="678"/>
      <c r="F80" s="545">
        <f>AVERAGE(C19, C30, C41, C52, C63, C74)</f>
        <v>1075.1666666666667</v>
      </c>
    </row>
    <row r="81" spans="4:6" ht="30" customHeight="1" thickBot="1" x14ac:dyDescent="0.3">
      <c r="D81" s="755" t="s">
        <v>119</v>
      </c>
      <c r="E81" s="756"/>
      <c r="F81" s="411">
        <f>AVERAGE(C61, C50, C39, C28, C17, C72, C6)</f>
        <v>1235.4285714285713</v>
      </c>
    </row>
  </sheetData>
  <mergeCells count="16">
    <mergeCell ref="C1:C2"/>
    <mergeCell ref="A3:A4"/>
    <mergeCell ref="B3:B4"/>
    <mergeCell ref="B72:B75"/>
    <mergeCell ref="D77:F77"/>
    <mergeCell ref="B28:B31"/>
    <mergeCell ref="B17:B20"/>
    <mergeCell ref="C3:C4"/>
    <mergeCell ref="B6:B9"/>
    <mergeCell ref="D80:E80"/>
    <mergeCell ref="D81:E81"/>
    <mergeCell ref="B61:B64"/>
    <mergeCell ref="B50:B53"/>
    <mergeCell ref="B39:B42"/>
    <mergeCell ref="D79:E79"/>
    <mergeCell ref="D78:E78"/>
  </mergeCells>
  <pageMargins left="0.7" right="0.7" top="0.75" bottom="0.75" header="0.3" footer="0.3"/>
  <pageSetup scale="59" orientation="portrait" r:id="rId1"/>
  <ignoredErrors>
    <ignoredError sqref="C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57A79E-9F47-40EB-AB5F-76F0C0AFE741}"/>
</file>

<file path=customXml/itemProps2.xml><?xml version="1.0" encoding="utf-8"?>
<ds:datastoreItem xmlns:ds="http://schemas.openxmlformats.org/officeDocument/2006/customXml" ds:itemID="{63688ED0-FD41-4A46-8661-F603522AF3A8}"/>
</file>

<file path=customXml/itemProps3.xml><?xml version="1.0" encoding="utf-8"?>
<ds:datastoreItem xmlns:ds="http://schemas.openxmlformats.org/officeDocument/2006/customXml" ds:itemID="{2CD694C6-A72E-4FF6-AD29-B58E400675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Sheet2</vt:lpstr>
      <vt:lpstr>Monthly Totals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2020-04-23T19:21:15Z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