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28800" windowHeight="1213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FC)'!$A$1:$L$81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K50" i="6" l="1"/>
  <c r="K52" i="6"/>
  <c r="N50" i="6"/>
  <c r="N52" i="6"/>
  <c r="AL60" i="10"/>
  <c r="AL61" i="10" s="1"/>
  <c r="AL50" i="10"/>
  <c r="AL63" i="10"/>
  <c r="W79" i="10"/>
  <c r="W78" i="10"/>
  <c r="V79" i="10"/>
  <c r="V78" i="10"/>
  <c r="AD52" i="10"/>
  <c r="AD51" i="10"/>
  <c r="S50" i="10"/>
  <c r="S51" i="10"/>
  <c r="S52" i="10"/>
  <c r="S53" i="10"/>
  <c r="R52" i="10"/>
  <c r="T52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C64" i="10"/>
  <c r="C63" i="10"/>
  <c r="C62" i="10"/>
  <c r="C61" i="10"/>
  <c r="AD53" i="10"/>
  <c r="AD50" i="10"/>
  <c r="K22" i="6" l="1"/>
  <c r="H22" i="6"/>
  <c r="E22" i="6"/>
  <c r="T72" i="3" l="1"/>
  <c r="U66" i="3"/>
  <c r="U67" i="3"/>
  <c r="U68" i="3"/>
  <c r="U69" i="3"/>
  <c r="U70" i="3"/>
  <c r="U71" i="3"/>
  <c r="U65" i="3"/>
  <c r="U55" i="3"/>
  <c r="U56" i="3"/>
  <c r="U57" i="3"/>
  <c r="U58" i="3"/>
  <c r="U59" i="3"/>
  <c r="U60" i="3"/>
  <c r="U54" i="3"/>
  <c r="U44" i="3"/>
  <c r="U45" i="3"/>
  <c r="U46" i="3"/>
  <c r="U47" i="3"/>
  <c r="U48" i="3"/>
  <c r="U49" i="3"/>
  <c r="U43" i="3"/>
  <c r="U33" i="3"/>
  <c r="U34" i="3"/>
  <c r="U35" i="3"/>
  <c r="U36" i="3"/>
  <c r="U37" i="3"/>
  <c r="U38" i="3"/>
  <c r="U32" i="3"/>
  <c r="U22" i="3"/>
  <c r="U23" i="3"/>
  <c r="U24" i="3"/>
  <c r="U25" i="3"/>
  <c r="U26" i="3"/>
  <c r="U27" i="3"/>
  <c r="U21" i="3"/>
  <c r="U11" i="3"/>
  <c r="U12" i="3"/>
  <c r="U13" i="3"/>
  <c r="U14" i="3"/>
  <c r="U15" i="3"/>
  <c r="U16" i="3"/>
  <c r="U10" i="3"/>
  <c r="C8" i="3"/>
  <c r="U29" i="3" l="1"/>
  <c r="U51" i="3"/>
  <c r="U39" i="3"/>
  <c r="U30" i="3"/>
  <c r="E4" i="6" s="1"/>
  <c r="U17" i="3"/>
  <c r="U64" i="3"/>
  <c r="U61" i="3"/>
  <c r="U62" i="3"/>
  <c r="U52" i="3"/>
  <c r="K4" i="6" s="1"/>
  <c r="U53" i="3"/>
  <c r="U50" i="3"/>
  <c r="U42" i="3"/>
  <c r="U40" i="3"/>
  <c r="U28" i="3"/>
  <c r="U41" i="3"/>
  <c r="H4" i="6" s="1"/>
  <c r="U63" i="3"/>
  <c r="N4" i="6" s="1"/>
  <c r="U31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U75" i="3"/>
  <c r="T75" i="3"/>
  <c r="S75" i="3"/>
  <c r="R75" i="3"/>
  <c r="Q75" i="3"/>
  <c r="P75" i="3"/>
  <c r="O75" i="3"/>
  <c r="N75" i="3"/>
  <c r="M75" i="3"/>
  <c r="U74" i="3"/>
  <c r="T74" i="3"/>
  <c r="S74" i="3"/>
  <c r="R74" i="3"/>
  <c r="Q74" i="3"/>
  <c r="P74" i="3"/>
  <c r="O74" i="3"/>
  <c r="N74" i="3"/>
  <c r="M74" i="3"/>
  <c r="U73" i="3"/>
  <c r="T73" i="3"/>
  <c r="S73" i="3"/>
  <c r="R73" i="3"/>
  <c r="Q73" i="3"/>
  <c r="P73" i="3"/>
  <c r="O73" i="3"/>
  <c r="N73" i="3"/>
  <c r="M73" i="3"/>
  <c r="U72" i="3"/>
  <c r="S72" i="3"/>
  <c r="R72" i="3"/>
  <c r="Q72" i="3"/>
  <c r="P72" i="3"/>
  <c r="O72" i="3"/>
  <c r="N72" i="3"/>
  <c r="M72" i="3"/>
  <c r="N22" i="6" l="1"/>
  <c r="B22" i="6"/>
  <c r="G79" i="3"/>
  <c r="G78" i="3"/>
  <c r="B24" i="14" s="1"/>
  <c r="U18" i="3"/>
  <c r="L81" i="3" s="1"/>
  <c r="U19" i="3"/>
  <c r="B4" i="6" s="1"/>
  <c r="U20" i="3"/>
  <c r="L80" i="3" s="1"/>
  <c r="G50" i="2"/>
  <c r="G51" i="2"/>
  <c r="G52" i="2"/>
  <c r="G53" i="2"/>
  <c r="H53" i="2"/>
  <c r="L78" i="3" l="1"/>
  <c r="L79" i="3"/>
  <c r="B4" i="14" s="1"/>
  <c r="K61" i="2" l="1"/>
  <c r="L49" i="2" l="1"/>
  <c r="K50" i="2"/>
  <c r="J50" i="2"/>
  <c r="I50" i="2"/>
  <c r="H50" i="2"/>
  <c r="F50" i="2"/>
  <c r="E50" i="2"/>
  <c r="C50" i="2"/>
  <c r="G39" i="2"/>
  <c r="E39" i="2"/>
  <c r="F39" i="2"/>
  <c r="L37" i="2"/>
  <c r="L38" i="2"/>
  <c r="F17" i="2" l="1"/>
  <c r="E28" i="2"/>
  <c r="H17" i="10" l="1"/>
  <c r="G50" i="10"/>
  <c r="G39" i="10"/>
  <c r="G17" i="10"/>
  <c r="G28" i="10"/>
  <c r="F50" i="10"/>
  <c r="F39" i="10"/>
  <c r="F28" i="10"/>
  <c r="F17" i="10"/>
  <c r="E50" i="10"/>
  <c r="E39" i="10"/>
  <c r="E28" i="10"/>
  <c r="E17" i="10"/>
  <c r="D50" i="10"/>
  <c r="D39" i="10"/>
  <c r="D28" i="10"/>
  <c r="D17" i="10"/>
  <c r="C6" i="10"/>
  <c r="C17" i="10"/>
  <c r="C28" i="10"/>
  <c r="C39" i="10"/>
  <c r="C50" i="10"/>
  <c r="AL38" i="10"/>
  <c r="AL37" i="10"/>
  <c r="AL36" i="10"/>
  <c r="AL35" i="10"/>
  <c r="AL34" i="10"/>
  <c r="AL33" i="10"/>
  <c r="AL32" i="10"/>
  <c r="AL27" i="10"/>
  <c r="AL26" i="10"/>
  <c r="AL25" i="10"/>
  <c r="AL24" i="10"/>
  <c r="AL23" i="10"/>
  <c r="AL22" i="10"/>
  <c r="AL21" i="10"/>
  <c r="AL16" i="10"/>
  <c r="AL15" i="10"/>
  <c r="AL14" i="10"/>
  <c r="AL13" i="10"/>
  <c r="AL12" i="10"/>
  <c r="AL11" i="10"/>
  <c r="AL10" i="10"/>
  <c r="AL6" i="10"/>
  <c r="B14" i="14"/>
  <c r="AL54" i="10"/>
  <c r="AL20" i="10" l="1"/>
  <c r="AL19" i="10"/>
  <c r="AL30" i="10"/>
  <c r="AL28" i="10"/>
  <c r="AL29" i="10"/>
  <c r="AL18" i="10"/>
  <c r="AL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7" i="2"/>
  <c r="D7" i="4"/>
  <c r="E7" i="4"/>
  <c r="F7" i="4"/>
  <c r="C7" i="4"/>
  <c r="D6" i="4"/>
  <c r="E6" i="4"/>
  <c r="F6" i="4"/>
  <c r="C6" i="4"/>
  <c r="C7" i="3"/>
  <c r="C6" i="3"/>
  <c r="AL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T7" i="10"/>
  <c r="U7" i="10"/>
  <c r="V7" i="10"/>
  <c r="W7" i="10"/>
  <c r="X7" i="10"/>
  <c r="Y7" i="10"/>
  <c r="Z7" i="10"/>
  <c r="AA7" i="10"/>
  <c r="AB7" i="10"/>
  <c r="AC7" i="10"/>
  <c r="AE7" i="10"/>
  <c r="AF7" i="10"/>
  <c r="AG7" i="10"/>
  <c r="AH7" i="10"/>
  <c r="AI7" i="10"/>
  <c r="AJ7" i="10"/>
  <c r="AK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8" i="10" s="1"/>
  <c r="B40" i="14" s="1"/>
  <c r="E6" i="10"/>
  <c r="D6" i="10"/>
  <c r="AK6" i="10"/>
  <c r="AJ6" i="10"/>
  <c r="AI6" i="10"/>
  <c r="AH6" i="10"/>
  <c r="AG6" i="10"/>
  <c r="AF6" i="10"/>
  <c r="AE6" i="10"/>
  <c r="AC6" i="10"/>
  <c r="AB6" i="10"/>
  <c r="AA6" i="10"/>
  <c r="Z6" i="10"/>
  <c r="Y6" i="10"/>
  <c r="X6" i="10"/>
  <c r="W6" i="10"/>
  <c r="V6" i="10"/>
  <c r="U6" i="10"/>
  <c r="T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C9" i="3"/>
  <c r="AL9" i="10"/>
  <c r="AK9" i="10"/>
  <c r="AJ9" i="10"/>
  <c r="AI9" i="10"/>
  <c r="AH9" i="10"/>
  <c r="AG9" i="10"/>
  <c r="AF9" i="10"/>
  <c r="AE9" i="10"/>
  <c r="AC9" i="10"/>
  <c r="AB9" i="10"/>
  <c r="AA9" i="10"/>
  <c r="Z9" i="10"/>
  <c r="Y9" i="10"/>
  <c r="X9" i="10"/>
  <c r="W9" i="10"/>
  <c r="V9" i="10"/>
  <c r="U9" i="10"/>
  <c r="T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L8" i="10"/>
  <c r="AK8" i="10"/>
  <c r="AJ8" i="10"/>
  <c r="AI8" i="10"/>
  <c r="AH8" i="10"/>
  <c r="AG8" i="10"/>
  <c r="AF8" i="10"/>
  <c r="AE8" i="10"/>
  <c r="AC8" i="10"/>
  <c r="AB8" i="10"/>
  <c r="AA8" i="10"/>
  <c r="Z8" i="10"/>
  <c r="Y8" i="10"/>
  <c r="X8" i="10"/>
  <c r="W8" i="10"/>
  <c r="V8" i="10"/>
  <c r="U8" i="10"/>
  <c r="T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L49" i="10"/>
  <c r="AL48" i="10"/>
  <c r="AK19" i="10"/>
  <c r="AJ19" i="10"/>
  <c r="F40" i="2" l="1"/>
  <c r="G7" i="4" l="1"/>
  <c r="G6" i="4"/>
  <c r="N64" i="6"/>
  <c r="N58" i="6"/>
  <c r="N44" i="6"/>
  <c r="N62" i="6"/>
  <c r="N70" i="6"/>
  <c r="N68" i="6"/>
  <c r="N66" i="6"/>
  <c r="N56" i="6"/>
  <c r="N54" i="6"/>
  <c r="N60" i="6"/>
  <c r="I53" i="10"/>
  <c r="J53" i="10"/>
  <c r="K53" i="10"/>
  <c r="L53" i="10"/>
  <c r="M53" i="10"/>
  <c r="N53" i="10"/>
  <c r="O53" i="10"/>
  <c r="P53" i="10"/>
  <c r="Q53" i="10"/>
  <c r="R53" i="10"/>
  <c r="T53" i="10"/>
  <c r="U53" i="10"/>
  <c r="V53" i="10"/>
  <c r="W53" i="10"/>
  <c r="X53" i="10"/>
  <c r="Y53" i="10"/>
  <c r="Z53" i="10"/>
  <c r="AA53" i="10"/>
  <c r="AB53" i="10"/>
  <c r="AC53" i="10"/>
  <c r="AE53" i="10"/>
  <c r="AF53" i="10"/>
  <c r="AG53" i="10"/>
  <c r="AH53" i="10"/>
  <c r="AI53" i="10"/>
  <c r="AJ53" i="10"/>
  <c r="AK53" i="10"/>
  <c r="I52" i="10"/>
  <c r="J52" i="10"/>
  <c r="K52" i="10"/>
  <c r="L52" i="10"/>
  <c r="K64" i="6" s="1"/>
  <c r="M52" i="10"/>
  <c r="N52" i="10"/>
  <c r="O52" i="10"/>
  <c r="K58" i="6" s="1"/>
  <c r="P52" i="10"/>
  <c r="Q52" i="10"/>
  <c r="K62" i="6"/>
  <c r="U52" i="10"/>
  <c r="K70" i="6" s="1"/>
  <c r="V52" i="10"/>
  <c r="W52" i="10"/>
  <c r="X52" i="10"/>
  <c r="K68" i="6" s="1"/>
  <c r="Y52" i="10"/>
  <c r="K66" i="6" s="1"/>
  <c r="Z52" i="10"/>
  <c r="AA52" i="10"/>
  <c r="AB52" i="10"/>
  <c r="AC52" i="10"/>
  <c r="K54" i="6" s="1"/>
  <c r="AE52" i="10"/>
  <c r="AF52" i="10"/>
  <c r="AG52" i="10"/>
  <c r="AH52" i="10"/>
  <c r="AI52" i="10"/>
  <c r="AJ52" i="10"/>
  <c r="AK52" i="10"/>
  <c r="I51" i="10"/>
  <c r="J51" i="10"/>
  <c r="K51" i="10"/>
  <c r="L51" i="10"/>
  <c r="M51" i="10"/>
  <c r="N51" i="10"/>
  <c r="O51" i="10"/>
  <c r="P51" i="10"/>
  <c r="Q51" i="10"/>
  <c r="R51" i="10"/>
  <c r="T51" i="10"/>
  <c r="U51" i="10"/>
  <c r="V51" i="10"/>
  <c r="W51" i="10"/>
  <c r="X51" i="10"/>
  <c r="Y51" i="10"/>
  <c r="Z51" i="10"/>
  <c r="AA51" i="10"/>
  <c r="AB51" i="10"/>
  <c r="AC51" i="10"/>
  <c r="AE51" i="10"/>
  <c r="AF51" i="10"/>
  <c r="AG51" i="10"/>
  <c r="AH51" i="10"/>
  <c r="AI51" i="10"/>
  <c r="AJ51" i="10"/>
  <c r="AK51" i="10"/>
  <c r="I50" i="10"/>
  <c r="J50" i="10"/>
  <c r="K50" i="10"/>
  <c r="L50" i="10"/>
  <c r="M50" i="10"/>
  <c r="N50" i="10"/>
  <c r="O50" i="10"/>
  <c r="P50" i="10"/>
  <c r="Q50" i="10"/>
  <c r="R50" i="10"/>
  <c r="T50" i="10"/>
  <c r="U50" i="10"/>
  <c r="V50" i="10"/>
  <c r="W50" i="10"/>
  <c r="X50" i="10"/>
  <c r="Y50" i="10"/>
  <c r="Z50" i="10"/>
  <c r="AA50" i="10"/>
  <c r="AB50" i="10"/>
  <c r="AC50" i="10"/>
  <c r="AE50" i="10"/>
  <c r="AF50" i="10"/>
  <c r="AG50" i="10"/>
  <c r="AH50" i="10"/>
  <c r="AI50" i="10"/>
  <c r="AJ50" i="10"/>
  <c r="AK50" i="10"/>
  <c r="I42" i="10"/>
  <c r="J42" i="10"/>
  <c r="K42" i="10"/>
  <c r="L42" i="10"/>
  <c r="M42" i="10"/>
  <c r="N42" i="10"/>
  <c r="O42" i="10"/>
  <c r="P42" i="10"/>
  <c r="Q42" i="10"/>
  <c r="R42" i="10"/>
  <c r="T42" i="10"/>
  <c r="U42" i="10"/>
  <c r="V42" i="10"/>
  <c r="W42" i="10"/>
  <c r="X42" i="10"/>
  <c r="Y42" i="10"/>
  <c r="Z42" i="10"/>
  <c r="AA42" i="10"/>
  <c r="AB42" i="10"/>
  <c r="AC42" i="10"/>
  <c r="AE42" i="10"/>
  <c r="AF42" i="10"/>
  <c r="AG42" i="10"/>
  <c r="AH42" i="10"/>
  <c r="AI42" i="10"/>
  <c r="AJ42" i="10"/>
  <c r="AK42" i="10"/>
  <c r="I41" i="10"/>
  <c r="J41" i="10"/>
  <c r="K41" i="10"/>
  <c r="L41" i="10"/>
  <c r="H64" i="6" s="1"/>
  <c r="M41" i="10"/>
  <c r="N41" i="10"/>
  <c r="O41" i="10"/>
  <c r="H58" i="6" s="1"/>
  <c r="P41" i="10"/>
  <c r="Q41" i="10"/>
  <c r="R41" i="10"/>
  <c r="H62" i="6" s="1"/>
  <c r="T41" i="10"/>
  <c r="U41" i="10"/>
  <c r="H70" i="6" s="1"/>
  <c r="V41" i="10"/>
  <c r="W41" i="10"/>
  <c r="X41" i="10"/>
  <c r="H68" i="6" s="1"/>
  <c r="Y41" i="10"/>
  <c r="H66" i="6" s="1"/>
  <c r="Z41" i="10"/>
  <c r="AA41" i="10"/>
  <c r="AB41" i="10"/>
  <c r="AC41" i="10"/>
  <c r="H54" i="6" s="1"/>
  <c r="AE41" i="10"/>
  <c r="AF41" i="10"/>
  <c r="H52" i="6" s="1"/>
  <c r="AG41" i="10"/>
  <c r="AH41" i="10"/>
  <c r="AI41" i="10"/>
  <c r="AJ41" i="10"/>
  <c r="AK41" i="10"/>
  <c r="I40" i="10"/>
  <c r="J40" i="10"/>
  <c r="K40" i="10"/>
  <c r="L40" i="10"/>
  <c r="M40" i="10"/>
  <c r="N40" i="10"/>
  <c r="O40" i="10"/>
  <c r="P40" i="10"/>
  <c r="Q40" i="10"/>
  <c r="R40" i="10"/>
  <c r="T40" i="10"/>
  <c r="U40" i="10"/>
  <c r="V40" i="10"/>
  <c r="W40" i="10"/>
  <c r="X40" i="10"/>
  <c r="Y40" i="10"/>
  <c r="Z40" i="10"/>
  <c r="AA40" i="10"/>
  <c r="AB40" i="10"/>
  <c r="AC40" i="10"/>
  <c r="AE40" i="10"/>
  <c r="AF40" i="10"/>
  <c r="AG40" i="10"/>
  <c r="AH40" i="10"/>
  <c r="AI40" i="10"/>
  <c r="AJ40" i="10"/>
  <c r="AK40" i="10"/>
  <c r="I39" i="10"/>
  <c r="J39" i="10"/>
  <c r="K39" i="10"/>
  <c r="L39" i="10"/>
  <c r="M39" i="10"/>
  <c r="N39" i="10"/>
  <c r="O39" i="10"/>
  <c r="P39" i="10"/>
  <c r="Q39" i="10"/>
  <c r="R39" i="10"/>
  <c r="T39" i="10"/>
  <c r="U39" i="10"/>
  <c r="V39" i="10"/>
  <c r="W39" i="10"/>
  <c r="X39" i="10"/>
  <c r="Y39" i="10"/>
  <c r="Z39" i="10"/>
  <c r="AA39" i="10"/>
  <c r="AB39" i="10"/>
  <c r="AC39" i="10"/>
  <c r="AE39" i="10"/>
  <c r="AF39" i="10"/>
  <c r="AG39" i="10"/>
  <c r="AH39" i="10"/>
  <c r="AI39" i="10"/>
  <c r="AJ39" i="10"/>
  <c r="AK39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W31" i="10"/>
  <c r="X31" i="10"/>
  <c r="Y31" i="10"/>
  <c r="Z31" i="10"/>
  <c r="AA31" i="10"/>
  <c r="AB31" i="10"/>
  <c r="AC31" i="10"/>
  <c r="AE31" i="10"/>
  <c r="AF31" i="10"/>
  <c r="AG31" i="10"/>
  <c r="AH31" i="10"/>
  <c r="AI31" i="10"/>
  <c r="AJ31" i="10"/>
  <c r="AK31" i="10"/>
  <c r="I30" i="10"/>
  <c r="J30" i="10"/>
  <c r="K30" i="10"/>
  <c r="L30" i="10"/>
  <c r="E64" i="6" s="1"/>
  <c r="M30" i="10"/>
  <c r="N30" i="10"/>
  <c r="O30" i="10"/>
  <c r="E58" i="6" s="1"/>
  <c r="P30" i="10"/>
  <c r="Q30" i="10"/>
  <c r="R30" i="10"/>
  <c r="E62" i="6" s="1"/>
  <c r="T30" i="10"/>
  <c r="U30" i="10"/>
  <c r="E70" i="6" s="1"/>
  <c r="V30" i="10"/>
  <c r="W30" i="10"/>
  <c r="X30" i="10"/>
  <c r="E68" i="6" s="1"/>
  <c r="Y30" i="10"/>
  <c r="E66" i="6" s="1"/>
  <c r="Z30" i="10"/>
  <c r="AA30" i="10"/>
  <c r="AB30" i="10"/>
  <c r="AC30" i="10"/>
  <c r="E54" i="6" s="1"/>
  <c r="AE30" i="10"/>
  <c r="AF30" i="10"/>
  <c r="E52" i="6" s="1"/>
  <c r="AG30" i="10"/>
  <c r="AH30" i="10"/>
  <c r="AI30" i="10"/>
  <c r="AJ30" i="10"/>
  <c r="AK30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W29" i="10"/>
  <c r="X29" i="10"/>
  <c r="Y29" i="10"/>
  <c r="Z29" i="10"/>
  <c r="AA29" i="10"/>
  <c r="AB29" i="10"/>
  <c r="AC29" i="10"/>
  <c r="AE29" i="10"/>
  <c r="AF29" i="10"/>
  <c r="AG29" i="10"/>
  <c r="AH29" i="10"/>
  <c r="AI29" i="10"/>
  <c r="AJ29" i="10"/>
  <c r="AK29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W28" i="10"/>
  <c r="X28" i="10"/>
  <c r="Y28" i="10"/>
  <c r="Z28" i="10"/>
  <c r="AA28" i="10"/>
  <c r="AB28" i="10"/>
  <c r="AC28" i="10"/>
  <c r="AE28" i="10"/>
  <c r="AF28" i="10"/>
  <c r="AG28" i="10"/>
  <c r="AH28" i="10"/>
  <c r="AI28" i="10"/>
  <c r="AJ28" i="10"/>
  <c r="AK28" i="10"/>
  <c r="I20" i="10"/>
  <c r="J20" i="10"/>
  <c r="K20" i="10"/>
  <c r="L20" i="10"/>
  <c r="M20" i="10"/>
  <c r="N20" i="10"/>
  <c r="O20" i="10"/>
  <c r="P20" i="10"/>
  <c r="Q20" i="10"/>
  <c r="R20" i="10"/>
  <c r="T20" i="10"/>
  <c r="U20" i="10"/>
  <c r="V20" i="10"/>
  <c r="W20" i="10"/>
  <c r="X20" i="10"/>
  <c r="Y20" i="10"/>
  <c r="Z20" i="10"/>
  <c r="AA20" i="10"/>
  <c r="AB20" i="10"/>
  <c r="AC20" i="10"/>
  <c r="AE20" i="10"/>
  <c r="AF20" i="10"/>
  <c r="AG20" i="10"/>
  <c r="AH20" i="10"/>
  <c r="AI20" i="10"/>
  <c r="AJ20" i="10"/>
  <c r="AK20" i="10"/>
  <c r="I19" i="10"/>
  <c r="J19" i="10"/>
  <c r="K19" i="10"/>
  <c r="L19" i="10"/>
  <c r="M19" i="10"/>
  <c r="N19" i="10"/>
  <c r="O19" i="10"/>
  <c r="P19" i="10"/>
  <c r="Q19" i="10"/>
  <c r="R19" i="10"/>
  <c r="T19" i="10"/>
  <c r="U19" i="10"/>
  <c r="V19" i="10"/>
  <c r="W19" i="10"/>
  <c r="X19" i="10"/>
  <c r="Y19" i="10"/>
  <c r="Z19" i="10"/>
  <c r="AA19" i="10"/>
  <c r="AB19" i="10"/>
  <c r="AC19" i="10"/>
  <c r="AE19" i="10"/>
  <c r="AF19" i="10"/>
  <c r="AG19" i="10"/>
  <c r="AH19" i="10"/>
  <c r="AI19" i="10"/>
  <c r="I18" i="10"/>
  <c r="J18" i="10"/>
  <c r="K18" i="10"/>
  <c r="L18" i="10"/>
  <c r="M18" i="10"/>
  <c r="N18" i="10"/>
  <c r="O18" i="10"/>
  <c r="P18" i="10"/>
  <c r="Q18" i="10"/>
  <c r="R18" i="10"/>
  <c r="T18" i="10"/>
  <c r="U18" i="10"/>
  <c r="V18" i="10"/>
  <c r="W18" i="10"/>
  <c r="X18" i="10"/>
  <c r="Y18" i="10"/>
  <c r="Z18" i="10"/>
  <c r="AA18" i="10"/>
  <c r="AB18" i="10"/>
  <c r="AC18" i="10"/>
  <c r="AE18" i="10"/>
  <c r="AF18" i="10"/>
  <c r="AG18" i="10"/>
  <c r="AH18" i="10"/>
  <c r="AI18" i="10"/>
  <c r="AJ18" i="10"/>
  <c r="AK18" i="10"/>
  <c r="I17" i="10"/>
  <c r="J17" i="10"/>
  <c r="K17" i="10"/>
  <c r="L17" i="10"/>
  <c r="M17" i="10"/>
  <c r="N17" i="10"/>
  <c r="O17" i="10"/>
  <c r="P17" i="10"/>
  <c r="Q17" i="10"/>
  <c r="R17" i="10"/>
  <c r="T17" i="10"/>
  <c r="U17" i="10"/>
  <c r="V17" i="10"/>
  <c r="W17" i="10"/>
  <c r="X17" i="10"/>
  <c r="Y17" i="10"/>
  <c r="Z17" i="10"/>
  <c r="AA17" i="10"/>
  <c r="AB17" i="10"/>
  <c r="AC17" i="10"/>
  <c r="AE17" i="10"/>
  <c r="AF17" i="10"/>
  <c r="AG17" i="10"/>
  <c r="AH17" i="10"/>
  <c r="AI17" i="10"/>
  <c r="AJ17" i="10"/>
  <c r="AK17" i="10"/>
  <c r="T79" i="10" l="1"/>
  <c r="B54" i="14"/>
  <c r="Q78" i="10"/>
  <c r="B70" i="14" s="1"/>
  <c r="M78" i="10"/>
  <c r="B62" i="14" s="1"/>
  <c r="B56" i="14"/>
  <c r="E78" i="10"/>
  <c r="N72" i="6"/>
  <c r="P78" i="10"/>
  <c r="B72" i="14" s="1"/>
  <c r="T78" i="10"/>
  <c r="B60" i="14" s="1"/>
  <c r="U78" i="10"/>
  <c r="B58" i="14" s="1"/>
  <c r="X78" i="10"/>
  <c r="B46" i="14" s="1"/>
  <c r="O78" i="10"/>
  <c r="B64" i="14" s="1"/>
  <c r="L78" i="10"/>
  <c r="B66" i="14" s="1"/>
  <c r="F78" i="10"/>
  <c r="B74" i="14" s="1"/>
  <c r="K78" i="10"/>
  <c r="R78" i="10"/>
  <c r="B68" i="14" s="1"/>
  <c r="N78" i="10"/>
  <c r="B48" i="14" s="1"/>
  <c r="C78" i="10"/>
  <c r="D78" i="10"/>
  <c r="B62" i="6"/>
  <c r="O79" i="10"/>
  <c r="E72" i="6"/>
  <c r="K72" i="6"/>
  <c r="B66" i="6"/>
  <c r="R79" i="10"/>
  <c r="N79" i="10"/>
  <c r="B70" i="6"/>
  <c r="P79" i="10"/>
  <c r="B68" i="6"/>
  <c r="Q79" i="10"/>
  <c r="B58" i="6"/>
  <c r="M79" i="10"/>
  <c r="X79" i="10"/>
  <c r="B54" i="6"/>
  <c r="U79" i="10"/>
  <c r="B64" i="6"/>
  <c r="L79" i="10"/>
  <c r="K79" i="10"/>
  <c r="D79" i="10"/>
  <c r="B52" i="6"/>
  <c r="B72" i="6"/>
  <c r="F79" i="10"/>
  <c r="H72" i="6"/>
  <c r="D64" i="2"/>
  <c r="E64" i="2"/>
  <c r="F64" i="2"/>
  <c r="G64" i="2"/>
  <c r="H64" i="2"/>
  <c r="I64" i="2"/>
  <c r="J64" i="2"/>
  <c r="K64" i="2"/>
  <c r="K63" i="2"/>
  <c r="N46" i="6" s="1"/>
  <c r="J63" i="2"/>
  <c r="I63" i="2"/>
  <c r="N48" i="6" s="1"/>
  <c r="H63" i="2"/>
  <c r="G63" i="2"/>
  <c r="N32" i="6" s="1"/>
  <c r="F63" i="2"/>
  <c r="N30" i="6" s="1"/>
  <c r="E63" i="2"/>
  <c r="D63" i="2"/>
  <c r="N28" i="6" s="1"/>
  <c r="D62" i="2"/>
  <c r="E62" i="2"/>
  <c r="F62" i="2"/>
  <c r="G62" i="2"/>
  <c r="H62" i="2"/>
  <c r="I62" i="2"/>
  <c r="J62" i="2"/>
  <c r="K62" i="2"/>
  <c r="J61" i="2"/>
  <c r="I61" i="2"/>
  <c r="H61" i="2"/>
  <c r="G61" i="2"/>
  <c r="F61" i="2"/>
  <c r="E61" i="2"/>
  <c r="D61" i="2"/>
  <c r="H52" i="2"/>
  <c r="I51" i="2" l="1"/>
  <c r="H51" i="2"/>
  <c r="I52" i="2"/>
  <c r="K48" i="6" s="1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41" i="2"/>
  <c r="G40" i="2"/>
  <c r="J17" i="2" l="1"/>
  <c r="C63" i="5"/>
  <c r="C61" i="5"/>
  <c r="AL58" i="10"/>
  <c r="AL57" i="10"/>
  <c r="AL56" i="10"/>
  <c r="AL55" i="10"/>
  <c r="AL47" i="10"/>
  <c r="AL46" i="10"/>
  <c r="AL45" i="10"/>
  <c r="AL44" i="10"/>
  <c r="AL43" i="10"/>
  <c r="C50" i="5"/>
  <c r="C39" i="5"/>
  <c r="C28" i="5"/>
  <c r="C17" i="5"/>
  <c r="C72" i="5"/>
  <c r="C19" i="5"/>
  <c r="C30" i="5"/>
  <c r="E10" i="6" s="1"/>
  <c r="C41" i="5"/>
  <c r="H10" i="6" s="1"/>
  <c r="C52" i="5"/>
  <c r="K10" i="6" s="1"/>
  <c r="C74" i="5"/>
  <c r="D74" i="5" s="1"/>
  <c r="C62" i="5"/>
  <c r="C64" i="5"/>
  <c r="D72" i="5"/>
  <c r="C73" i="5"/>
  <c r="D73" i="5" s="1"/>
  <c r="C75" i="5"/>
  <c r="D75" i="5" s="1"/>
  <c r="AL59" i="10"/>
  <c r="K60" i="6"/>
  <c r="H60" i="6"/>
  <c r="E60" i="6"/>
  <c r="C41" i="10"/>
  <c r="C19" i="10"/>
  <c r="C30" i="10"/>
  <c r="C52" i="10"/>
  <c r="C74" i="10"/>
  <c r="L74" i="10"/>
  <c r="R74" i="10"/>
  <c r="Y74" i="10"/>
  <c r="AI74" i="10"/>
  <c r="AC74" i="10"/>
  <c r="B60" i="6"/>
  <c r="C72" i="10"/>
  <c r="L72" i="10"/>
  <c r="R72" i="10"/>
  <c r="Y72" i="10"/>
  <c r="AI72" i="10"/>
  <c r="AC72" i="10"/>
  <c r="K17" i="2"/>
  <c r="L60" i="2"/>
  <c r="L59" i="2"/>
  <c r="L58" i="2"/>
  <c r="L57" i="2"/>
  <c r="L55" i="2"/>
  <c r="L54" i="2"/>
  <c r="L56" i="2"/>
  <c r="L48" i="2"/>
  <c r="L47" i="2"/>
  <c r="L46" i="2"/>
  <c r="L45" i="2"/>
  <c r="L44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0" i="2"/>
  <c r="D19" i="10"/>
  <c r="K19" i="2"/>
  <c r="B46" i="6" s="1"/>
  <c r="J19" i="2"/>
  <c r="I19" i="2"/>
  <c r="B48" i="6" s="1"/>
  <c r="H19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C19" i="3"/>
  <c r="C17" i="3"/>
  <c r="B56" i="6"/>
  <c r="B50" i="6"/>
  <c r="B44" i="6"/>
  <c r="H19" i="10"/>
  <c r="G19" i="10"/>
  <c r="F19" i="10"/>
  <c r="E19" i="10"/>
  <c r="L43" i="2"/>
  <c r="C61" i="2"/>
  <c r="C62" i="2"/>
  <c r="C63" i="2"/>
  <c r="C64" i="2"/>
  <c r="C51" i="2"/>
  <c r="C52" i="2"/>
  <c r="K26" i="6" s="1"/>
  <c r="C53" i="2"/>
  <c r="C39" i="2"/>
  <c r="C40" i="2"/>
  <c r="C41" i="2"/>
  <c r="H26" i="6" s="1"/>
  <c r="C42" i="2"/>
  <c r="C28" i="2"/>
  <c r="C29" i="2"/>
  <c r="C30" i="2"/>
  <c r="E26" i="6" s="1"/>
  <c r="C31" i="2"/>
  <c r="C17" i="2"/>
  <c r="C18" i="2"/>
  <c r="C19" i="2"/>
  <c r="C20" i="2"/>
  <c r="E20" i="4"/>
  <c r="F20" i="4"/>
  <c r="G21" i="4"/>
  <c r="J39" i="2"/>
  <c r="K72" i="2"/>
  <c r="K73" i="2"/>
  <c r="K74" i="2"/>
  <c r="K75" i="2"/>
  <c r="I72" i="2"/>
  <c r="I73" i="2"/>
  <c r="I74" i="2"/>
  <c r="I75" i="2"/>
  <c r="K46" i="6"/>
  <c r="K39" i="2"/>
  <c r="K40" i="2"/>
  <c r="K41" i="2"/>
  <c r="H46" i="6" s="1"/>
  <c r="K42" i="2"/>
  <c r="I39" i="2"/>
  <c r="I40" i="2"/>
  <c r="I41" i="2"/>
  <c r="H48" i="6" s="1"/>
  <c r="I42" i="2"/>
  <c r="K28" i="2"/>
  <c r="K29" i="2"/>
  <c r="K30" i="2"/>
  <c r="E46" i="6" s="1"/>
  <c r="K31" i="2"/>
  <c r="I28" i="2"/>
  <c r="I29" i="2"/>
  <c r="I30" i="2"/>
  <c r="E48" i="6" s="1"/>
  <c r="I31" i="2"/>
  <c r="K20" i="2"/>
  <c r="K18" i="2"/>
  <c r="I20" i="2"/>
  <c r="I18" i="2"/>
  <c r="J28" i="2"/>
  <c r="J29" i="2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C31" i="3"/>
  <c r="C30" i="3"/>
  <c r="C63" i="3"/>
  <c r="N20" i="6"/>
  <c r="C61" i="3"/>
  <c r="G78" i="10"/>
  <c r="B42" i="14" s="1"/>
  <c r="N42" i="6"/>
  <c r="N40" i="6"/>
  <c r="N34" i="6"/>
  <c r="N36" i="6"/>
  <c r="N38" i="6"/>
  <c r="I78" i="10"/>
  <c r="B38" i="14" s="1"/>
  <c r="C53" i="3"/>
  <c r="C52" i="3"/>
  <c r="K56" i="6"/>
  <c r="K44" i="6"/>
  <c r="H52" i="10"/>
  <c r="K42" i="6" s="1"/>
  <c r="G52" i="10"/>
  <c r="K40" i="6" s="1"/>
  <c r="F52" i="10"/>
  <c r="K38" i="6" s="1"/>
  <c r="E52" i="10"/>
  <c r="K36" i="6" s="1"/>
  <c r="D52" i="10"/>
  <c r="K34" i="6" s="1"/>
  <c r="H44" i="6"/>
  <c r="H41" i="10"/>
  <c r="H42" i="6" s="1"/>
  <c r="G41" i="10"/>
  <c r="H40" i="6" s="1"/>
  <c r="F41" i="10"/>
  <c r="H38" i="6" s="1"/>
  <c r="E41" i="10"/>
  <c r="H36" i="6" s="1"/>
  <c r="D41" i="10"/>
  <c r="H34" i="6" s="1"/>
  <c r="H39" i="2"/>
  <c r="H41" i="2"/>
  <c r="F41" i="4"/>
  <c r="D41" i="4"/>
  <c r="C41" i="4"/>
  <c r="H20" i="6"/>
  <c r="C41" i="3"/>
  <c r="C40" i="3"/>
  <c r="C39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0" i="6" s="1"/>
  <c r="E19" i="2"/>
  <c r="D19" i="2"/>
  <c r="B28" i="6" s="1"/>
  <c r="E17" i="2"/>
  <c r="D17" i="2"/>
  <c r="E56" i="6"/>
  <c r="E50" i="6"/>
  <c r="E44" i="6"/>
  <c r="H30" i="10"/>
  <c r="E42" i="6" s="1"/>
  <c r="G30" i="10"/>
  <c r="E40" i="6" s="1"/>
  <c r="F30" i="10"/>
  <c r="E38" i="6" s="1"/>
  <c r="E30" i="10"/>
  <c r="E36" i="6" s="1"/>
  <c r="D30" i="10"/>
  <c r="H28" i="10"/>
  <c r="H39" i="10"/>
  <c r="H50" i="10"/>
  <c r="J30" i="2"/>
  <c r="J31" i="2"/>
  <c r="H31" i="2"/>
  <c r="H30" i="2"/>
  <c r="G31" i="2"/>
  <c r="G30" i="2"/>
  <c r="E32" i="6" s="1"/>
  <c r="F31" i="2"/>
  <c r="F30" i="2"/>
  <c r="E30" i="6" s="1"/>
  <c r="E30" i="2"/>
  <c r="E31" i="2"/>
  <c r="D31" i="2"/>
  <c r="D30" i="2"/>
  <c r="E28" i="6" s="1"/>
  <c r="D29" i="2"/>
  <c r="D28" i="2"/>
  <c r="J20" i="2"/>
  <c r="H20" i="2"/>
  <c r="F20" i="2"/>
  <c r="E20" i="2"/>
  <c r="D20" i="2"/>
  <c r="C53" i="10"/>
  <c r="C51" i="10"/>
  <c r="C42" i="10"/>
  <c r="C40" i="10"/>
  <c r="C31" i="10"/>
  <c r="C29" i="10"/>
  <c r="C20" i="10"/>
  <c r="K32" i="6"/>
  <c r="H32" i="6"/>
  <c r="G42" i="2"/>
  <c r="F18" i="2"/>
  <c r="G29" i="2"/>
  <c r="G28" i="2"/>
  <c r="J18" i="2"/>
  <c r="J40" i="2"/>
  <c r="J41" i="2"/>
  <c r="J42" i="2"/>
  <c r="J72" i="2"/>
  <c r="J73" i="2"/>
  <c r="J74" i="2"/>
  <c r="J75" i="2"/>
  <c r="AL71" i="10"/>
  <c r="AL70" i="10"/>
  <c r="AL69" i="10"/>
  <c r="AL68" i="10"/>
  <c r="AL67" i="10"/>
  <c r="AL66" i="10"/>
  <c r="AL65" i="10"/>
  <c r="AG72" i="10"/>
  <c r="AH72" i="10"/>
  <c r="AA72" i="10"/>
  <c r="AB72" i="10"/>
  <c r="AG73" i="10"/>
  <c r="AH73" i="10"/>
  <c r="AI73" i="10"/>
  <c r="AA73" i="10"/>
  <c r="AB73" i="10"/>
  <c r="AC73" i="10"/>
  <c r="AG74" i="10"/>
  <c r="AH74" i="10"/>
  <c r="AA74" i="10"/>
  <c r="AB74" i="10"/>
  <c r="AG75" i="10"/>
  <c r="AH75" i="10"/>
  <c r="AI75" i="10"/>
  <c r="AA75" i="10"/>
  <c r="AB75" i="10"/>
  <c r="AC75" i="10"/>
  <c r="AF72" i="10"/>
  <c r="AF73" i="10"/>
  <c r="AF74" i="10"/>
  <c r="AF75" i="10"/>
  <c r="H56" i="6"/>
  <c r="H50" i="6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H72" i="3"/>
  <c r="E78" i="3" s="1"/>
  <c r="H73" i="3"/>
  <c r="H74" i="3"/>
  <c r="E79" i="3" s="1"/>
  <c r="H75" i="3"/>
  <c r="E72" i="3"/>
  <c r="E73" i="3"/>
  <c r="E74" i="3"/>
  <c r="E75" i="3"/>
  <c r="D18" i="10"/>
  <c r="H18" i="2"/>
  <c r="D18" i="2"/>
  <c r="C18" i="5"/>
  <c r="F81" i="5" s="1"/>
  <c r="E11" i="11"/>
  <c r="E10" i="11"/>
  <c r="E9" i="11"/>
  <c r="E8" i="11"/>
  <c r="E7" i="11"/>
  <c r="E6" i="11"/>
  <c r="E5" i="11"/>
  <c r="E14" i="11"/>
  <c r="U72" i="10"/>
  <c r="V72" i="10"/>
  <c r="W72" i="10"/>
  <c r="U73" i="10"/>
  <c r="V73" i="10"/>
  <c r="W73" i="10"/>
  <c r="Y73" i="10"/>
  <c r="U74" i="10"/>
  <c r="V74" i="10"/>
  <c r="W74" i="10"/>
  <c r="U75" i="10"/>
  <c r="V75" i="10"/>
  <c r="W75" i="10"/>
  <c r="Y75" i="10"/>
  <c r="B8" i="11"/>
  <c r="B9" i="11"/>
  <c r="B10" i="11"/>
  <c r="B11" i="11"/>
  <c r="R75" i="10"/>
  <c r="Q75" i="10"/>
  <c r="P75" i="10"/>
  <c r="O75" i="10"/>
  <c r="N75" i="10"/>
  <c r="Q74" i="10"/>
  <c r="P74" i="10"/>
  <c r="O74" i="10"/>
  <c r="N74" i="10"/>
  <c r="R73" i="10"/>
  <c r="Q73" i="10"/>
  <c r="P73" i="10"/>
  <c r="O73" i="10"/>
  <c r="N73" i="10"/>
  <c r="Q72" i="10"/>
  <c r="P72" i="10"/>
  <c r="O72" i="10"/>
  <c r="N72" i="10"/>
  <c r="L75" i="10"/>
  <c r="K75" i="10"/>
  <c r="K74" i="10"/>
  <c r="L73" i="10"/>
  <c r="K73" i="10"/>
  <c r="K72" i="10"/>
  <c r="B7" i="11"/>
  <c r="C56" i="11"/>
  <c r="D56" i="11"/>
  <c r="D72" i="10"/>
  <c r="E72" i="10"/>
  <c r="F72" i="10"/>
  <c r="G72" i="10"/>
  <c r="H72" i="10"/>
  <c r="D74" i="10"/>
  <c r="E74" i="10"/>
  <c r="F74" i="10"/>
  <c r="G74" i="10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3"/>
  <c r="D72" i="3"/>
  <c r="F72" i="2"/>
  <c r="C12" i="11"/>
  <c r="C67" i="11"/>
  <c r="C23" i="11"/>
  <c r="C34" i="11"/>
  <c r="C45" i="11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I74" i="3"/>
  <c r="J74" i="3"/>
  <c r="K74" i="3"/>
  <c r="L74" i="3"/>
  <c r="E20" i="6"/>
  <c r="K20" i="6"/>
  <c r="I72" i="3"/>
  <c r="J72" i="3"/>
  <c r="K72" i="3"/>
  <c r="L72" i="3"/>
  <c r="C28" i="3"/>
  <c r="C50" i="3"/>
  <c r="H74" i="10"/>
  <c r="H75" i="10"/>
  <c r="G75" i="10"/>
  <c r="F75" i="10"/>
  <c r="E75" i="10"/>
  <c r="D75" i="10"/>
  <c r="C75" i="10"/>
  <c r="H73" i="10"/>
  <c r="G73" i="10"/>
  <c r="F73" i="10"/>
  <c r="E73" i="10"/>
  <c r="D73" i="10"/>
  <c r="C73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G55" i="8"/>
  <c r="G56" i="8"/>
  <c r="G54" i="8"/>
  <c r="G10" i="8"/>
  <c r="B55" i="8"/>
  <c r="G33" i="8"/>
  <c r="G32" i="8"/>
  <c r="C64" i="3"/>
  <c r="C59" i="8"/>
  <c r="H28" i="2"/>
  <c r="C62" i="3"/>
  <c r="C37" i="8"/>
  <c r="C20" i="5"/>
  <c r="F80" i="5" s="1"/>
  <c r="F73" i="2"/>
  <c r="F75" i="2"/>
  <c r="H40" i="2"/>
  <c r="H42" i="2"/>
  <c r="C53" i="5"/>
  <c r="D12" i="8"/>
  <c r="E72" i="2"/>
  <c r="H72" i="2"/>
  <c r="E73" i="2"/>
  <c r="H73" i="2"/>
  <c r="E74" i="2"/>
  <c r="H74" i="2"/>
  <c r="E75" i="2"/>
  <c r="H75" i="2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0" i="2"/>
  <c r="D41" i="2"/>
  <c r="H28" i="6" s="1"/>
  <c r="D42" i="2"/>
  <c r="K28" i="6"/>
  <c r="C20" i="3"/>
  <c r="C29" i="3"/>
  <c r="C18" i="3"/>
  <c r="D74" i="2"/>
  <c r="C31" i="5"/>
  <c r="C75" i="3"/>
  <c r="C73" i="3"/>
  <c r="C51" i="3"/>
  <c r="C42" i="3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AL62" i="10" l="1"/>
  <c r="AL64" i="10"/>
  <c r="B65" i="10"/>
  <c r="B66" i="10" s="1"/>
  <c r="B67" i="10" s="1"/>
  <c r="B68" i="10" s="1"/>
  <c r="B69" i="10" s="1"/>
  <c r="B70" i="10" s="1"/>
  <c r="B71" i="10" s="1"/>
  <c r="B60" i="10"/>
  <c r="H18" i="6"/>
  <c r="K18" i="6"/>
  <c r="E18" i="6"/>
  <c r="B18" i="6"/>
  <c r="B26" i="6"/>
  <c r="N18" i="6"/>
  <c r="N10" i="6"/>
  <c r="N26" i="6"/>
  <c r="D79" i="3"/>
  <c r="D78" i="3"/>
  <c r="F79" i="3"/>
  <c r="F78" i="3"/>
  <c r="B38" i="2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N24" i="6"/>
  <c r="K78" i="2"/>
  <c r="E34" i="6"/>
  <c r="K24" i="6"/>
  <c r="H24" i="6"/>
  <c r="E24" i="6"/>
  <c r="C78" i="4"/>
  <c r="B22" i="14"/>
  <c r="B20" i="6"/>
  <c r="H78" i="10"/>
  <c r="B44" i="14" s="1"/>
  <c r="E79" i="10"/>
  <c r="B78" i="5"/>
  <c r="F79" i="5"/>
  <c r="B10" i="14" s="1"/>
  <c r="D78" i="2"/>
  <c r="B30" i="14" s="1"/>
  <c r="B24" i="6"/>
  <c r="E78" i="2"/>
  <c r="B34" i="14" s="1"/>
  <c r="I78" i="2"/>
  <c r="B52" i="14" s="1"/>
  <c r="H78" i="2"/>
  <c r="J78" i="2"/>
  <c r="G73" i="4"/>
  <c r="B78" i="4"/>
  <c r="B79" i="4"/>
  <c r="B10" i="6"/>
  <c r="G75" i="4"/>
  <c r="G72" i="4"/>
  <c r="B40" i="6"/>
  <c r="G79" i="10"/>
  <c r="E12" i="6"/>
  <c r="AL52" i="10"/>
  <c r="K12" i="6" s="1"/>
  <c r="B42" i="6"/>
  <c r="H79" i="10"/>
  <c r="C79" i="10"/>
  <c r="B38" i="6"/>
  <c r="J79" i="10"/>
  <c r="B36" i="6"/>
  <c r="I79" i="10"/>
  <c r="B34" i="6"/>
  <c r="AL41" i="10"/>
  <c r="AL39" i="10"/>
  <c r="G63" i="4"/>
  <c r="N6" i="6" s="1"/>
  <c r="AL72" i="10"/>
  <c r="AL73" i="10"/>
  <c r="AL74" i="10"/>
  <c r="AL75" i="10"/>
  <c r="N12" i="6"/>
  <c r="AL31" i="10"/>
  <c r="G61" i="4"/>
  <c r="G62" i="4"/>
  <c r="G64" i="4"/>
  <c r="G51" i="4"/>
  <c r="G52" i="4"/>
  <c r="K6" i="6" s="1"/>
  <c r="G53" i="4"/>
  <c r="G50" i="4"/>
  <c r="B79" i="5"/>
  <c r="F78" i="5"/>
  <c r="G40" i="4"/>
  <c r="G39" i="4"/>
  <c r="G41" i="4"/>
  <c r="H6" i="6" s="1"/>
  <c r="G19" i="4"/>
  <c r="B6" i="6" s="1"/>
  <c r="G17" i="4"/>
  <c r="G20" i="4"/>
  <c r="C79" i="4"/>
  <c r="G18" i="4"/>
  <c r="C78" i="2"/>
  <c r="L64" i="2"/>
  <c r="L72" i="2"/>
  <c r="L53" i="2"/>
  <c r="L51" i="2"/>
  <c r="AL53" i="10"/>
  <c r="AL51" i="10"/>
  <c r="AL40" i="10"/>
  <c r="AL42" i="10"/>
  <c r="I79" i="2"/>
  <c r="L73" i="2"/>
  <c r="L52" i="2"/>
  <c r="K8" i="6" s="1"/>
  <c r="J79" i="2"/>
  <c r="L75" i="2"/>
  <c r="L28" i="2"/>
  <c r="E79" i="2"/>
  <c r="L29" i="2"/>
  <c r="F79" i="2"/>
  <c r="L74" i="2"/>
  <c r="K79" i="2"/>
  <c r="L61" i="2"/>
  <c r="D79" i="2"/>
  <c r="L30" i="2"/>
  <c r="E8" i="6" s="1"/>
  <c r="C79" i="2"/>
  <c r="L50" i="2"/>
  <c r="L63" i="2"/>
  <c r="N8" i="6" s="1"/>
  <c r="L42" i="2"/>
  <c r="L31" i="2"/>
  <c r="L41" i="2"/>
  <c r="H8" i="6" s="1"/>
  <c r="L62" i="2"/>
  <c r="H79" i="2"/>
  <c r="L40" i="2"/>
  <c r="L39" i="2"/>
  <c r="G42" i="4"/>
  <c r="G28" i="4"/>
  <c r="G29" i="4"/>
  <c r="G30" i="4"/>
  <c r="G31" i="4"/>
  <c r="G81" i="4" l="1"/>
  <c r="E85" i="10"/>
  <c r="E86" i="10"/>
  <c r="G80" i="4"/>
  <c r="B20" i="14"/>
  <c r="B28" i="14"/>
  <c r="N74" i="6"/>
  <c r="N14" i="6"/>
  <c r="B50" i="14"/>
  <c r="E83" i="10"/>
  <c r="B12" i="14" s="1"/>
  <c r="B26" i="14"/>
  <c r="G79" i="4"/>
  <c r="B6" i="14" s="1"/>
  <c r="E84" i="10"/>
  <c r="B12" i="6"/>
  <c r="E74" i="6"/>
  <c r="H12" i="6"/>
  <c r="K74" i="6"/>
  <c r="K14" i="6"/>
  <c r="H74" i="6"/>
  <c r="G78" i="4"/>
  <c r="E6" i="6"/>
  <c r="E14" i="6" s="1"/>
  <c r="Q18" i="6" l="1"/>
  <c r="Q13" i="6"/>
  <c r="H14" i="6"/>
  <c r="F78" i="2"/>
  <c r="B32" i="14" l="1"/>
  <c r="G18" i="2"/>
  <c r="G20" i="2"/>
  <c r="G17" i="2"/>
  <c r="G78" i="2" s="1"/>
  <c r="B36" i="14" s="1"/>
  <c r="G19" i="2"/>
  <c r="B32" i="6" s="1"/>
  <c r="B74" i="6" s="1"/>
  <c r="L11" i="2"/>
  <c r="L18" i="2" l="1"/>
  <c r="M81" i="2" s="1"/>
  <c r="L20" i="2"/>
  <c r="M80" i="2" s="1"/>
  <c r="L19" i="2"/>
  <c r="B8" i="6" s="1"/>
  <c r="B14" i="6" s="1"/>
  <c r="M79" i="2"/>
  <c r="B8" i="14" s="1"/>
  <c r="B16" i="14" s="1"/>
  <c r="L17" i="2"/>
  <c r="B79" i="2"/>
  <c r="G79" i="2"/>
  <c r="M78" i="2" s="1"/>
  <c r="Q22" i="6" s="1"/>
  <c r="Q28" i="6" s="1"/>
  <c r="B78" i="2" l="1"/>
  <c r="B76" i="14"/>
</calcChain>
</file>

<file path=xl/sharedStrings.xml><?xml version="1.0" encoding="utf-8"?>
<sst xmlns="http://schemas.openxmlformats.org/spreadsheetml/2006/main" count="916" uniqueCount="127">
  <si>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</si>
  <si>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</si>
  <si>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</si>
  <si>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</si>
  <si>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</si>
  <si>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</si>
  <si>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</si>
  <si>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</si>
  <si>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</si>
  <si>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</si>
  <si>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</si>
  <si>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</si>
  <si>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</si>
  <si>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</si>
  <si>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</si>
  <si>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</si>
  <si>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</si>
  <si>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</si>
  <si>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</si>
  <si>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</si>
  <si>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</si>
  <si>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</si>
  <si>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</si>
  <si>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</si>
  <si>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</si>
  <si>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</si>
  <si>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</si>
  <si>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</si>
  <si>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</si>
  <si>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</si>
  <si>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</si>
  <si>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</si>
  <si>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</si>
  <si>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</si>
  <si>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</si>
  <si>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</si>
  <si>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</si>
  <si>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</si>
  <si>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</si>
  <si>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</si>
  <si>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</si>
  <si>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</si>
  <si>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</si>
  <si>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</si>
  <si>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</si>
  <si>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</si>
  <si>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</si>
  <si>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</si>
  <si>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</si>
  <si>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</si>
  <si>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</si>
  <si>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</si>
  <si>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</si>
  <si>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</si>
  <si>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</si>
  <si>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</si>
  <si>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</si>
  <si>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</si>
  <si>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</si>
  <si>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</si>
  <si>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</si>
  <si>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</si>
  <si>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</si>
  <si>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</si>
  <si>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</si>
  <si>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</si>
  <si>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</si>
  <si>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</si>
  <si>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</si>
  <si>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</si>
  <si>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</si>
  <si>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</si>
  <si>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</si>
  <si>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</si>
  <si>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</si>
  <si>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</si>
  <si>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</si>
  <si>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</si>
  <si>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</si>
  <si>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</si>
  <si>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</si>
  <si>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</si>
  <si>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</si>
  <si>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</si>
  <si>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</si>
  <si>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</si>
  <si>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</si>
  <si>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</si>
  <si>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</si>
  <si>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</si>
  <si>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</si>
  <si>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</si>
  <si>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</si>
  <si>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</si>
  <si>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</si>
  <si>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</si>
  <si>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</si>
  <si>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</si>
  <si>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</si>
  <si>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</si>
  <si>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</si>
  <si>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</si>
  <si>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</si>
  <si>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</si>
  <si>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</si>
  <si>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</si>
  <si>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</si>
  <si>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</si>
  <si>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</si>
  <si>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</si>
  <si>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</si>
  <si>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</si>
  <si>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</si>
  <si>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</si>
  <si>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</si>
  <si>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</si>
  <si>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</si>
  <si>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</si>
  <si>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</si>
  <si>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</si>
  <si>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</si>
  <si>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**</t>
  </si>
  <si>
    <t>Excludes Liberty Landing Ferry, which did not operate this month</t>
  </si>
  <si>
    <t>5/4/2020--5/8/2020</t>
  </si>
  <si>
    <t>5/11/2020--5/15/2020</t>
  </si>
  <si>
    <t>5/18/2020--5/22/2020</t>
  </si>
  <si>
    <t>5/25/2020--5/29/2020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</si>
</sst>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84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7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7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79" xfId="0" applyNumberFormat="1" applyFont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7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7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1" fillId="0" borderId="81" xfId="0" applyFont="1" applyBorder="1"/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2" fillId="5" borderId="8" xfId="0" applyNumberFormat="1" applyFont="1" applyFill="1" applyBorder="1" applyAlignment="1">
      <alignment horizontal="right"/>
    </xf>
    <xf numFmtId="1" fontId="1" fillId="0" borderId="80" xfId="0" applyNumberFormat="1" applyFont="1" applyFill="1" applyBorder="1" applyAlignment="1">
      <alignment horizontal="right" wrapText="1"/>
    </xf>
    <xf numFmtId="0" fontId="1" fillId="0" borderId="79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7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70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6" borderId="22" xfId="0" applyNumberFormat="1" applyFont="1" applyFill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42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7" borderId="0" xfId="0" applyNumberFormat="1" applyFont="1" applyFill="1"/>
    <xf numFmtId="3" fontId="1" fillId="7" borderId="0" xfId="0" applyNumberFormat="1" applyFont="1" applyFill="1"/>
    <xf numFmtId="3" fontId="21" fillId="5" borderId="22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" fillId="0" borderId="78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1" fillId="0" borderId="80" xfId="0" applyFont="1" applyBorder="1"/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25" xfId="0" applyNumberFormat="1" applyFont="1" applyFill="1" applyBorder="1" applyAlignment="1">
      <alignment horizontal="right" wrapText="1"/>
    </xf>
    <xf numFmtId="3" fontId="21" fillId="4" borderId="46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6" fontId="1" fillId="0" borderId="36" xfId="3" applyNumberFormat="1" applyFont="1" applyBorder="1" applyAlignment="1"/>
    <xf numFmtId="0" fontId="1" fillId="0" borderId="41" xfId="0" applyFont="1" applyBorder="1" applyAlignment="1">
      <alignment horizontal="right"/>
    </xf>
    <xf numFmtId="3" fontId="1" fillId="0" borderId="39" xfId="0" applyNumberFormat="1" applyFont="1" applyFill="1" applyBorder="1" applyAlignment="1">
      <alignment horizontal="right" wrapText="1"/>
    </xf>
    <xf numFmtId="3" fontId="1" fillId="0" borderId="19" xfId="0" applyNumberFormat="1" applyFont="1" applyFill="1" applyBorder="1" applyAlignment="1">
      <alignment horizontal="right" wrapText="1"/>
    </xf>
    <xf numFmtId="0" fontId="1" fillId="0" borderId="40" xfId="0" applyFont="1" applyFill="1" applyBorder="1" applyAlignment="1">
      <alignment horizontal="right" wrapText="1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12" fillId="6" borderId="21" xfId="0" applyFont="1" applyFill="1" applyBorder="1" applyAlignment="1">
      <alignment vertical="center" wrapText="1"/>
    </xf>
    <xf numFmtId="3" fontId="1" fillId="0" borderId="19" xfId="0" applyNumberFormat="1" applyFont="1" applyFill="1" applyBorder="1" applyAlignment="1">
      <alignment horizontal="right"/>
    </xf>
    <xf numFmtId="0" fontId="26" fillId="0" borderId="12" xfId="0" applyNumberFormat="1" applyFont="1" applyFill="1" applyBorder="1" applyAlignment="1">
      <alignment vertical="top" wrapText="1" readingOrder="1"/>
    </xf>
    <xf numFmtId="0" fontId="26" fillId="0" borderId="9" xfId="0" applyNumberFormat="1" applyFont="1" applyFill="1" applyBorder="1" applyAlignment="1">
      <alignment vertical="top" wrapText="1" readingOrder="1"/>
    </xf>
    <xf numFmtId="0" fontId="26" fillId="0" borderId="37" xfId="0" applyNumberFormat="1" applyFont="1" applyFill="1" applyBorder="1" applyAlignment="1">
      <alignment vertical="top" wrapText="1" readingOrder="1"/>
    </xf>
    <xf numFmtId="0" fontId="26" fillId="0" borderId="42" xfId="0" applyNumberFormat="1" applyFont="1" applyFill="1" applyBorder="1" applyAlignment="1">
      <alignment vertical="top" wrapText="1" readingOrder="1"/>
    </xf>
    <xf numFmtId="0" fontId="26" fillId="0" borderId="26" xfId="0" applyNumberFormat="1" applyFont="1" applyFill="1" applyBorder="1" applyAlignment="1">
      <alignment vertical="top" wrapText="1" readingOrder="1"/>
    </xf>
    <xf numFmtId="0" fontId="26" fillId="0" borderId="34" xfId="0" applyNumberFormat="1" applyFont="1" applyFill="1" applyBorder="1" applyAlignment="1">
      <alignment vertical="top" wrapText="1" readingOrder="1"/>
    </xf>
    <xf numFmtId="0" fontId="26" fillId="0" borderId="22" xfId="0" applyNumberFormat="1" applyFont="1" applyFill="1" applyBorder="1" applyAlignment="1">
      <alignment vertical="top" wrapText="1" readingOrder="1"/>
    </xf>
    <xf numFmtId="3" fontId="1" fillId="0" borderId="34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43" xfId="0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41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164" fontId="21" fillId="4" borderId="17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7"/>
  <sheetViews>
    <sheetView tabSelected="1" zoomScaleNormal="100" workbookViewId="0">
      <pane ySplit="2" topLeftCell="A3" activePane="bottomLeft" state="frozen"/>
      <selection pane="bottomLeft" activeCell="K52" sqref="K52:K53"/>
    </sheetView>
  </sheetViews>
  <sheetFormatPr defaultRowHeight="13.5" x14ac:dyDescent="0.25"/>
  <cols>
    <col min="1" max="1" width="26.5703125" style="101" bestFit="1" customWidth="1"/>
    <col min="2" max="2" width="8.85546875" style="101" customWidth="1"/>
    <col min="3" max="3" width="3.5703125" style="101" customWidth="1"/>
    <col min="4" max="4" width="26.5703125" style="101" bestFit="1" customWidth="1"/>
    <col min="5" max="5" width="7.5703125" style="101" bestFit="1" customWidth="1"/>
    <col min="6" max="6" width="3.7109375" style="101" customWidth="1"/>
    <col min="7" max="7" width="26.5703125" style="101" bestFit="1" customWidth="1"/>
    <col min="8" max="8" width="7.5703125" style="101" bestFit="1" customWidth="1"/>
    <col min="9" max="9" width="3.7109375" style="101" customWidth="1"/>
    <col min="10" max="10" width="26.5703125" style="101" bestFit="1" customWidth="1"/>
    <col min="11" max="11" width="11.140625" style="101" customWidth="1"/>
    <col min="12" max="12" width="3.7109375" style="101" customWidth="1"/>
    <col min="13" max="13" width="26.5703125" style="486" bestFit="1" customWidth="1"/>
    <col min="14" max="14" width="11.140625" style="486" customWidth="1"/>
    <col min="15" max="15" width="3.7109375" style="101" customWidth="1"/>
    <col min="16" max="16" width="36.5703125" style="101" bestFit="1" customWidth="1"/>
    <col min="17" max="17" width="9.140625" style="101" bestFit="1" customWidth="1"/>
    <col min="18" max="18" width="61.7109375" style="101" bestFit="1" customWidth="1"/>
    <col min="19" max="16384" width="9.140625" style="101"/>
  </cols>
  <sheetData>
    <row r="1" spans="1:18" x14ac:dyDescent="0.25">
      <c r="A1" s="590" t="s">
        <v>43</v>
      </c>
      <c r="B1" s="591"/>
      <c r="C1" s="85"/>
      <c r="D1" s="590" t="s">
        <v>43</v>
      </c>
      <c r="E1" s="591"/>
      <c r="F1" s="43"/>
      <c r="G1" s="590" t="s">
        <v>43</v>
      </c>
      <c r="H1" s="591"/>
      <c r="I1" s="86"/>
      <c r="J1" s="590" t="s">
        <v>43</v>
      </c>
      <c r="K1" s="591"/>
      <c r="L1" s="86"/>
      <c r="M1" s="590" t="s">
        <v>43</v>
      </c>
      <c r="N1" s="637"/>
    </row>
    <row r="2" spans="1:18" ht="15.75" customHeight="1" x14ac:dyDescent="0.25">
      <c r="A2" s="592">
        <v>43952</v>
      </c>
      <c r="B2" s="593"/>
      <c r="C2" s="87"/>
      <c r="D2" s="592" t="s">
        <v>123</v>
      </c>
      <c r="E2" s="593"/>
      <c r="F2" s="87"/>
      <c r="G2" s="597" t="s">
        <v>124</v>
      </c>
      <c r="H2" s="598"/>
      <c r="I2" s="88"/>
      <c r="J2" s="597" t="s">
        <v>125</v>
      </c>
      <c r="K2" s="598"/>
      <c r="L2" s="86"/>
      <c r="M2" s="597" t="s">
        <v>126</v>
      </c>
      <c r="N2" s="598"/>
    </row>
    <row r="3" spans="1:18" ht="14.25" thickBot="1" x14ac:dyDescent="0.3">
      <c r="A3" s="594" t="s">
        <v>44</v>
      </c>
      <c r="B3" s="595"/>
      <c r="C3" s="85"/>
      <c r="D3" s="594" t="s">
        <v>44</v>
      </c>
      <c r="E3" s="595"/>
      <c r="F3" s="86"/>
      <c r="G3" s="594" t="s">
        <v>44</v>
      </c>
      <c r="H3" s="595"/>
      <c r="I3" s="86"/>
      <c r="J3" s="594" t="s">
        <v>44</v>
      </c>
      <c r="K3" s="596"/>
      <c r="L3" s="86"/>
      <c r="M3" s="594" t="s">
        <v>44</v>
      </c>
      <c r="N3" s="638"/>
    </row>
    <row r="4" spans="1:18" s="102" customFormat="1" ht="12.95" customHeight="1" x14ac:dyDescent="0.25">
      <c r="A4" s="587" t="s">
        <v>45</v>
      </c>
      <c r="B4" s="574">
        <f>'NY Waterway-(Port Imperial FC)'!U19</f>
        <v>130</v>
      </c>
      <c r="C4" s="7"/>
      <c r="D4" s="587" t="s">
        <v>45</v>
      </c>
      <c r="E4" s="574">
        <f>'NY Waterway-(Port Imperial FC)'!U30</f>
        <v>569</v>
      </c>
      <c r="F4" s="89"/>
      <c r="G4" s="587" t="s">
        <v>45</v>
      </c>
      <c r="H4" s="574">
        <f>'NY Waterway-(Port Imperial FC)'!U41</f>
        <v>750</v>
      </c>
      <c r="I4" s="89"/>
      <c r="J4" s="587" t="s">
        <v>45</v>
      </c>
      <c r="K4" s="574">
        <f>'NY Waterway-(Port Imperial FC)'!U52</f>
        <v>845</v>
      </c>
      <c r="L4" s="89"/>
      <c r="M4" s="587" t="s">
        <v>45</v>
      </c>
      <c r="N4" s="574">
        <f>'NY Waterway-(Port Imperial FC)'!U63</f>
        <v>859</v>
      </c>
    </row>
    <row r="5" spans="1:18" s="102" customFormat="1" ht="12.95" customHeight="1" thickBot="1" x14ac:dyDescent="0.3">
      <c r="A5" s="588"/>
      <c r="B5" s="575"/>
      <c r="C5" s="8"/>
      <c r="D5" s="588"/>
      <c r="E5" s="575"/>
      <c r="F5" s="89"/>
      <c r="G5" s="588"/>
      <c r="H5" s="589"/>
      <c r="I5" s="89"/>
      <c r="J5" s="588"/>
      <c r="K5" s="589"/>
      <c r="L5" s="89"/>
      <c r="M5" s="588"/>
      <c r="N5" s="589"/>
    </row>
    <row r="6" spans="1:18" s="102" customFormat="1" ht="12.95" customHeight="1" x14ac:dyDescent="0.25">
      <c r="A6" s="587" t="s">
        <v>46</v>
      </c>
      <c r="B6" s="574">
        <f>SUM(SeaStreak!G19)</f>
        <v>85</v>
      </c>
      <c r="C6" s="7"/>
      <c r="D6" s="587" t="s">
        <v>46</v>
      </c>
      <c r="E6" s="574">
        <f>SUM(SeaStreak!G30)</f>
        <v>556</v>
      </c>
      <c r="F6" s="89"/>
      <c r="G6" s="587" t="s">
        <v>46</v>
      </c>
      <c r="H6" s="574">
        <f>SUM(SeaStreak!G41)</f>
        <v>640</v>
      </c>
      <c r="I6" s="89"/>
      <c r="J6" s="587" t="s">
        <v>46</v>
      </c>
      <c r="K6" s="574">
        <f>SUM(SeaStreak!G52)</f>
        <v>752</v>
      </c>
      <c r="L6" s="89"/>
      <c r="M6" s="587" t="s">
        <v>46</v>
      </c>
      <c r="N6" s="574">
        <f>SeaStreak!G63</f>
        <v>897</v>
      </c>
    </row>
    <row r="7" spans="1:18" s="102" customFormat="1" ht="12.95" customHeight="1" thickBot="1" x14ac:dyDescent="0.3">
      <c r="A7" s="599"/>
      <c r="B7" s="575"/>
      <c r="C7" s="90"/>
      <c r="D7" s="599"/>
      <c r="E7" s="589"/>
      <c r="F7" s="89"/>
      <c r="G7" s="599"/>
      <c r="H7" s="589"/>
      <c r="I7" s="89"/>
      <c r="J7" s="599"/>
      <c r="K7" s="589"/>
      <c r="L7" s="89"/>
      <c r="M7" s="599"/>
      <c r="N7" s="589"/>
    </row>
    <row r="8" spans="1:18" s="102" customFormat="1" ht="12.95" customHeight="1" x14ac:dyDescent="0.25">
      <c r="A8" s="576" t="s">
        <v>47</v>
      </c>
      <c r="B8" s="574">
        <f>SUM('New York Water Taxi'!L19)</f>
        <v>154</v>
      </c>
      <c r="C8" s="9"/>
      <c r="D8" s="576" t="s">
        <v>47</v>
      </c>
      <c r="E8" s="600">
        <f>SUM('New York Water Taxi'!L30)</f>
        <v>918</v>
      </c>
      <c r="F8" s="89"/>
      <c r="G8" s="576" t="s">
        <v>47</v>
      </c>
      <c r="H8" s="600">
        <f>SUM('New York Water Taxi'!L41)</f>
        <v>873</v>
      </c>
      <c r="I8" s="89"/>
      <c r="J8" s="576" t="s">
        <v>47</v>
      </c>
      <c r="K8" s="600">
        <f>SUM('New York Water Taxi'!L52)</f>
        <v>1073</v>
      </c>
      <c r="L8" s="89"/>
      <c r="M8" s="576" t="s">
        <v>47</v>
      </c>
      <c r="N8" s="600">
        <f>'New York Water Taxi'!L63</f>
        <v>836</v>
      </c>
    </row>
    <row r="9" spans="1:18" s="102" customFormat="1" ht="12.95" customHeight="1" thickBot="1" x14ac:dyDescent="0.3">
      <c r="A9" s="582"/>
      <c r="B9" s="575"/>
      <c r="C9" s="91"/>
      <c r="D9" s="582"/>
      <c r="E9" s="601"/>
      <c r="F9" s="89"/>
      <c r="G9" s="582"/>
      <c r="H9" s="602"/>
      <c r="I9" s="89"/>
      <c r="J9" s="582"/>
      <c r="K9" s="602"/>
      <c r="L9" s="89"/>
      <c r="M9" s="582"/>
      <c r="N9" s="602"/>
    </row>
    <row r="10" spans="1:18" s="102" customFormat="1" ht="12.95" customHeight="1" x14ac:dyDescent="0.25">
      <c r="A10" s="607" t="s">
        <v>33</v>
      </c>
      <c r="B10" s="574">
        <f>'Liberty Landing Ferry'!C19</f>
        <v>0</v>
      </c>
      <c r="C10" s="9"/>
      <c r="D10" s="607" t="s">
        <v>33</v>
      </c>
      <c r="E10" s="600">
        <f>'Liberty Landing Ferry'!C30</f>
        <v>0</v>
      </c>
      <c r="F10" s="89"/>
      <c r="G10" s="607" t="s">
        <v>33</v>
      </c>
      <c r="H10" s="600">
        <f>'Liberty Landing Ferry'!C41</f>
        <v>0</v>
      </c>
      <c r="I10" s="89"/>
      <c r="J10" s="607" t="s">
        <v>33</v>
      </c>
      <c r="K10" s="600">
        <f>'Liberty Landing Ferry'!C52</f>
        <v>0</v>
      </c>
      <c r="L10" s="89"/>
      <c r="M10" s="607" t="s">
        <v>33</v>
      </c>
      <c r="N10" s="600">
        <f>'Liberty Landing Ferry'!C63</f>
        <v>0</v>
      </c>
    </row>
    <row r="11" spans="1:18" s="102" customFormat="1" ht="12.95" customHeight="1" thickBot="1" x14ac:dyDescent="0.3">
      <c r="A11" s="608"/>
      <c r="B11" s="575"/>
      <c r="C11" s="91"/>
      <c r="D11" s="608"/>
      <c r="E11" s="601"/>
      <c r="F11" s="89"/>
      <c r="G11" s="608"/>
      <c r="H11" s="602"/>
      <c r="I11" s="89"/>
      <c r="J11" s="608"/>
      <c r="K11" s="602"/>
      <c r="L11" s="89"/>
      <c r="M11" s="608"/>
      <c r="N11" s="602"/>
    </row>
    <row r="12" spans="1:18" s="195" customFormat="1" ht="12.95" customHeight="1" thickBot="1" x14ac:dyDescent="0.3">
      <c r="A12" s="607" t="s">
        <v>69</v>
      </c>
      <c r="B12" s="600">
        <f>'NYC Ferry'!AL19</f>
        <v>1591</v>
      </c>
      <c r="C12" s="91"/>
      <c r="D12" s="607" t="s">
        <v>69</v>
      </c>
      <c r="E12" s="600">
        <f>'NYC Ferry'!AL30</f>
        <v>11629</v>
      </c>
      <c r="F12" s="194"/>
      <c r="G12" s="607" t="s">
        <v>69</v>
      </c>
      <c r="H12" s="600">
        <f>'NYC Ferry'!AL41</f>
        <v>17706</v>
      </c>
      <c r="I12" s="194"/>
      <c r="J12" s="607" t="s">
        <v>69</v>
      </c>
      <c r="K12" s="600">
        <f>'NYC Ferry'!AL52</f>
        <v>18809</v>
      </c>
      <c r="L12" s="194"/>
      <c r="M12" s="607" t="s">
        <v>69</v>
      </c>
      <c r="N12" s="600">
        <f>'NYC Ferry'!AL63</f>
        <v>23388</v>
      </c>
    </row>
    <row r="13" spans="1:18" s="195" customFormat="1" ht="12.95" customHeight="1" thickBot="1" x14ac:dyDescent="0.3">
      <c r="A13" s="608"/>
      <c r="B13" s="601"/>
      <c r="C13" s="91"/>
      <c r="D13" s="608"/>
      <c r="E13" s="601"/>
      <c r="F13" s="194"/>
      <c r="G13" s="608"/>
      <c r="H13" s="601"/>
      <c r="I13" s="194"/>
      <c r="J13" s="608"/>
      <c r="K13" s="601"/>
      <c r="L13" s="194"/>
      <c r="M13" s="608"/>
      <c r="N13" s="601"/>
      <c r="P13" s="603" t="s">
        <v>115</v>
      </c>
      <c r="Q13" s="605">
        <f>AVERAGE('NYC Ferry'!E86,'NY Waterway-(Port Imperial FC)'!L80,SeaStreak!G80,'New York Water Taxi'!M80,)</f>
        <v>664.4799999999999</v>
      </c>
    </row>
    <row r="14" spans="1:18" s="93" customFormat="1" ht="12.95" customHeight="1" x14ac:dyDescent="0.2">
      <c r="A14" s="603" t="s">
        <v>19</v>
      </c>
      <c r="B14" s="605">
        <f>SUM(B4:B13)</f>
        <v>1960</v>
      </c>
      <c r="C14" s="10"/>
      <c r="D14" s="603" t="s">
        <v>19</v>
      </c>
      <c r="E14" s="605">
        <f>SUM(E4:E13)</f>
        <v>13672</v>
      </c>
      <c r="F14" s="92"/>
      <c r="G14" s="603" t="s">
        <v>19</v>
      </c>
      <c r="H14" s="605">
        <f>SUM(H4:H13)</f>
        <v>19969</v>
      </c>
      <c r="I14" s="92"/>
      <c r="J14" s="603" t="s">
        <v>19</v>
      </c>
      <c r="K14" s="605">
        <f>SUM(K4:K13)</f>
        <v>21479</v>
      </c>
      <c r="L14" s="92"/>
      <c r="M14" s="603" t="s">
        <v>19</v>
      </c>
      <c r="N14" s="605">
        <f>SUM(N4:N13)</f>
        <v>25980</v>
      </c>
      <c r="P14" s="624"/>
      <c r="Q14" s="626"/>
      <c r="R14" s="531" t="s">
        <v>121</v>
      </c>
    </row>
    <row r="15" spans="1:18" s="93" customFormat="1" ht="12.95" customHeight="1" thickBot="1" x14ac:dyDescent="0.3">
      <c r="A15" s="604"/>
      <c r="B15" s="606"/>
      <c r="C15" s="94"/>
      <c r="D15" s="604"/>
      <c r="E15" s="606"/>
      <c r="F15" s="92"/>
      <c r="G15" s="604"/>
      <c r="H15" s="606"/>
      <c r="I15" s="92"/>
      <c r="J15" s="604"/>
      <c r="K15" s="606"/>
      <c r="L15" s="92"/>
      <c r="M15" s="604"/>
      <c r="N15" s="606"/>
      <c r="P15" s="624"/>
      <c r="Q15" s="626"/>
      <c r="R15" s="532" t="s">
        <v>122</v>
      </c>
    </row>
    <row r="16" spans="1:18" s="102" customFormat="1" ht="14.25" thickBot="1" x14ac:dyDescent="0.3">
      <c r="A16" s="95"/>
      <c r="B16" s="96"/>
      <c r="C16" s="89"/>
      <c r="D16" s="95"/>
      <c r="E16" s="96"/>
      <c r="F16" s="89"/>
      <c r="G16" s="95"/>
      <c r="H16" s="96"/>
      <c r="I16" s="89"/>
      <c r="J16" s="97"/>
      <c r="K16" s="98"/>
      <c r="L16" s="89"/>
      <c r="M16" s="495"/>
      <c r="N16" s="496"/>
      <c r="P16" s="625"/>
      <c r="Q16" s="627"/>
    </row>
    <row r="17" spans="1:18" ht="14.25" thickBot="1" x14ac:dyDescent="0.3">
      <c r="A17" s="609" t="s">
        <v>48</v>
      </c>
      <c r="B17" s="610"/>
      <c r="C17" s="85"/>
      <c r="D17" s="609" t="s">
        <v>48</v>
      </c>
      <c r="E17" s="610"/>
      <c r="F17" s="86"/>
      <c r="G17" s="609" t="s">
        <v>48</v>
      </c>
      <c r="H17" s="610"/>
      <c r="I17" s="86"/>
      <c r="J17" s="609" t="s">
        <v>48</v>
      </c>
      <c r="K17" s="611"/>
      <c r="L17" s="86"/>
      <c r="M17" s="609" t="s">
        <v>48</v>
      </c>
      <c r="N17" s="639"/>
      <c r="P17" s="10"/>
      <c r="Q17" s="10"/>
    </row>
    <row r="18" spans="1:18" ht="12.95" customHeight="1" x14ac:dyDescent="0.25">
      <c r="A18" s="587" t="s">
        <v>10</v>
      </c>
      <c r="B18" s="574">
        <f>SUM('NY Waterway-(Port Imperial FC)'!C19:G19, 'New York Water Taxi'!J19:J19, SeaStreak!C19:D19,'NYC Ferry'!C19,'NYC Ferry'!J19,'NYC Ferry'!M19,'NYC Ferry'!T19,'NYC Ferry'!Z19,'NYC Ferry'!AE19,'NYC Ferry'!AJ19)</f>
        <v>318</v>
      </c>
      <c r="C18" s="7"/>
      <c r="D18" s="587" t="s">
        <v>10</v>
      </c>
      <c r="E18" s="574">
        <f>SUM('NY Waterway-(Port Imperial FC)'!C30:G30, 'New York Water Taxi'!J30:J30, SeaStreak!C30:D30,'NYC Ferry'!C30,'NYC Ferry'!J30,'NYC Ferry'!M30,'NYC Ferry'!T30,'NYC Ferry'!Z30,'NYC Ferry'!AE30,'NYC Ferry'!AJ30)</f>
        <v>2230</v>
      </c>
      <c r="F18" s="86"/>
      <c r="G18" s="587" t="s">
        <v>10</v>
      </c>
      <c r="H18" s="574">
        <f>SUM('NY Waterway-(Port Imperial FC)'!C41:G41, 'New York Water Taxi'!J41:J41, SeaStreak!C41:D41,'NYC Ferry'!C41,'NYC Ferry'!J41,'NYC Ferry'!M41,'NYC Ferry'!T41,'NYC Ferry'!Z41,'NYC Ferry'!AE41,'NYC Ferry'!AJ41)</f>
        <v>3654</v>
      </c>
      <c r="I18" s="86"/>
      <c r="J18" s="587" t="s">
        <v>10</v>
      </c>
      <c r="K18" s="574">
        <f>SUM('NY Waterway-(Port Imperial FC)'!C52:G52, 'New York Water Taxi'!J52:J52, SeaStreak!C52:D52,'NYC Ferry'!C52,'NYC Ferry'!J52,'NYC Ferry'!M52,'NYC Ferry'!T52,'NYC Ferry'!Z52,'NYC Ferry'!AE52,'NYC Ferry'!AJ52)</f>
        <v>3741</v>
      </c>
      <c r="L18" s="86"/>
      <c r="M18" s="587" t="s">
        <v>10</v>
      </c>
      <c r="N18" s="574">
        <f>SUM('NY Waterway-(Port Imperial FC)'!C63:G63,'NYC Ferry'!C63,'NYC Ferry'!J63,'NYC Ferry'!M63,'NYC Ferry'!T63,'NYC Ferry'!Z63,'NYC Ferry'!AE63,'NYC Ferry'!AJ63,'New York Water Taxi'!J63,SeaStreak!C63:D63)</f>
        <v>5357</v>
      </c>
      <c r="P18" s="628" t="s">
        <v>116</v>
      </c>
      <c r="Q18" s="631">
        <f>SUM('NYC Ferry'!E86,'NY Waterway-(Port Imperial FC)'!L80,SeaStreak!G80,'New York Water Taxi'!M80,)</f>
        <v>3322.3999999999996</v>
      </c>
    </row>
    <row r="19" spans="1:18" ht="12.95" customHeight="1" thickBot="1" x14ac:dyDescent="0.3">
      <c r="A19" s="588"/>
      <c r="B19" s="589"/>
      <c r="C19" s="8"/>
      <c r="D19" s="588"/>
      <c r="E19" s="575"/>
      <c r="F19" s="86"/>
      <c r="G19" s="588"/>
      <c r="H19" s="575"/>
      <c r="I19" s="86"/>
      <c r="J19" s="588"/>
      <c r="K19" s="575"/>
      <c r="L19" s="86"/>
      <c r="M19" s="588"/>
      <c r="N19" s="589"/>
      <c r="P19" s="629"/>
      <c r="Q19" s="632"/>
      <c r="R19" s="531" t="s">
        <v>121</v>
      </c>
    </row>
    <row r="20" spans="1:18" ht="12.95" customHeight="1" thickBot="1" x14ac:dyDescent="0.3">
      <c r="A20" s="576" t="s">
        <v>65</v>
      </c>
      <c r="B20" s="574">
        <f xml:space="preserve"> 'NY Waterway-(Port Imperial FC)'!H19</f>
        <v>0</v>
      </c>
      <c r="C20" s="8"/>
      <c r="D20" s="576" t="s">
        <v>65</v>
      </c>
      <c r="E20" s="574">
        <f xml:space="preserve"> 'NY Waterway-(Port Imperial FC)'!H30</f>
        <v>0</v>
      </c>
      <c r="F20" s="86"/>
      <c r="G20" s="576" t="s">
        <v>65</v>
      </c>
      <c r="H20" s="574">
        <f xml:space="preserve"> 'NY Waterway-(Port Imperial FC)'!H41</f>
        <v>0</v>
      </c>
      <c r="I20" s="86"/>
      <c r="J20" s="576" t="s">
        <v>65</v>
      </c>
      <c r="K20" s="574">
        <f>'NY Waterway-(Port Imperial FC)'!H52</f>
        <v>0</v>
      </c>
      <c r="L20" s="86"/>
      <c r="M20" s="576" t="s">
        <v>65</v>
      </c>
      <c r="N20" s="574">
        <f>'NY Waterway-(Port Imperial FC)'!H63</f>
        <v>0</v>
      </c>
      <c r="P20" s="630"/>
      <c r="Q20" s="633"/>
      <c r="R20" s="532" t="s">
        <v>122</v>
      </c>
    </row>
    <row r="21" spans="1:18" ht="12.95" customHeight="1" thickBot="1" x14ac:dyDescent="0.3">
      <c r="A21" s="577"/>
      <c r="B21" s="589"/>
      <c r="C21" s="8"/>
      <c r="D21" s="577"/>
      <c r="E21" s="575"/>
      <c r="F21" s="86"/>
      <c r="G21" s="577"/>
      <c r="H21" s="575"/>
      <c r="I21" s="86"/>
      <c r="J21" s="577"/>
      <c r="K21" s="575"/>
      <c r="L21" s="86"/>
      <c r="M21" s="640"/>
      <c r="N21" s="575"/>
      <c r="P21" s="489"/>
      <c r="Q21" s="492"/>
    </row>
    <row r="22" spans="1:18" ht="12.95" customHeight="1" x14ac:dyDescent="0.25">
      <c r="A22" s="576" t="s">
        <v>8</v>
      </c>
      <c r="B22" s="600">
        <f>SUM('NY Waterway-(Port Imperial FC)'!M19:T19)</f>
        <v>0</v>
      </c>
      <c r="C22" s="9"/>
      <c r="D22" s="576" t="s">
        <v>8</v>
      </c>
      <c r="E22" s="600">
        <f>SUM('NY Waterway-(Port Imperial FC)'!M30:T30)</f>
        <v>0</v>
      </c>
      <c r="F22" s="86"/>
      <c r="G22" s="576" t="s">
        <v>8</v>
      </c>
      <c r="H22" s="600">
        <f>SUM('NY Waterway-(Port Imperial FC)'!M41:T41)</f>
        <v>0</v>
      </c>
      <c r="I22" s="86"/>
      <c r="J22" s="576" t="s">
        <v>8</v>
      </c>
      <c r="K22" s="600">
        <f>SUM('NY Waterway-(Port Imperial FC)'!M52:T52)</f>
        <v>0</v>
      </c>
      <c r="L22" s="86"/>
      <c r="M22" s="576" t="s">
        <v>8</v>
      </c>
      <c r="N22" s="600">
        <f>SUM('NY Waterway-(Port Imperial FC)'!M63:T63)</f>
        <v>0</v>
      </c>
      <c r="P22" s="628" t="s">
        <v>117</v>
      </c>
      <c r="Q22" s="631">
        <f>SUM('NYC Ferry'!E84,'NY Waterway-(Port Imperial FC)'!L78,SeaStreak!G78,'New York Water Taxi'!M78,'Liberty Landing Ferry'!F78)</f>
        <v>83060</v>
      </c>
    </row>
    <row r="23" spans="1:18" ht="12.95" customHeight="1" thickBot="1" x14ac:dyDescent="0.3">
      <c r="A23" s="577"/>
      <c r="B23" s="602"/>
      <c r="C23" s="88"/>
      <c r="D23" s="577"/>
      <c r="E23" s="602"/>
      <c r="F23" s="86"/>
      <c r="G23" s="577"/>
      <c r="H23" s="622"/>
      <c r="I23" s="86"/>
      <c r="J23" s="577"/>
      <c r="K23" s="623"/>
      <c r="L23" s="86"/>
      <c r="M23" s="640"/>
      <c r="N23" s="622"/>
      <c r="P23" s="629"/>
      <c r="Q23" s="632"/>
    </row>
    <row r="24" spans="1:18" ht="12.95" customHeight="1" thickBot="1" x14ac:dyDescent="0.3">
      <c r="A24" s="587" t="s">
        <v>14</v>
      </c>
      <c r="B24" s="574">
        <f>SUM(SeaStreak!E19:F19,'New York Water Taxi'!H19,'NYC Ferry'!I19,'NYC Ferry'!V19,'NYC Ferry'!AA19,'NYC Ferry'!AH19)</f>
        <v>509</v>
      </c>
      <c r="C24" s="7"/>
      <c r="D24" s="587" t="s">
        <v>14</v>
      </c>
      <c r="E24" s="574">
        <f>SUM(SeaStreak!E30:F30,'New York Water Taxi'!H30, 'NYC Ferry'!I30,'NYC Ferry'!V30,'NYC Ferry'!AA30,'NYC Ferry'!AH30)</f>
        <v>3136</v>
      </c>
      <c r="F24" s="86"/>
      <c r="G24" s="587" t="s">
        <v>14</v>
      </c>
      <c r="H24" s="574">
        <f>SUM(SeaStreak!E41:F41,'New York Water Taxi'!H41, 'NYC Ferry'!I41,'NYC Ferry'!V41,'NYC Ferry'!AA41,'NYC Ferry'!AH41)</f>
        <v>3884</v>
      </c>
      <c r="I24" s="86"/>
      <c r="J24" s="587" t="s">
        <v>14</v>
      </c>
      <c r="K24" s="574">
        <f>SUM(SeaStreak!E52:F52,'New York Water Taxi'!H52,'NYC Ferry'!I52,'NYC Ferry'!V52,'NYC Ferry'!AA52,'NYC Ferry'!AH52)</f>
        <v>4704</v>
      </c>
      <c r="L24" s="86"/>
      <c r="M24" s="587" t="s">
        <v>14</v>
      </c>
      <c r="N24" s="574">
        <f>SUM('NYC Ferry'!I63,'NYC Ferry'!V63,'NYC Ferry'!AA63,'NYC Ferry'!AH63,SeaStreak!E63:F63,'New York Water Taxi'!H63,)</f>
        <v>5245</v>
      </c>
      <c r="P24" s="630"/>
      <c r="Q24" s="633"/>
    </row>
    <row r="25" spans="1:18" ht="12.95" customHeight="1" thickBot="1" x14ac:dyDescent="0.3">
      <c r="A25" s="599"/>
      <c r="B25" s="589"/>
      <c r="C25" s="90"/>
      <c r="D25" s="599"/>
      <c r="E25" s="613"/>
      <c r="F25" s="86"/>
      <c r="G25" s="599"/>
      <c r="H25" s="613"/>
      <c r="I25" s="86"/>
      <c r="J25" s="599"/>
      <c r="K25" s="613"/>
      <c r="L25" s="86"/>
      <c r="M25" s="599"/>
      <c r="N25" s="613"/>
      <c r="P25" s="490"/>
      <c r="Q25" s="493"/>
    </row>
    <row r="26" spans="1:18" ht="12.95" customHeight="1" thickBot="1" x14ac:dyDescent="0.3">
      <c r="A26" s="576" t="s">
        <v>9</v>
      </c>
      <c r="B26" s="600">
        <f>SUM('NY Waterway-(Port Imperial FC)'!I19:L19, 'Liberty Landing Ferry'!C19, 'New York Water Taxi'!C19)</f>
        <v>130</v>
      </c>
      <c r="C26" s="9"/>
      <c r="D26" s="576" t="s">
        <v>9</v>
      </c>
      <c r="E26" s="580">
        <f>SUM('NY Waterway-(Port Imperial FC)'!I30:L30, 'Liberty Landing Ferry'!C30, 'New York Water Taxi'!C30)</f>
        <v>569</v>
      </c>
      <c r="F26" s="86"/>
      <c r="G26" s="576" t="s">
        <v>9</v>
      </c>
      <c r="H26" s="600">
        <f>SUM('NY Waterway-(Port Imperial FC)'!I41:L41, 'Liberty Landing Ferry'!C41, 'New York Water Taxi'!C41)</f>
        <v>750</v>
      </c>
      <c r="I26" s="86"/>
      <c r="J26" s="576" t="s">
        <v>9</v>
      </c>
      <c r="K26" s="600">
        <f>SUM('NY Waterway-(Port Imperial FC)'!I52:L52, 'Liberty Landing Ferry'!C52, 'New York Water Taxi'!C52)</f>
        <v>845</v>
      </c>
      <c r="L26" s="86"/>
      <c r="M26" s="576" t="s">
        <v>9</v>
      </c>
      <c r="N26" s="600">
        <f>SUM('NY Waterway-(Port Imperial FC)'!I63:L63,'Liberty Landing Ferry'!C63,'New York Water Taxi'!C63)</f>
        <v>859</v>
      </c>
      <c r="P26" s="491" t="s">
        <v>106</v>
      </c>
      <c r="Q26" s="494">
        <v>21</v>
      </c>
    </row>
    <row r="27" spans="1:18" ht="12.95" customHeight="1" thickBot="1" x14ac:dyDescent="0.3">
      <c r="A27" s="582"/>
      <c r="B27" s="602"/>
      <c r="C27" s="91"/>
      <c r="D27" s="582"/>
      <c r="E27" s="601"/>
      <c r="F27" s="86"/>
      <c r="G27" s="582"/>
      <c r="H27" s="601"/>
      <c r="I27" s="86"/>
      <c r="J27" s="582"/>
      <c r="K27" s="601"/>
      <c r="L27" s="86"/>
      <c r="M27" s="582"/>
      <c r="N27" s="601"/>
      <c r="P27" s="489"/>
      <c r="Q27" s="492"/>
    </row>
    <row r="28" spans="1:18" s="100" customFormat="1" ht="12.95" customHeight="1" x14ac:dyDescent="0.2">
      <c r="A28" s="576" t="s">
        <v>7</v>
      </c>
      <c r="B28" s="580">
        <f>SUM('New York Water Taxi'!D19)</f>
        <v>0</v>
      </c>
      <c r="C28" s="10"/>
      <c r="D28" s="576" t="s">
        <v>7</v>
      </c>
      <c r="E28" s="580">
        <f>SUM('New York Water Taxi'!D30)</f>
        <v>0</v>
      </c>
      <c r="F28" s="99"/>
      <c r="G28" s="576" t="s">
        <v>7</v>
      </c>
      <c r="H28" s="580">
        <f>SUM('New York Water Taxi'!D41)</f>
        <v>0</v>
      </c>
      <c r="I28" s="99"/>
      <c r="J28" s="576" t="s">
        <v>7</v>
      </c>
      <c r="K28" s="580">
        <f>SUM('New York Water Taxi'!D52)</f>
        <v>0</v>
      </c>
      <c r="L28" s="99"/>
      <c r="M28" s="576" t="s">
        <v>7</v>
      </c>
      <c r="N28" s="580">
        <f>SUM('New York Water Taxi'!D63)</f>
        <v>0</v>
      </c>
      <c r="P28" s="628" t="s">
        <v>107</v>
      </c>
      <c r="Q28" s="634">
        <f>Q22/Q26</f>
        <v>3955.2380952380954</v>
      </c>
    </row>
    <row r="29" spans="1:18" s="100" customFormat="1" ht="12.95" customHeight="1" thickBot="1" x14ac:dyDescent="0.25">
      <c r="A29" s="582"/>
      <c r="B29" s="581"/>
      <c r="C29" s="94"/>
      <c r="D29" s="582"/>
      <c r="E29" s="612"/>
      <c r="F29" s="99"/>
      <c r="G29" s="582"/>
      <c r="H29" s="612"/>
      <c r="I29" s="99"/>
      <c r="J29" s="582"/>
      <c r="K29" s="612"/>
      <c r="L29" s="99"/>
      <c r="M29" s="582"/>
      <c r="N29" s="612"/>
      <c r="P29" s="629"/>
      <c r="Q29" s="635"/>
    </row>
    <row r="30" spans="1:18" ht="12.75" customHeight="1" thickBot="1" x14ac:dyDescent="0.3">
      <c r="A30" s="576" t="s">
        <v>93</v>
      </c>
      <c r="B30" s="580">
        <f>SUM('New York Water Taxi'!F19)</f>
        <v>0</v>
      </c>
      <c r="C30" s="86"/>
      <c r="D30" s="576" t="s">
        <v>93</v>
      </c>
      <c r="E30" s="580">
        <f>SUM('New York Water Taxi'!F30)</f>
        <v>0</v>
      </c>
      <c r="F30" s="86"/>
      <c r="G30" s="576" t="s">
        <v>93</v>
      </c>
      <c r="H30" s="580">
        <f>SUM('New York Water Taxi'!F41)</f>
        <v>0</v>
      </c>
      <c r="I30" s="86"/>
      <c r="J30" s="576" t="s">
        <v>93</v>
      </c>
      <c r="K30" s="580">
        <f>SUM('New York Water Taxi'!F52)</f>
        <v>0</v>
      </c>
      <c r="L30" s="86"/>
      <c r="M30" s="576" t="s">
        <v>93</v>
      </c>
      <c r="N30" s="580">
        <f>SUM('New York Water Taxi'!F63)</f>
        <v>0</v>
      </c>
      <c r="P30" s="630"/>
      <c r="Q30" s="636"/>
    </row>
    <row r="31" spans="1:18" ht="14.25" thickBot="1" x14ac:dyDescent="0.3">
      <c r="A31" s="582"/>
      <c r="B31" s="581"/>
      <c r="C31" s="86"/>
      <c r="D31" s="582"/>
      <c r="E31" s="584"/>
      <c r="F31" s="86"/>
      <c r="G31" s="582"/>
      <c r="H31" s="583"/>
      <c r="I31" s="86"/>
      <c r="J31" s="582"/>
      <c r="K31" s="584"/>
      <c r="L31" s="86"/>
      <c r="M31" s="582"/>
      <c r="N31" s="583"/>
    </row>
    <row r="32" spans="1:18" ht="12.75" customHeight="1" x14ac:dyDescent="0.25">
      <c r="A32" s="576" t="s">
        <v>90</v>
      </c>
      <c r="B32" s="580">
        <f>('New York Water Taxi'!G19)</f>
        <v>0</v>
      </c>
      <c r="C32" s="86"/>
      <c r="D32" s="576" t="s">
        <v>90</v>
      </c>
      <c r="E32" s="580">
        <f>'New York Water Taxi'!G30</f>
        <v>0</v>
      </c>
      <c r="F32" s="86"/>
      <c r="G32" s="576" t="s">
        <v>90</v>
      </c>
      <c r="H32" s="580">
        <f>'New York Water Taxi'!G41</f>
        <v>0</v>
      </c>
      <c r="I32" s="86"/>
      <c r="J32" s="576" t="s">
        <v>90</v>
      </c>
      <c r="K32" s="580">
        <f>'New York Water Taxi'!G52</f>
        <v>0</v>
      </c>
      <c r="L32" s="86"/>
      <c r="M32" s="576" t="s">
        <v>90</v>
      </c>
      <c r="N32" s="580">
        <f>SUM('New York Water Taxi'!G63)</f>
        <v>0</v>
      </c>
    </row>
    <row r="33" spans="1:14" ht="14.25" customHeight="1" thickBot="1" x14ac:dyDescent="0.3">
      <c r="A33" s="582"/>
      <c r="B33" s="581"/>
      <c r="C33" s="86"/>
      <c r="D33" s="582"/>
      <c r="E33" s="616"/>
      <c r="F33" s="86"/>
      <c r="G33" s="582"/>
      <c r="H33" s="586"/>
      <c r="I33" s="86"/>
      <c r="J33" s="582"/>
      <c r="K33" s="581"/>
      <c r="L33" s="86"/>
      <c r="M33" s="582"/>
      <c r="N33" s="581"/>
    </row>
    <row r="34" spans="1:14" x14ac:dyDescent="0.25">
      <c r="A34" s="578" t="s">
        <v>60</v>
      </c>
      <c r="B34" s="580">
        <f>SUM('NYC Ferry'!D19+'NYC Ferry'!N19,'New York Water Taxi'!E19)</f>
        <v>56</v>
      </c>
      <c r="C34" s="86"/>
      <c r="D34" s="578" t="s">
        <v>60</v>
      </c>
      <c r="E34" s="580">
        <f>SUM('NYC Ferry'!D30+'NYC Ferry'!N30,'New York Water Taxi'!E30)</f>
        <v>772</v>
      </c>
      <c r="F34" s="86"/>
      <c r="G34" s="578" t="s">
        <v>60</v>
      </c>
      <c r="H34" s="580">
        <f>SUM('NYC Ferry'!D41+'NYC Ferry'!N41,'New York Water Taxi'!E41)</f>
        <v>1194</v>
      </c>
      <c r="I34" s="86"/>
      <c r="J34" s="578" t="s">
        <v>60</v>
      </c>
      <c r="K34" s="580">
        <f>SUM('NYC Ferry'!D52+'NYC Ferry'!N52,'New York Water Taxi'!E52)</f>
        <v>1218</v>
      </c>
      <c r="L34" s="86"/>
      <c r="M34" s="578" t="s">
        <v>60</v>
      </c>
      <c r="N34" s="580">
        <f>SUM('NYC Ferry'!D63,'NYC Ferry'!N63,'New York Water Taxi'!E63)</f>
        <v>1722</v>
      </c>
    </row>
    <row r="35" spans="1:14" ht="14.25" thickBot="1" x14ac:dyDescent="0.3">
      <c r="A35" s="579"/>
      <c r="B35" s="581"/>
      <c r="C35" s="86"/>
      <c r="D35" s="579"/>
      <c r="E35" s="581"/>
      <c r="F35" s="86"/>
      <c r="G35" s="579"/>
      <c r="H35" s="581"/>
      <c r="I35" s="86"/>
      <c r="J35" s="579"/>
      <c r="K35" s="581"/>
      <c r="L35" s="86"/>
      <c r="M35" s="579"/>
      <c r="N35" s="581"/>
    </row>
    <row r="36" spans="1:14" ht="12.75" customHeight="1" x14ac:dyDescent="0.25">
      <c r="A36" s="578" t="s">
        <v>61</v>
      </c>
      <c r="B36" s="580">
        <f>SUM('NYC Ferry'!E19)</f>
        <v>62</v>
      </c>
      <c r="C36" s="86"/>
      <c r="D36" s="578" t="s">
        <v>61</v>
      </c>
      <c r="E36" s="580">
        <f>SUM('NYC Ferry'!E30)</f>
        <v>1012</v>
      </c>
      <c r="F36" s="86"/>
      <c r="G36" s="578" t="s">
        <v>61</v>
      </c>
      <c r="H36" s="580">
        <f>SUM('NYC Ferry'!E41)</f>
        <v>1470</v>
      </c>
      <c r="I36" s="86"/>
      <c r="J36" s="578" t="s">
        <v>61</v>
      </c>
      <c r="K36" s="580">
        <f>SUM('NYC Ferry'!E52)</f>
        <v>1243</v>
      </c>
      <c r="L36" s="86"/>
      <c r="M36" s="578" t="s">
        <v>61</v>
      </c>
      <c r="N36" s="580">
        <f>SUM('NYC Ferry'!E63)</f>
        <v>737</v>
      </c>
    </row>
    <row r="37" spans="1:14" ht="13.5" customHeight="1" thickBot="1" x14ac:dyDescent="0.3">
      <c r="A37" s="579"/>
      <c r="B37" s="581"/>
      <c r="C37" s="86"/>
      <c r="D37" s="579"/>
      <c r="E37" s="581"/>
      <c r="F37" s="86"/>
      <c r="G37" s="579"/>
      <c r="H37" s="581"/>
      <c r="I37" s="86"/>
      <c r="J37" s="579"/>
      <c r="K37" s="581"/>
      <c r="L37" s="86"/>
      <c r="M37" s="579"/>
      <c r="N37" s="581"/>
    </row>
    <row r="38" spans="1:14" ht="12.75" customHeight="1" x14ac:dyDescent="0.25">
      <c r="A38" s="578" t="s">
        <v>11</v>
      </c>
      <c r="B38" s="580">
        <f>SUM('NYC Ferry'!F19)</f>
        <v>65</v>
      </c>
      <c r="C38" s="86"/>
      <c r="D38" s="578" t="s">
        <v>11</v>
      </c>
      <c r="E38" s="580">
        <f>SUM('NYC Ferry'!F30)</f>
        <v>496</v>
      </c>
      <c r="F38" s="86"/>
      <c r="G38" s="578" t="s">
        <v>11</v>
      </c>
      <c r="H38" s="580">
        <f>SUM('NYC Ferry'!F41)</f>
        <v>686</v>
      </c>
      <c r="I38" s="86"/>
      <c r="J38" s="578" t="s">
        <v>11</v>
      </c>
      <c r="K38" s="580">
        <f>SUM('NYC Ferry'!F52)</f>
        <v>806</v>
      </c>
      <c r="L38" s="86"/>
      <c r="M38" s="578" t="s">
        <v>11</v>
      </c>
      <c r="N38" s="580">
        <f>SUM('NYC Ferry'!F63)</f>
        <v>1150</v>
      </c>
    </row>
    <row r="39" spans="1:14" ht="13.5" customHeight="1" thickBot="1" x14ac:dyDescent="0.3">
      <c r="A39" s="579"/>
      <c r="B39" s="581"/>
      <c r="C39" s="86"/>
      <c r="D39" s="579"/>
      <c r="E39" s="581"/>
      <c r="F39" s="86"/>
      <c r="G39" s="579"/>
      <c r="H39" s="581"/>
      <c r="I39" s="86"/>
      <c r="J39" s="579"/>
      <c r="K39" s="581"/>
      <c r="L39" s="86"/>
      <c r="M39" s="579"/>
      <c r="N39" s="581"/>
    </row>
    <row r="40" spans="1:14" ht="12.75" customHeight="1" x14ac:dyDescent="0.25">
      <c r="A40" s="578" t="s">
        <v>12</v>
      </c>
      <c r="B40" s="580">
        <f>SUM('NYC Ferry'!G19)</f>
        <v>65</v>
      </c>
      <c r="C40" s="86"/>
      <c r="D40" s="578" t="s">
        <v>12</v>
      </c>
      <c r="E40" s="580">
        <f>SUM('NYC Ferry'!G30)</f>
        <v>307</v>
      </c>
      <c r="F40" s="86"/>
      <c r="G40" s="578" t="s">
        <v>12</v>
      </c>
      <c r="H40" s="580">
        <f>SUM('NYC Ferry'!G41)</f>
        <v>437</v>
      </c>
      <c r="I40" s="86"/>
      <c r="J40" s="578" t="s">
        <v>12</v>
      </c>
      <c r="K40" s="580">
        <f>SUM('NYC Ferry'!G52)</f>
        <v>550</v>
      </c>
      <c r="L40" s="86"/>
      <c r="M40" s="578" t="s">
        <v>12</v>
      </c>
      <c r="N40" s="580">
        <f>SUM('NYC Ferry'!G63)</f>
        <v>656</v>
      </c>
    </row>
    <row r="41" spans="1:14" ht="13.5" customHeight="1" thickBot="1" x14ac:dyDescent="0.3">
      <c r="A41" s="579"/>
      <c r="B41" s="581"/>
      <c r="C41" s="86"/>
      <c r="D41" s="579"/>
      <c r="E41" s="581"/>
      <c r="F41" s="86"/>
      <c r="G41" s="579"/>
      <c r="H41" s="581"/>
      <c r="I41" s="86"/>
      <c r="J41" s="579"/>
      <c r="K41" s="581"/>
      <c r="L41" s="86"/>
      <c r="M41" s="579"/>
      <c r="N41" s="581"/>
    </row>
    <row r="42" spans="1:14" ht="12.75" customHeight="1" x14ac:dyDescent="0.25">
      <c r="A42" s="578" t="s">
        <v>86</v>
      </c>
      <c r="B42" s="580">
        <f>SUM('NYC Ferry'!H19,)</f>
        <v>79</v>
      </c>
      <c r="C42" s="86"/>
      <c r="D42" s="578" t="s">
        <v>86</v>
      </c>
      <c r="E42" s="580">
        <f>SUM('NYC Ferry'!H30)</f>
        <v>760</v>
      </c>
      <c r="F42" s="86"/>
      <c r="G42" s="578" t="s">
        <v>86</v>
      </c>
      <c r="H42" s="580">
        <f>SUM('NYC Ferry'!H41)</f>
        <v>1227</v>
      </c>
      <c r="I42" s="86"/>
      <c r="J42" s="578" t="s">
        <v>86</v>
      </c>
      <c r="K42" s="580">
        <f>SUM('NYC Ferry'!H52)</f>
        <v>1279</v>
      </c>
      <c r="L42" s="86"/>
      <c r="M42" s="578" t="s">
        <v>86</v>
      </c>
      <c r="N42" s="580">
        <f>SUM('NYC Ferry'!H63,)</f>
        <v>1133</v>
      </c>
    </row>
    <row r="43" spans="1:14" ht="13.5" customHeight="1" thickBot="1" x14ac:dyDescent="0.3">
      <c r="A43" s="579"/>
      <c r="B43" s="581"/>
      <c r="C43" s="86"/>
      <c r="D43" s="579"/>
      <c r="E43" s="581"/>
      <c r="F43" s="86"/>
      <c r="G43" s="579"/>
      <c r="H43" s="581"/>
      <c r="I43" s="86"/>
      <c r="J43" s="579"/>
      <c r="K43" s="581"/>
      <c r="L43" s="86"/>
      <c r="M43" s="579"/>
      <c r="N43" s="581"/>
    </row>
    <row r="44" spans="1:14" ht="12.75" customHeight="1" x14ac:dyDescent="0.25">
      <c r="A44" s="578" t="s">
        <v>74</v>
      </c>
      <c r="B44" s="580">
        <f>SUM('NYC Ferry'!P19)</f>
        <v>25</v>
      </c>
      <c r="C44" s="86"/>
      <c r="D44" s="578" t="s">
        <v>74</v>
      </c>
      <c r="E44" s="580">
        <f>SUM('NYC Ferry'!P30)</f>
        <v>81</v>
      </c>
      <c r="F44" s="86"/>
      <c r="G44" s="578" t="s">
        <v>74</v>
      </c>
      <c r="H44" s="580">
        <f>SUM('NYC Ferry'!P41)</f>
        <v>138</v>
      </c>
      <c r="I44" s="86"/>
      <c r="J44" s="578" t="s">
        <v>74</v>
      </c>
      <c r="K44" s="580">
        <f>SUM('NYC Ferry'!P52)</f>
        <v>165</v>
      </c>
      <c r="L44" s="86"/>
      <c r="M44" s="578" t="s">
        <v>74</v>
      </c>
      <c r="N44" s="580">
        <f>SUM('NYC Ferry'!P63)</f>
        <v>172</v>
      </c>
    </row>
    <row r="45" spans="1:14" ht="13.5" customHeight="1" thickBot="1" x14ac:dyDescent="0.3">
      <c r="A45" s="579"/>
      <c r="B45" s="581"/>
      <c r="C45" s="86"/>
      <c r="D45" s="579"/>
      <c r="E45" s="581"/>
      <c r="F45" s="86"/>
      <c r="G45" s="579"/>
      <c r="H45" s="581"/>
      <c r="I45" s="86"/>
      <c r="J45" s="579"/>
      <c r="K45" s="581"/>
      <c r="L45" s="86"/>
      <c r="M45" s="579"/>
      <c r="N45" s="581"/>
    </row>
    <row r="46" spans="1:14" ht="13.5" customHeight="1" x14ac:dyDescent="0.25">
      <c r="A46" s="578" t="s">
        <v>99</v>
      </c>
      <c r="B46" s="580">
        <f>'New York Water Taxi'!K19</f>
        <v>0</v>
      </c>
      <c r="C46" s="86"/>
      <c r="D46" s="578" t="s">
        <v>99</v>
      </c>
      <c r="E46" s="580">
        <f>'New York Water Taxi'!K30</f>
        <v>0</v>
      </c>
      <c r="F46" s="86"/>
      <c r="G46" s="578" t="s">
        <v>99</v>
      </c>
      <c r="H46" s="580">
        <f>SUM('New York Water Taxi'!K41)</f>
        <v>0</v>
      </c>
      <c r="I46" s="86"/>
      <c r="J46" s="578" t="s">
        <v>99</v>
      </c>
      <c r="K46" s="580">
        <f>'New York Water Taxi'!K52</f>
        <v>0</v>
      </c>
      <c r="L46" s="86"/>
      <c r="M46" s="578" t="s">
        <v>99</v>
      </c>
      <c r="N46" s="580">
        <f>SUM('New York Water Taxi'!K63)</f>
        <v>0</v>
      </c>
    </row>
    <row r="47" spans="1:14" ht="13.5" customHeight="1" thickBot="1" x14ac:dyDescent="0.3">
      <c r="A47" s="579"/>
      <c r="B47" s="581"/>
      <c r="C47" s="86"/>
      <c r="D47" s="579"/>
      <c r="E47" s="581"/>
      <c r="F47" s="86"/>
      <c r="G47" s="579"/>
      <c r="H47" s="621"/>
      <c r="I47" s="86"/>
      <c r="J47" s="579"/>
      <c r="K47" s="621"/>
      <c r="L47" s="86"/>
      <c r="M47" s="579"/>
      <c r="N47" s="621"/>
    </row>
    <row r="48" spans="1:14" ht="13.5" customHeight="1" x14ac:dyDescent="0.25">
      <c r="A48" s="614" t="s">
        <v>105</v>
      </c>
      <c r="B48" s="580">
        <f>SUM('NYC Ferry'!K19,'NYC Ferry'!Q19,'New York Water Taxi'!I19)</f>
        <v>140</v>
      </c>
      <c r="C48" s="86"/>
      <c r="D48" s="614" t="s">
        <v>105</v>
      </c>
      <c r="E48" s="580">
        <f>SUM('NYC Ferry'!K30,'NYC Ferry'!Q30,'New York Water Taxi'!I30)</f>
        <v>838</v>
      </c>
      <c r="F48" s="86"/>
      <c r="G48" s="614" t="s">
        <v>105</v>
      </c>
      <c r="H48" s="580">
        <f>SUM('NYC Ferry'!K41,'NYC Ferry'!Q41,'New York Water Taxi'!I41)</f>
        <v>1126</v>
      </c>
      <c r="I48" s="86"/>
      <c r="J48" s="614" t="s">
        <v>105</v>
      </c>
      <c r="K48" s="580">
        <f>SUM('NYC Ferry'!K52,'NYC Ferry'!Q52,'New York Water Taxi'!I52)</f>
        <v>1215</v>
      </c>
      <c r="L48" s="86"/>
      <c r="M48" s="614" t="s">
        <v>105</v>
      </c>
      <c r="N48" s="580">
        <f>SUM('NYC Ferry'!K63,'NYC Ferry'!Q63,'New York Water Taxi'!I63)</f>
        <v>1111</v>
      </c>
    </row>
    <row r="49" spans="1:14" ht="13.5" customHeight="1" thickBot="1" x14ac:dyDescent="0.3">
      <c r="A49" s="615"/>
      <c r="B49" s="581"/>
      <c r="C49" s="86"/>
      <c r="D49" s="615"/>
      <c r="E49" s="581"/>
      <c r="F49" s="86"/>
      <c r="G49" s="615"/>
      <c r="H49" s="586"/>
      <c r="I49" s="86"/>
      <c r="J49" s="615"/>
      <c r="K49" s="586"/>
      <c r="L49" s="86"/>
      <c r="M49" s="615"/>
      <c r="N49" s="586"/>
    </row>
    <row r="50" spans="1:14" ht="13.5" customHeight="1" x14ac:dyDescent="0.25">
      <c r="A50" s="578" t="s">
        <v>80</v>
      </c>
      <c r="B50" s="580">
        <f>SUM('NYC Ferry'!AG19)</f>
        <v>23</v>
      </c>
      <c r="C50" s="86"/>
      <c r="D50" s="578" t="s">
        <v>80</v>
      </c>
      <c r="E50" s="580">
        <f>SUM('NYC Ferry'!AG30)</f>
        <v>103</v>
      </c>
      <c r="F50" s="86"/>
      <c r="G50" s="578" t="s">
        <v>80</v>
      </c>
      <c r="H50" s="585">
        <f>SUM('NYC Ferry'!AG41)</f>
        <v>176</v>
      </c>
      <c r="I50" s="86"/>
      <c r="J50" s="578" t="s">
        <v>80</v>
      </c>
      <c r="K50" s="585">
        <f>SUM('NYC Ferry'!AG52,'NYC Ferry'!AD52)</f>
        <v>173</v>
      </c>
      <c r="L50" s="86"/>
      <c r="M50" s="578" t="s">
        <v>80</v>
      </c>
      <c r="N50" s="585">
        <f>SUM('NYC Ferry'!AG63,'NYC Ferry'!AD63)</f>
        <v>233</v>
      </c>
    </row>
    <row r="51" spans="1:14" ht="13.5" customHeight="1" thickBot="1" x14ac:dyDescent="0.3">
      <c r="A51" s="579"/>
      <c r="B51" s="581"/>
      <c r="C51" s="86"/>
      <c r="D51" s="579"/>
      <c r="E51" s="581"/>
      <c r="F51" s="86"/>
      <c r="G51" s="579"/>
      <c r="H51" s="586"/>
      <c r="I51" s="86"/>
      <c r="J51" s="579"/>
      <c r="K51" s="586"/>
      <c r="L51" s="86"/>
      <c r="M51" s="579"/>
      <c r="N51" s="586"/>
    </row>
    <row r="52" spans="1:14" ht="13.5" customHeight="1" x14ac:dyDescent="0.25">
      <c r="A52" s="578" t="s">
        <v>81</v>
      </c>
      <c r="B52" s="580">
        <f>SUM('NYC Ferry'!AF19)</f>
        <v>14</v>
      </c>
      <c r="C52" s="86"/>
      <c r="D52" s="578" t="s">
        <v>81</v>
      </c>
      <c r="E52" s="580">
        <f>SUM('NYC Ferry'!AF30)</f>
        <v>46</v>
      </c>
      <c r="F52" s="86"/>
      <c r="G52" s="578" t="s">
        <v>81</v>
      </c>
      <c r="H52" s="585">
        <f>SUM('NYC Ferry'!AF41)</f>
        <v>115</v>
      </c>
      <c r="I52" s="86"/>
      <c r="J52" s="578" t="s">
        <v>81</v>
      </c>
      <c r="K52" s="585">
        <f>SUM('NYC Ferry'!AF52,'NYC Ferry'!S52)</f>
        <v>162</v>
      </c>
      <c r="L52" s="86"/>
      <c r="M52" s="578" t="s">
        <v>81</v>
      </c>
      <c r="N52" s="585">
        <f>SUM('NYC Ferry'!AF63,'NYC Ferry'!S63)</f>
        <v>194</v>
      </c>
    </row>
    <row r="53" spans="1:14" ht="13.5" customHeight="1" thickBot="1" x14ac:dyDescent="0.3">
      <c r="A53" s="579"/>
      <c r="B53" s="581"/>
      <c r="C53" s="86"/>
      <c r="D53" s="579"/>
      <c r="E53" s="581"/>
      <c r="F53" s="86"/>
      <c r="G53" s="579"/>
      <c r="H53" s="586"/>
      <c r="I53" s="86"/>
      <c r="J53" s="579"/>
      <c r="K53" s="586"/>
      <c r="L53" s="86"/>
      <c r="M53" s="579"/>
      <c r="N53" s="586"/>
    </row>
    <row r="54" spans="1:14" ht="13.5" customHeight="1" x14ac:dyDescent="0.25">
      <c r="A54" s="578" t="s">
        <v>83</v>
      </c>
      <c r="B54" s="580">
        <f>SUM('NYC Ferry'!AC19)</f>
        <v>84</v>
      </c>
      <c r="C54" s="86"/>
      <c r="D54" s="578" t="s">
        <v>83</v>
      </c>
      <c r="E54" s="580">
        <f>SUM('NYC Ferry'!AC30)</f>
        <v>498</v>
      </c>
      <c r="F54" s="86"/>
      <c r="G54" s="578" t="s">
        <v>83</v>
      </c>
      <c r="H54" s="585">
        <f>SUM('NYC Ferry'!AC41)</f>
        <v>699</v>
      </c>
      <c r="I54" s="86"/>
      <c r="J54" s="578" t="s">
        <v>83</v>
      </c>
      <c r="K54" s="585">
        <f>SUM('NYC Ferry'!AC52)</f>
        <v>749</v>
      </c>
      <c r="L54" s="86"/>
      <c r="M54" s="578" t="s">
        <v>83</v>
      </c>
      <c r="N54" s="585">
        <f>SUM('NYC Ferry'!AC63)</f>
        <v>1038</v>
      </c>
    </row>
    <row r="55" spans="1:14" ht="13.5" customHeight="1" thickBot="1" x14ac:dyDescent="0.3">
      <c r="A55" s="579"/>
      <c r="B55" s="581"/>
      <c r="C55" s="86"/>
      <c r="D55" s="579"/>
      <c r="E55" s="581"/>
      <c r="F55" s="86"/>
      <c r="G55" s="579"/>
      <c r="H55" s="586"/>
      <c r="I55" s="86"/>
      <c r="J55" s="579"/>
      <c r="K55" s="586"/>
      <c r="L55" s="86"/>
      <c r="M55" s="579"/>
      <c r="N55" s="586"/>
    </row>
    <row r="56" spans="1:14" ht="13.5" customHeight="1" x14ac:dyDescent="0.25">
      <c r="A56" s="578" t="s">
        <v>82</v>
      </c>
      <c r="B56" s="580">
        <f>SUM('NYC Ferry'!AB19)</f>
        <v>64</v>
      </c>
      <c r="C56" s="86"/>
      <c r="D56" s="578" t="s">
        <v>82</v>
      </c>
      <c r="E56" s="580">
        <f>SUM('NYC Ferry'!AB30)</f>
        <v>438</v>
      </c>
      <c r="F56" s="86"/>
      <c r="G56" s="578" t="s">
        <v>82</v>
      </c>
      <c r="H56" s="585">
        <f>SUM('NYC Ferry'!AB41)</f>
        <v>663</v>
      </c>
      <c r="I56" s="86"/>
      <c r="J56" s="578" t="s">
        <v>82</v>
      </c>
      <c r="K56" s="585">
        <f>SUM('NYC Ferry'!AB52)</f>
        <v>682</v>
      </c>
      <c r="L56" s="86"/>
      <c r="M56" s="578" t="s">
        <v>82</v>
      </c>
      <c r="N56" s="585">
        <f>SUM('NYC Ferry'!AB63)</f>
        <v>960</v>
      </c>
    </row>
    <row r="57" spans="1:14" ht="13.5" customHeight="1" thickBot="1" x14ac:dyDescent="0.3">
      <c r="A57" s="579"/>
      <c r="B57" s="581"/>
      <c r="C57" s="86"/>
      <c r="D57" s="579"/>
      <c r="E57" s="581"/>
      <c r="F57" s="86"/>
      <c r="G57" s="579"/>
      <c r="H57" s="586"/>
      <c r="I57" s="86"/>
      <c r="J57" s="579"/>
      <c r="K57" s="586"/>
      <c r="L57" s="86"/>
      <c r="M57" s="579"/>
      <c r="N57" s="586"/>
    </row>
    <row r="58" spans="1:14" ht="12.75" customHeight="1" x14ac:dyDescent="0.25">
      <c r="A58" s="578" t="s">
        <v>13</v>
      </c>
      <c r="B58" s="580">
        <f>SUM('NYC Ferry'!O19)</f>
        <v>5</v>
      </c>
      <c r="C58" s="86"/>
      <c r="D58" s="578" t="s">
        <v>13</v>
      </c>
      <c r="E58" s="580">
        <f>'NYC Ferry'!O30</f>
        <v>111</v>
      </c>
      <c r="F58" s="86"/>
      <c r="G58" s="578" t="s">
        <v>13</v>
      </c>
      <c r="H58" s="580">
        <f>'NYC Ferry'!O41</f>
        <v>200</v>
      </c>
      <c r="I58" s="86"/>
      <c r="J58" s="578" t="s">
        <v>13</v>
      </c>
      <c r="K58" s="580">
        <f>'NYC Ferry'!O52</f>
        <v>231</v>
      </c>
      <c r="L58" s="86"/>
      <c r="M58" s="578" t="s">
        <v>13</v>
      </c>
      <c r="N58" s="580">
        <f>SUM('NYC Ferry'!O63)</f>
        <v>228</v>
      </c>
    </row>
    <row r="59" spans="1:14" ht="13.5" customHeight="1" thickBot="1" x14ac:dyDescent="0.3">
      <c r="A59" s="579"/>
      <c r="B59" s="581"/>
      <c r="C59" s="86"/>
      <c r="D59" s="579"/>
      <c r="E59" s="581"/>
      <c r="F59" s="86"/>
      <c r="G59" s="579"/>
      <c r="H59" s="581"/>
      <c r="I59" s="86"/>
      <c r="J59" s="579"/>
      <c r="K59" s="581"/>
      <c r="L59" s="86"/>
      <c r="M59" s="579"/>
      <c r="N59" s="581"/>
    </row>
    <row r="60" spans="1:14" ht="13.5" customHeight="1" x14ac:dyDescent="0.25">
      <c r="A60" s="617" t="s">
        <v>31</v>
      </c>
      <c r="B60" s="580">
        <f>'NYC Ferry'!AK19</f>
        <v>0</v>
      </c>
      <c r="C60" s="86"/>
      <c r="D60" s="617" t="s">
        <v>31</v>
      </c>
      <c r="E60" s="580">
        <f>'NYC Ferry'!AK30</f>
        <v>0</v>
      </c>
      <c r="F60" s="86"/>
      <c r="G60" s="617" t="s">
        <v>31</v>
      </c>
      <c r="H60" s="621">
        <f>'NYC Ferry'!AK41</f>
        <v>0</v>
      </c>
      <c r="I60" s="86"/>
      <c r="J60" s="617" t="s">
        <v>31</v>
      </c>
      <c r="K60" s="621">
        <f>'NYC Ferry'!AK52</f>
        <v>0</v>
      </c>
      <c r="L60" s="86"/>
      <c r="M60" s="617" t="s">
        <v>31</v>
      </c>
      <c r="N60" s="621">
        <f>SUM('NYC Ferry'!AK63)</f>
        <v>0</v>
      </c>
    </row>
    <row r="61" spans="1:14" ht="13.5" customHeight="1" thickBot="1" x14ac:dyDescent="0.3">
      <c r="A61" s="579"/>
      <c r="B61" s="581"/>
      <c r="C61" s="86"/>
      <c r="D61" s="579"/>
      <c r="E61" s="581"/>
      <c r="F61" s="86"/>
      <c r="G61" s="579"/>
      <c r="H61" s="581"/>
      <c r="I61" s="86"/>
      <c r="J61" s="579"/>
      <c r="K61" s="581"/>
      <c r="L61" s="86"/>
      <c r="M61" s="579"/>
      <c r="N61" s="581"/>
    </row>
    <row r="62" spans="1:14" ht="13.5" customHeight="1" x14ac:dyDescent="0.25">
      <c r="A62" s="578" t="s">
        <v>73</v>
      </c>
      <c r="B62" s="580">
        <f>'NYC Ferry'!R19</f>
        <v>20</v>
      </c>
      <c r="C62" s="86"/>
      <c r="D62" s="578" t="s">
        <v>73</v>
      </c>
      <c r="E62" s="580">
        <f>'NYC Ferry'!R30</f>
        <v>181</v>
      </c>
      <c r="F62" s="86"/>
      <c r="G62" s="578" t="s">
        <v>73</v>
      </c>
      <c r="H62" s="621">
        <f>'NYC Ferry'!R41</f>
        <v>344</v>
      </c>
      <c r="I62" s="86"/>
      <c r="J62" s="578" t="s">
        <v>73</v>
      </c>
      <c r="K62" s="621">
        <f>'NYC Ferry'!R52</f>
        <v>402</v>
      </c>
      <c r="L62" s="86"/>
      <c r="M62" s="578" t="s">
        <v>73</v>
      </c>
      <c r="N62" s="621">
        <f>SUM('NYC Ferry'!R63)</f>
        <v>531</v>
      </c>
    </row>
    <row r="63" spans="1:14" ht="13.5" customHeight="1" thickBot="1" x14ac:dyDescent="0.3">
      <c r="A63" s="579"/>
      <c r="B63" s="581"/>
      <c r="C63" s="86"/>
      <c r="D63" s="579"/>
      <c r="E63" s="581"/>
      <c r="F63" s="86"/>
      <c r="G63" s="579"/>
      <c r="H63" s="581"/>
      <c r="I63" s="86"/>
      <c r="J63" s="579"/>
      <c r="K63" s="581"/>
      <c r="L63" s="86"/>
      <c r="M63" s="579"/>
      <c r="N63" s="581"/>
    </row>
    <row r="64" spans="1:14" ht="13.5" customHeight="1" x14ac:dyDescent="0.25">
      <c r="A64" s="617" t="s">
        <v>68</v>
      </c>
      <c r="B64" s="580">
        <f>'NYC Ferry'!L19</f>
        <v>61</v>
      </c>
      <c r="C64" s="86"/>
      <c r="D64" s="617" t="s">
        <v>68</v>
      </c>
      <c r="E64" s="580">
        <f>'NYC Ferry'!L30</f>
        <v>521</v>
      </c>
      <c r="F64" s="86"/>
      <c r="G64" s="617" t="s">
        <v>68</v>
      </c>
      <c r="H64" s="621">
        <f>'NYC Ferry'!L41</f>
        <v>852</v>
      </c>
      <c r="I64" s="86"/>
      <c r="J64" s="617" t="s">
        <v>68</v>
      </c>
      <c r="K64" s="621">
        <f>'NYC Ferry'!L52</f>
        <v>843</v>
      </c>
      <c r="L64" s="86"/>
      <c r="M64" s="617" t="s">
        <v>68</v>
      </c>
      <c r="N64" s="621">
        <f>SUM('NYC Ferry'!L63)</f>
        <v>1332</v>
      </c>
    </row>
    <row r="65" spans="1:14" ht="13.5" customHeight="1" thickBot="1" x14ac:dyDescent="0.3">
      <c r="A65" s="579"/>
      <c r="B65" s="581"/>
      <c r="C65" s="86"/>
      <c r="D65" s="579"/>
      <c r="E65" s="581"/>
      <c r="F65" s="86"/>
      <c r="G65" s="579"/>
      <c r="H65" s="581"/>
      <c r="I65" s="86"/>
      <c r="J65" s="579"/>
      <c r="K65" s="581"/>
      <c r="L65" s="86"/>
      <c r="M65" s="579"/>
      <c r="N65" s="581"/>
    </row>
    <row r="66" spans="1:14" ht="13.5" customHeight="1" x14ac:dyDescent="0.25">
      <c r="A66" s="617" t="s">
        <v>75</v>
      </c>
      <c r="B66" s="580">
        <f>SUM('NYC Ferry'!Y19)</f>
        <v>53</v>
      </c>
      <c r="C66" s="86"/>
      <c r="D66" s="617" t="s">
        <v>75</v>
      </c>
      <c r="E66" s="580">
        <f>SUM('NYC Ferry'!Y30)</f>
        <v>435</v>
      </c>
      <c r="F66" s="86"/>
      <c r="G66" s="617" t="s">
        <v>75</v>
      </c>
      <c r="H66" s="621">
        <f>SUM('NYC Ferry'!Y41)</f>
        <v>639</v>
      </c>
      <c r="I66" s="86"/>
      <c r="J66" s="617" t="s">
        <v>75</v>
      </c>
      <c r="K66" s="621">
        <f>SUM('NYC Ferry'!Y52)</f>
        <v>741</v>
      </c>
      <c r="L66" s="86"/>
      <c r="M66" s="617" t="s">
        <v>75</v>
      </c>
      <c r="N66" s="621">
        <f>SUM('NYC Ferry'!Y63)</f>
        <v>1105</v>
      </c>
    </row>
    <row r="67" spans="1:14" ht="13.5" customHeight="1" thickBot="1" x14ac:dyDescent="0.3">
      <c r="A67" s="579"/>
      <c r="B67" s="581"/>
      <c r="C67" s="86"/>
      <c r="D67" s="579"/>
      <c r="E67" s="581"/>
      <c r="F67" s="86"/>
      <c r="G67" s="579"/>
      <c r="H67" s="581"/>
      <c r="I67" s="86"/>
      <c r="J67" s="579"/>
      <c r="K67" s="581"/>
      <c r="L67" s="86"/>
      <c r="M67" s="579"/>
      <c r="N67" s="581"/>
    </row>
    <row r="68" spans="1:14" ht="13.5" customHeight="1" x14ac:dyDescent="0.25">
      <c r="A68" s="617" t="s">
        <v>76</v>
      </c>
      <c r="B68" s="580">
        <f>SUM('NYC Ferry'!X19)</f>
        <v>32</v>
      </c>
      <c r="C68" s="86"/>
      <c r="D68" s="617" t="s">
        <v>76</v>
      </c>
      <c r="E68" s="580">
        <f>SUM('NYC Ferry'!X30)</f>
        <v>236</v>
      </c>
      <c r="F68" s="86"/>
      <c r="G68" s="617" t="s">
        <v>76</v>
      </c>
      <c r="H68" s="621">
        <f>SUM('NYC Ferry'!X41)</f>
        <v>396</v>
      </c>
      <c r="I68" s="86"/>
      <c r="J68" s="617" t="s">
        <v>76</v>
      </c>
      <c r="K68" s="621">
        <f>SUM('NYC Ferry'!X52)</f>
        <v>421</v>
      </c>
      <c r="L68" s="86"/>
      <c r="M68" s="617" t="s">
        <v>76</v>
      </c>
      <c r="N68" s="621">
        <f>SUM('NYC Ferry'!X63)</f>
        <v>656</v>
      </c>
    </row>
    <row r="69" spans="1:14" ht="13.5" customHeight="1" thickBot="1" x14ac:dyDescent="0.3">
      <c r="A69" s="579"/>
      <c r="B69" s="581"/>
      <c r="C69" s="86"/>
      <c r="D69" s="579"/>
      <c r="E69" s="581"/>
      <c r="F69" s="86"/>
      <c r="G69" s="579"/>
      <c r="H69" s="581"/>
      <c r="I69" s="86"/>
      <c r="J69" s="579"/>
      <c r="K69" s="581"/>
      <c r="L69" s="86"/>
      <c r="M69" s="579"/>
      <c r="N69" s="581"/>
    </row>
    <row r="70" spans="1:14" ht="13.5" customHeight="1" x14ac:dyDescent="0.25">
      <c r="A70" s="578" t="s">
        <v>103</v>
      </c>
      <c r="B70" s="580">
        <f>'NYC Ferry'!U19</f>
        <v>25</v>
      </c>
      <c r="C70" s="86"/>
      <c r="D70" s="578" t="s">
        <v>103</v>
      </c>
      <c r="E70" s="580">
        <f>'NYC Ferry'!U30</f>
        <v>145</v>
      </c>
      <c r="F70" s="86"/>
      <c r="G70" s="578" t="s">
        <v>103</v>
      </c>
      <c r="H70" s="580">
        <f>'NYC Ferry'!U41</f>
        <v>188</v>
      </c>
      <c r="I70" s="86"/>
      <c r="J70" s="578" t="s">
        <v>103</v>
      </c>
      <c r="K70" s="580">
        <f>'NYC Ferry'!U52</f>
        <v>265</v>
      </c>
      <c r="L70" s="86"/>
      <c r="M70" s="578" t="s">
        <v>103</v>
      </c>
      <c r="N70" s="580">
        <f>SUM('NYC Ferry'!U63)</f>
        <v>302</v>
      </c>
    </row>
    <row r="71" spans="1:14" ht="13.5" customHeight="1" thickBot="1" x14ac:dyDescent="0.3">
      <c r="A71" s="579"/>
      <c r="B71" s="581"/>
      <c r="C71" s="86"/>
      <c r="D71" s="579"/>
      <c r="E71" s="581"/>
      <c r="F71" s="86"/>
      <c r="G71" s="579"/>
      <c r="H71" s="581"/>
      <c r="I71" s="86"/>
      <c r="J71" s="579"/>
      <c r="K71" s="581"/>
      <c r="L71" s="86"/>
      <c r="M71" s="579"/>
      <c r="N71" s="581"/>
    </row>
    <row r="72" spans="1:14" ht="13.5" customHeight="1" x14ac:dyDescent="0.25">
      <c r="A72" s="578" t="s">
        <v>62</v>
      </c>
      <c r="B72" s="580">
        <f>SUM('NYC Ferry'!W19,'NYC Ferry'!AI19)</f>
        <v>130</v>
      </c>
      <c r="C72" s="86"/>
      <c r="D72" s="578" t="s">
        <v>62</v>
      </c>
      <c r="E72" s="580">
        <f>SUM(,'NYC Ferry'!W30, 'NYC Ferry'!AI30)</f>
        <v>757</v>
      </c>
      <c r="F72" s="86"/>
      <c r="G72" s="578" t="s">
        <v>62</v>
      </c>
      <c r="H72" s="580">
        <f>SUM(,'NYC Ferry'!W41,'NYC Ferry'!AI41)</f>
        <v>1131</v>
      </c>
      <c r="I72" s="86"/>
      <c r="J72" s="578" t="s">
        <v>62</v>
      </c>
      <c r="K72" s="580">
        <f>SUM('NYC Ferry'!W52,'NYC Ferry'!AI52)</f>
        <v>1044</v>
      </c>
      <c r="L72" s="86"/>
      <c r="M72" s="578" t="s">
        <v>62</v>
      </c>
      <c r="N72" s="580">
        <f>SUM('NYC Ferry'!W63,'NYC Ferry'!AI63)</f>
        <v>1259</v>
      </c>
    </row>
    <row r="73" spans="1:14" ht="13.5" customHeight="1" thickBot="1" x14ac:dyDescent="0.3">
      <c r="A73" s="579"/>
      <c r="B73" s="581"/>
      <c r="C73" s="86"/>
      <c r="D73" s="579"/>
      <c r="E73" s="581"/>
      <c r="F73" s="86"/>
      <c r="G73" s="579"/>
      <c r="H73" s="581"/>
      <c r="I73" s="86"/>
      <c r="J73" s="579"/>
      <c r="K73" s="581"/>
      <c r="L73" s="86"/>
      <c r="M73" s="579"/>
      <c r="N73" s="581"/>
    </row>
    <row r="74" spans="1:14" ht="13.5" customHeight="1" x14ac:dyDescent="0.25">
      <c r="A74" s="618" t="s">
        <v>19</v>
      </c>
      <c r="B74" s="605">
        <f>SUM(B18:B73)</f>
        <v>1960</v>
      </c>
      <c r="C74" s="86"/>
      <c r="D74" s="618" t="s">
        <v>19</v>
      </c>
      <c r="E74" s="605">
        <f>SUM(E18:E73)</f>
        <v>13672</v>
      </c>
      <c r="F74" s="86"/>
      <c r="G74" s="618" t="s">
        <v>19</v>
      </c>
      <c r="H74" s="605">
        <f>SUM(H18:H73)</f>
        <v>19969</v>
      </c>
      <c r="I74" s="86"/>
      <c r="J74" s="620" t="s">
        <v>19</v>
      </c>
      <c r="K74" s="605">
        <f>SUM(K18:K73)</f>
        <v>21479</v>
      </c>
      <c r="L74" s="86"/>
      <c r="M74" s="620" t="s">
        <v>19</v>
      </c>
      <c r="N74" s="605">
        <f>SUM(N18:N73)</f>
        <v>25980</v>
      </c>
    </row>
    <row r="75" spans="1:14" ht="13.5" customHeight="1" thickBot="1" x14ac:dyDescent="0.3">
      <c r="A75" s="619"/>
      <c r="B75" s="606"/>
      <c r="C75" s="86"/>
      <c r="D75" s="619"/>
      <c r="E75" s="606"/>
      <c r="F75" s="86"/>
      <c r="G75" s="619"/>
      <c r="H75" s="606"/>
      <c r="I75" s="86"/>
      <c r="J75" s="619"/>
      <c r="K75" s="606"/>
      <c r="L75" s="86"/>
      <c r="M75" s="619"/>
      <c r="N75" s="606"/>
    </row>
    <row r="76" spans="1:14" x14ac:dyDescent="0.25">
      <c r="C76" s="86"/>
      <c r="F76" s="86"/>
      <c r="I76" s="86"/>
      <c r="L76" s="86"/>
    </row>
    <row r="77" spans="1:14" x14ac:dyDescent="0.25">
      <c r="C77" s="86"/>
      <c r="F77" s="86"/>
      <c r="I77" s="86"/>
      <c r="L77" s="86"/>
    </row>
  </sheetData>
  <mergeCells count="378">
    <mergeCell ref="M72:M73"/>
    <mergeCell ref="N72:N73"/>
    <mergeCell ref="M74:M75"/>
    <mergeCell ref="N74:N75"/>
    <mergeCell ref="M60:M61"/>
    <mergeCell ref="N60:N61"/>
    <mergeCell ref="M62:M63"/>
    <mergeCell ref="N62:N63"/>
    <mergeCell ref="M64:M65"/>
    <mergeCell ref="N64:N65"/>
    <mergeCell ref="M66:M67"/>
    <mergeCell ref="N66:N67"/>
    <mergeCell ref="M68:M69"/>
    <mergeCell ref="N68:N69"/>
    <mergeCell ref="M52:M53"/>
    <mergeCell ref="N52:N53"/>
    <mergeCell ref="M54:M55"/>
    <mergeCell ref="N54:N55"/>
    <mergeCell ref="M56:M57"/>
    <mergeCell ref="N56:N57"/>
    <mergeCell ref="M58:M59"/>
    <mergeCell ref="N58:N59"/>
    <mergeCell ref="M70:M71"/>
    <mergeCell ref="N70:N7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20:M21"/>
    <mergeCell ref="N20:N21"/>
    <mergeCell ref="M22:M23"/>
    <mergeCell ref="M24:M25"/>
    <mergeCell ref="N24:N25"/>
    <mergeCell ref="M26:M27"/>
    <mergeCell ref="M28:M29"/>
    <mergeCell ref="N28:N29"/>
    <mergeCell ref="M30:M31"/>
    <mergeCell ref="N30:N31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3:P16"/>
    <mergeCell ref="Q13:Q16"/>
    <mergeCell ref="P18:P20"/>
    <mergeCell ref="Q18:Q20"/>
    <mergeCell ref="P22:P24"/>
    <mergeCell ref="Q22:Q24"/>
    <mergeCell ref="P28:P30"/>
    <mergeCell ref="Q28:Q30"/>
    <mergeCell ref="N22:N23"/>
    <mergeCell ref="N26:N27"/>
    <mergeCell ref="K70:K71"/>
    <mergeCell ref="H70:H71"/>
    <mergeCell ref="E70:E71"/>
    <mergeCell ref="H60:H61"/>
    <mergeCell ref="J60:J61"/>
    <mergeCell ref="K60:K61"/>
    <mergeCell ref="G60:G61"/>
    <mergeCell ref="K62:K63"/>
    <mergeCell ref="K66:K67"/>
    <mergeCell ref="H22:H23"/>
    <mergeCell ref="J22:J23"/>
    <mergeCell ref="K22:K23"/>
    <mergeCell ref="H32:H33"/>
    <mergeCell ref="K32:K33"/>
    <mergeCell ref="B70:B71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2:A73"/>
    <mergeCell ref="D72:D73"/>
    <mergeCell ref="G72:G73"/>
    <mergeCell ref="J72:J73"/>
    <mergeCell ref="G62:G63"/>
    <mergeCell ref="H62:H63"/>
    <mergeCell ref="J62:J63"/>
    <mergeCell ref="D64:D65"/>
    <mergeCell ref="E64:E65"/>
    <mergeCell ref="G64:G65"/>
    <mergeCell ref="J66:J67"/>
    <mergeCell ref="D70:D71"/>
    <mergeCell ref="G70:G71"/>
    <mergeCell ref="J70:J71"/>
    <mergeCell ref="K72:K73"/>
    <mergeCell ref="H72:H73"/>
    <mergeCell ref="E72:E73"/>
    <mergeCell ref="B72:B73"/>
    <mergeCell ref="A52:A53"/>
    <mergeCell ref="G52:G53"/>
    <mergeCell ref="J52:J53"/>
    <mergeCell ref="D52:D53"/>
    <mergeCell ref="H52:H53"/>
    <mergeCell ref="A70:A71"/>
    <mergeCell ref="H64:H65"/>
    <mergeCell ref="J64:J65"/>
    <mergeCell ref="K52:K53"/>
    <mergeCell ref="K54:K55"/>
    <mergeCell ref="K56:K57"/>
    <mergeCell ref="E52:E53"/>
    <mergeCell ref="B52:B53"/>
    <mergeCell ref="A54:A55"/>
    <mergeCell ref="A56:A57"/>
    <mergeCell ref="B54:B55"/>
    <mergeCell ref="A62:A63"/>
    <mergeCell ref="B62:B63"/>
    <mergeCell ref="D62:D63"/>
    <mergeCell ref="E62:E63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4:A75"/>
    <mergeCell ref="B74:B75"/>
    <mergeCell ref="D74:D75"/>
    <mergeCell ref="E74:E75"/>
    <mergeCell ref="G74:G75"/>
    <mergeCell ref="H74:H75"/>
    <mergeCell ref="J74:J75"/>
    <mergeCell ref="K74:K75"/>
    <mergeCell ref="K64:K65"/>
    <mergeCell ref="A64:A65"/>
    <mergeCell ref="A68:A69"/>
    <mergeCell ref="B68:B69"/>
    <mergeCell ref="D68:D69"/>
    <mergeCell ref="E68:E69"/>
    <mergeCell ref="G68:G69"/>
    <mergeCell ref="H68:H69"/>
    <mergeCell ref="J68:J69"/>
    <mergeCell ref="K68:K69"/>
    <mergeCell ref="A66:A67"/>
    <mergeCell ref="B66:B67"/>
    <mergeCell ref="D66:D67"/>
    <mergeCell ref="E66:E67"/>
    <mergeCell ref="G66:G67"/>
    <mergeCell ref="H66:H67"/>
    <mergeCell ref="A30:A31"/>
    <mergeCell ref="B30:B31"/>
    <mergeCell ref="D30:D31"/>
    <mergeCell ref="E30:E31"/>
    <mergeCell ref="B64:B65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4:A25"/>
    <mergeCell ref="B24:B25"/>
    <mergeCell ref="D24:D25"/>
    <mergeCell ref="E24:E25"/>
    <mergeCell ref="G24:G25"/>
    <mergeCell ref="H24:H25"/>
    <mergeCell ref="J24:J25"/>
    <mergeCell ref="K24:K25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0:A21"/>
    <mergeCell ref="D20:D21"/>
    <mergeCell ref="G20:G21"/>
    <mergeCell ref="B20:B21"/>
    <mergeCell ref="A22:A23"/>
    <mergeCell ref="B22:B23"/>
    <mergeCell ref="D22:D23"/>
    <mergeCell ref="E22:E23"/>
    <mergeCell ref="G22:G23"/>
    <mergeCell ref="E20:E21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H20:H21"/>
    <mergeCell ref="J20:J21"/>
    <mergeCell ref="K20:K21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5:A29 L24 A59 A58 A75:D75 A60 C18:D18 C24:D24 C34 E35:F35 E37:F37 F36 E39:F39 F38 E41:F41 F40 E43:F43 F42 A33 E33:F33 F34 H35:I35 H37:I37 I36 H39:I39 I38 H41:I41 I40 H43:I43 I42 H33:I33 I34 K35:L35 K37:L37 K39:L39 K41:L41 K43:L43 K33:L33 C38 C40 C58:D58 C60:D60 F18:G18 F24:G24 F58:G58 F60:G60 I18:J18 I24:J24 I58:J58 I60:J60 L58 L60 A61 I61:L61 A15 I15:L15 I75:J75 A23 A22 C22:D22 F22:G22 I22:J22 L22 C15:G15 A74 C74:D74 F74:G74 I74:J74 L74 C35 C37 C39 C41 C43 C19:L19 C25:L25 C59 C32:C33 C61:G61 C23:L23 C27:L27 C26:D26 F26:G26 C29:L29 C28:D28 F28:G28 I28:L28 F75:G75 L75 L26 I26:J26 E59:L59 F32 I32 L32 A31 C30:C31 E31:F31 H31:I31 K31:L31 F30 I30 L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4" bestFit="1" customWidth="1"/>
    <col min="2" max="2" width="10.140625" style="64" bestFit="1" customWidth="1"/>
    <col min="3" max="7" width="15.7109375" style="64" customWidth="1"/>
    <col min="8" max="8" width="16.28515625" style="64" bestFit="1" customWidth="1"/>
    <col min="9" max="16384" width="9.140625" style="64"/>
  </cols>
  <sheetData>
    <row r="1" spans="1:7" ht="15" customHeight="1" x14ac:dyDescent="0.25">
      <c r="B1" s="130"/>
      <c r="C1" s="735" t="s">
        <v>46</v>
      </c>
      <c r="D1" s="725"/>
      <c r="E1" s="735"/>
      <c r="F1" s="726"/>
      <c r="G1" s="717" t="s">
        <v>19</v>
      </c>
    </row>
    <row r="2" spans="1:7" ht="15" customHeight="1" thickBot="1" x14ac:dyDescent="0.3">
      <c r="B2" s="130"/>
      <c r="C2" s="755"/>
      <c r="D2" s="780"/>
      <c r="E2" s="755"/>
      <c r="F2" s="756"/>
      <c r="G2" s="718"/>
    </row>
    <row r="3" spans="1:7" x14ac:dyDescent="0.25">
      <c r="A3" s="729" t="s">
        <v>51</v>
      </c>
      <c r="B3" s="782" t="s">
        <v>52</v>
      </c>
      <c r="C3" s="779" t="s">
        <v>49</v>
      </c>
      <c r="D3" s="781" t="s">
        <v>50</v>
      </c>
      <c r="E3" s="779"/>
      <c r="F3" s="781"/>
      <c r="G3" s="718"/>
    </row>
    <row r="4" spans="1:7" ht="14.25" customHeight="1" thickBot="1" x14ac:dyDescent="0.3">
      <c r="A4" s="730"/>
      <c r="B4" s="783"/>
      <c r="C4" s="730"/>
      <c r="D4" s="732"/>
      <c r="E4" s="730"/>
      <c r="F4" s="732"/>
      <c r="G4" s="718"/>
    </row>
    <row r="5" spans="1:7" s="70" customFormat="1" ht="12.75" customHeight="1" thickBot="1" x14ac:dyDescent="0.3">
      <c r="A5" s="144"/>
      <c r="B5" s="127"/>
      <c r="C5" s="65"/>
      <c r="D5" s="66"/>
      <c r="E5" s="67"/>
      <c r="F5" s="68"/>
      <c r="G5" s="69"/>
    </row>
    <row r="6" spans="1:7" s="70" customFormat="1" ht="12.75" customHeight="1" thickBot="1" x14ac:dyDescent="0.3">
      <c r="A6" s="144"/>
      <c r="B6" s="120"/>
      <c r="C6" s="65"/>
      <c r="D6" s="66"/>
      <c r="E6" s="67"/>
      <c r="F6" s="68"/>
      <c r="G6" s="69"/>
    </row>
    <row r="7" spans="1:7" s="70" customFormat="1" ht="12.75" customHeight="1" thickBot="1" x14ac:dyDescent="0.3">
      <c r="A7" s="144"/>
      <c r="B7" s="120"/>
      <c r="C7" s="65"/>
      <c r="D7" s="66"/>
      <c r="E7" s="67"/>
      <c r="F7" s="68"/>
      <c r="G7" s="69"/>
    </row>
    <row r="8" spans="1:7" s="70" customFormat="1" ht="12.75" customHeight="1" thickBot="1" x14ac:dyDescent="0.3">
      <c r="A8" s="149"/>
      <c r="B8" s="120"/>
      <c r="C8" s="65"/>
      <c r="D8" s="66"/>
      <c r="E8" s="67"/>
      <c r="F8" s="68"/>
      <c r="G8" s="69"/>
    </row>
    <row r="9" spans="1:7" s="70" customFormat="1" ht="12.75" customHeight="1" thickBot="1" x14ac:dyDescent="0.3">
      <c r="A9" s="149"/>
      <c r="B9" s="120"/>
      <c r="C9" s="65"/>
      <c r="D9" s="66"/>
      <c r="E9" s="67"/>
      <c r="F9" s="68"/>
      <c r="G9" s="69"/>
    </row>
    <row r="10" spans="1:7" s="70" customFormat="1" ht="12.75" customHeight="1" outlineLevel="1" thickBot="1" x14ac:dyDescent="0.3">
      <c r="A10" s="149"/>
      <c r="B10" s="153"/>
      <c r="C10" s="67"/>
      <c r="D10" s="71"/>
      <c r="E10" s="67"/>
      <c r="F10" s="68"/>
      <c r="G10" s="69">
        <f>SUM(C10:F10)</f>
        <v>0</v>
      </c>
    </row>
    <row r="11" spans="1:7" s="70" customFormat="1" ht="14.25" outlineLevel="1" thickBot="1" x14ac:dyDescent="0.3">
      <c r="A11" s="149"/>
      <c r="B11" s="120"/>
      <c r="C11" s="72"/>
      <c r="D11" s="73"/>
      <c r="E11" s="72"/>
      <c r="F11" s="74"/>
      <c r="G11" s="69">
        <f>SUM(C11:F11)</f>
        <v>0</v>
      </c>
    </row>
    <row r="12" spans="1:7" s="76" customFormat="1" ht="14.25" customHeight="1" outlineLevel="1" thickBot="1" x14ac:dyDescent="0.3">
      <c r="A12" s="105" t="s">
        <v>21</v>
      </c>
      <c r="B12" s="679" t="s">
        <v>24</v>
      </c>
      <c r="C12" s="116">
        <f>SUM(C5:C11)</f>
        <v>0</v>
      </c>
      <c r="D12" s="116">
        <f>SUM(D5:D11)</f>
        <v>0</v>
      </c>
      <c r="E12" s="116">
        <f>SUM(E5:E11)</f>
        <v>0</v>
      </c>
      <c r="F12" s="116">
        <f>SUM(F5:F11)</f>
        <v>0</v>
      </c>
      <c r="G12" s="116">
        <f>SUM(G5:G11)</f>
        <v>0</v>
      </c>
    </row>
    <row r="13" spans="1:7" s="76" customFormat="1" ht="14.25" customHeight="1" outlineLevel="1" thickBot="1" x14ac:dyDescent="0.3">
      <c r="A13" s="106" t="s">
        <v>23</v>
      </c>
      <c r="B13" s="680"/>
      <c r="C13" s="117" t="e">
        <f>AVERAGE(C5:C11)</f>
        <v>#DIV/0!</v>
      </c>
      <c r="D13" s="117" t="e">
        <f>AVERAGE(D5:D11)</f>
        <v>#DIV/0!</v>
      </c>
      <c r="E13" s="117" t="e">
        <f>AVERAGE(E5:E11)</f>
        <v>#DIV/0!</v>
      </c>
      <c r="F13" s="117" t="e">
        <f>AVERAGE(F5:F11)</f>
        <v>#DIV/0!</v>
      </c>
      <c r="G13" s="117">
        <f>AVERAGE(G5:G11)</f>
        <v>0</v>
      </c>
    </row>
    <row r="14" spans="1:7" s="76" customFormat="1" ht="14.25" customHeight="1" thickBot="1" x14ac:dyDescent="0.3">
      <c r="A14" s="26" t="s">
        <v>20</v>
      </c>
      <c r="B14" s="680"/>
      <c r="C14" s="83">
        <f>SUM(C5:C9)</f>
        <v>0</v>
      </c>
      <c r="D14" s="83">
        <f>SUM(D5:D9)</f>
        <v>0</v>
      </c>
      <c r="E14" s="83">
        <f>SUM(E5:E9)</f>
        <v>0</v>
      </c>
      <c r="F14" s="83">
        <f>SUM(F5:F9)</f>
        <v>0</v>
      </c>
      <c r="G14" s="83">
        <f>SUM(G5:G9)</f>
        <v>0</v>
      </c>
    </row>
    <row r="15" spans="1:7" s="76" customFormat="1" ht="14.25" customHeight="1" thickBot="1" x14ac:dyDescent="0.3">
      <c r="A15" s="26" t="s">
        <v>22</v>
      </c>
      <c r="B15" s="681"/>
      <c r="C15" s="84" t="e">
        <f>AVERAGE(C5:C9)</f>
        <v>#DIV/0!</v>
      </c>
      <c r="D15" s="84" t="e">
        <f>AVERAGE(D5:D9)</f>
        <v>#DIV/0!</v>
      </c>
      <c r="E15" s="84" t="e">
        <f>AVERAGE(E5:E9)</f>
        <v>#DIV/0!</v>
      </c>
      <c r="F15" s="84" t="e">
        <f>AVERAGE(F5:F9)</f>
        <v>#DIV/0!</v>
      </c>
      <c r="G15" s="84" t="e">
        <f>AVERAGE(G5:G9)</f>
        <v>#DIV/0!</v>
      </c>
    </row>
    <row r="16" spans="1:7" s="76" customFormat="1" ht="13.5" customHeight="1" thickBot="1" x14ac:dyDescent="0.3">
      <c r="A16" s="25"/>
      <c r="B16" s="121"/>
      <c r="C16" s="65"/>
      <c r="D16" s="66"/>
      <c r="E16" s="65"/>
      <c r="F16" s="77"/>
      <c r="G16" s="151"/>
    </row>
    <row r="17" spans="1:7" s="76" customFormat="1" ht="13.5" customHeight="1" thickBot="1" x14ac:dyDescent="0.3">
      <c r="A17" s="25"/>
      <c r="B17" s="122"/>
      <c r="C17" s="65"/>
      <c r="D17" s="66"/>
      <c r="E17" s="67"/>
      <c r="F17" s="68"/>
      <c r="G17" s="151"/>
    </row>
    <row r="18" spans="1:7" s="76" customFormat="1" ht="15" customHeight="1" thickBot="1" x14ac:dyDescent="0.3">
      <c r="A18" s="25"/>
      <c r="B18" s="122"/>
      <c r="C18" s="65"/>
      <c r="D18" s="66"/>
      <c r="E18" s="67"/>
      <c r="F18" s="68"/>
      <c r="G18" s="151"/>
    </row>
    <row r="19" spans="1:7" s="76" customFormat="1" ht="14.25" customHeight="1" thickBot="1" x14ac:dyDescent="0.3">
      <c r="A19" s="25"/>
      <c r="B19" s="122"/>
      <c r="C19" s="65"/>
      <c r="D19" s="66"/>
      <c r="E19" s="67"/>
      <c r="F19" s="68"/>
      <c r="G19" s="151"/>
    </row>
    <row r="20" spans="1:7" s="76" customFormat="1" ht="14.25" customHeight="1" thickBot="1" x14ac:dyDescent="0.3">
      <c r="A20" s="25"/>
      <c r="B20" s="122"/>
      <c r="C20" s="65"/>
      <c r="D20" s="66"/>
      <c r="E20" s="67"/>
      <c r="F20" s="68"/>
      <c r="G20" s="151"/>
    </row>
    <row r="21" spans="1:7" s="76" customFormat="1" ht="14.25" customHeight="1" outlineLevel="1" thickBot="1" x14ac:dyDescent="0.3">
      <c r="A21" s="146"/>
      <c r="B21" s="122"/>
      <c r="C21" s="67"/>
      <c r="D21" s="71"/>
      <c r="E21" s="67"/>
      <c r="F21" s="68"/>
      <c r="G21" s="151">
        <f>SUM(C21:F21)</f>
        <v>0</v>
      </c>
    </row>
    <row r="22" spans="1:7" s="76" customFormat="1" ht="14.25" customHeight="1" outlineLevel="1" thickBot="1" x14ac:dyDescent="0.3">
      <c r="A22" s="146"/>
      <c r="B22" s="122"/>
      <c r="C22" s="72"/>
      <c r="D22" s="73"/>
      <c r="E22" s="72"/>
      <c r="F22" s="74"/>
      <c r="G22" s="151">
        <f>SUM(C22:F22)</f>
        <v>0</v>
      </c>
    </row>
    <row r="23" spans="1:7" s="76" customFormat="1" ht="14.25" customHeight="1" outlineLevel="1" thickBot="1" x14ac:dyDescent="0.3">
      <c r="A23" s="105" t="s">
        <v>21</v>
      </c>
      <c r="B23" s="679" t="s">
        <v>25</v>
      </c>
      <c r="C23" s="116">
        <f>SUM(C16:C22)</f>
        <v>0</v>
      </c>
      <c r="D23" s="116">
        <f>SUM(D16:D22)</f>
        <v>0</v>
      </c>
      <c r="E23" s="116">
        <f>SUM(E16:E22)</f>
        <v>0</v>
      </c>
      <c r="F23" s="116">
        <f>SUM(F16:F22)</f>
        <v>0</v>
      </c>
      <c r="G23" s="116">
        <f>SUM(G16:G22)</f>
        <v>0</v>
      </c>
    </row>
    <row r="24" spans="1:7" s="76" customFormat="1" ht="14.25" customHeight="1" outlineLevel="1" thickBot="1" x14ac:dyDescent="0.3">
      <c r="A24" s="106" t="s">
        <v>23</v>
      </c>
      <c r="B24" s="680"/>
      <c r="C24" s="117" t="e">
        <f>AVERAGE(C16:C22)</f>
        <v>#DIV/0!</v>
      </c>
      <c r="D24" s="117" t="e">
        <f>AVERAGE(D16:D22)</f>
        <v>#DIV/0!</v>
      </c>
      <c r="E24" s="117" t="e">
        <f>AVERAGE(E16:E22)</f>
        <v>#DIV/0!</v>
      </c>
      <c r="F24" s="117" t="e">
        <f>AVERAGE(F16:F22)</f>
        <v>#DIV/0!</v>
      </c>
      <c r="G24" s="117">
        <f>AVERAGE(G16:G22)</f>
        <v>0</v>
      </c>
    </row>
    <row r="25" spans="1:7" s="76" customFormat="1" ht="14.25" customHeight="1" thickBot="1" x14ac:dyDescent="0.3">
      <c r="A25" s="26" t="s">
        <v>20</v>
      </c>
      <c r="B25" s="680"/>
      <c r="C25" s="83">
        <f>SUM(C16:C20)</f>
        <v>0</v>
      </c>
      <c r="D25" s="83">
        <f>SUM(D16:D20)</f>
        <v>0</v>
      </c>
      <c r="E25" s="83">
        <f>SUM(E16:E20)</f>
        <v>0</v>
      </c>
      <c r="F25" s="83">
        <f>SUM(F16:F20)</f>
        <v>0</v>
      </c>
      <c r="G25" s="83">
        <f>SUM(G16:G20)</f>
        <v>0</v>
      </c>
    </row>
    <row r="26" spans="1:7" s="76" customFormat="1" ht="14.25" customHeight="1" thickBot="1" x14ac:dyDescent="0.3">
      <c r="A26" s="26" t="s">
        <v>22</v>
      </c>
      <c r="B26" s="681"/>
      <c r="C26" s="84" t="e">
        <f>AVERAGE(C16:C20)</f>
        <v>#DIV/0!</v>
      </c>
      <c r="D26" s="84" t="e">
        <f>AVERAGE(D16:D20)</f>
        <v>#DIV/0!</v>
      </c>
      <c r="E26" s="84" t="e">
        <f>AVERAGE(E16:E20)</f>
        <v>#DIV/0!</v>
      </c>
      <c r="F26" s="84" t="e">
        <f>AVERAGE(F16:F20)</f>
        <v>#DIV/0!</v>
      </c>
      <c r="G26" s="84" t="e">
        <f>AVERAGE(G16:G20)</f>
        <v>#DIV/0!</v>
      </c>
    </row>
    <row r="27" spans="1:7" s="76" customFormat="1" ht="14.25" customHeight="1" thickBot="1" x14ac:dyDescent="0.3">
      <c r="A27" s="25"/>
      <c r="B27" s="145"/>
      <c r="C27" s="65"/>
      <c r="D27" s="66"/>
      <c r="E27" s="65"/>
      <c r="F27" s="77"/>
      <c r="G27" s="151"/>
    </row>
    <row r="28" spans="1:7" s="76" customFormat="1" ht="15.75" customHeight="1" thickBot="1" x14ac:dyDescent="0.3">
      <c r="A28" s="25"/>
      <c r="B28" s="124"/>
      <c r="C28" s="65"/>
      <c r="D28" s="66"/>
      <c r="E28" s="67"/>
      <c r="F28" s="68"/>
      <c r="G28" s="151"/>
    </row>
    <row r="29" spans="1:7" s="76" customFormat="1" ht="13.5" customHeight="1" thickBot="1" x14ac:dyDescent="0.3">
      <c r="A29" s="25"/>
      <c r="B29" s="124"/>
      <c r="C29" s="65"/>
      <c r="D29" s="66"/>
      <c r="E29" s="67"/>
      <c r="F29" s="68"/>
      <c r="G29" s="151"/>
    </row>
    <row r="30" spans="1:7" s="76" customFormat="1" ht="12.75" customHeight="1" thickBot="1" x14ac:dyDescent="0.3">
      <c r="A30" s="25"/>
      <c r="B30" s="124"/>
      <c r="C30" s="65"/>
      <c r="D30" s="66"/>
      <c r="E30" s="67"/>
      <c r="F30" s="68"/>
      <c r="G30" s="151"/>
    </row>
    <row r="31" spans="1:7" s="76" customFormat="1" ht="14.25" thickBot="1" x14ac:dyDescent="0.3">
      <c r="A31" s="25"/>
      <c r="B31" s="124"/>
      <c r="C31" s="65"/>
      <c r="D31" s="66"/>
      <c r="E31" s="67"/>
      <c r="F31" s="68"/>
      <c r="G31" s="151"/>
    </row>
    <row r="32" spans="1:7" s="76" customFormat="1" ht="14.25" customHeight="1" outlineLevel="1" thickBot="1" x14ac:dyDescent="0.3">
      <c r="A32" s="146"/>
      <c r="B32" s="122"/>
      <c r="C32" s="67"/>
      <c r="D32" s="71"/>
      <c r="E32" s="67"/>
      <c r="F32" s="68"/>
      <c r="G32" s="151">
        <f>SUM(C32:F32)</f>
        <v>0</v>
      </c>
    </row>
    <row r="33" spans="1:8" s="76" customFormat="1" ht="14.25" customHeight="1" outlineLevel="1" thickBot="1" x14ac:dyDescent="0.3">
      <c r="A33" s="146"/>
      <c r="B33" s="122"/>
      <c r="C33" s="72"/>
      <c r="D33" s="73"/>
      <c r="E33" s="72"/>
      <c r="F33" s="74"/>
      <c r="G33" s="151">
        <f>SUM(C33:F33)</f>
        <v>0</v>
      </c>
    </row>
    <row r="34" spans="1:8" s="76" customFormat="1" ht="14.25" customHeight="1" outlineLevel="1" thickBot="1" x14ac:dyDescent="0.3">
      <c r="A34" s="105" t="s">
        <v>21</v>
      </c>
      <c r="B34" s="679" t="s">
        <v>26</v>
      </c>
      <c r="C34" s="116">
        <f>SUM(C27:C33)</f>
        <v>0</v>
      </c>
      <c r="D34" s="116">
        <f>SUM(D27:D33)</f>
        <v>0</v>
      </c>
      <c r="E34" s="116">
        <f>SUM(E27:E33)</f>
        <v>0</v>
      </c>
      <c r="F34" s="116">
        <f>SUM(F27:F33)</f>
        <v>0</v>
      </c>
      <c r="G34" s="116">
        <f>SUM(G27:G33)</f>
        <v>0</v>
      </c>
    </row>
    <row r="35" spans="1:8" s="76" customFormat="1" ht="14.25" customHeight="1" outlineLevel="1" thickBot="1" x14ac:dyDescent="0.3">
      <c r="A35" s="106" t="s">
        <v>23</v>
      </c>
      <c r="B35" s="680"/>
      <c r="C35" s="117" t="e">
        <f>AVERAGE(C27:C33)</f>
        <v>#DIV/0!</v>
      </c>
      <c r="D35" s="117" t="e">
        <f>AVERAGE(D27:D33)</f>
        <v>#DIV/0!</v>
      </c>
      <c r="E35" s="117" t="e">
        <f>AVERAGE(E27:E33)</f>
        <v>#DIV/0!</v>
      </c>
      <c r="F35" s="117" t="e">
        <f>AVERAGE(F27:F33)</f>
        <v>#DIV/0!</v>
      </c>
      <c r="G35" s="117">
        <f>AVERAGE(G27:G33)</f>
        <v>0</v>
      </c>
    </row>
    <row r="36" spans="1:8" s="76" customFormat="1" ht="14.25" customHeight="1" thickBot="1" x14ac:dyDescent="0.3">
      <c r="A36" s="26" t="s">
        <v>20</v>
      </c>
      <c r="B36" s="680"/>
      <c r="C36" s="83">
        <f>SUM(C27:C31)</f>
        <v>0</v>
      </c>
      <c r="D36" s="83">
        <f>SUM(D27:D31)</f>
        <v>0</v>
      </c>
      <c r="E36" s="83">
        <f>SUM(E27:E31)</f>
        <v>0</v>
      </c>
      <c r="F36" s="83">
        <f>SUM(F27:F31)</f>
        <v>0</v>
      </c>
      <c r="G36" s="83">
        <f>SUM(G27:G31)</f>
        <v>0</v>
      </c>
    </row>
    <row r="37" spans="1:8" s="76" customFormat="1" ht="15.75" customHeight="1" thickBot="1" x14ac:dyDescent="0.3">
      <c r="A37" s="26" t="s">
        <v>22</v>
      </c>
      <c r="B37" s="681"/>
      <c r="C37" s="84" t="e">
        <f>AVERAGE(C27:C31)</f>
        <v>#DIV/0!</v>
      </c>
      <c r="D37" s="84" t="e">
        <f>AVERAGE(D27:D31)</f>
        <v>#DIV/0!</v>
      </c>
      <c r="E37" s="84" t="e">
        <f>AVERAGE(E27:E31)</f>
        <v>#DIV/0!</v>
      </c>
      <c r="F37" s="84" t="e">
        <f>AVERAGE(F27:F31)</f>
        <v>#DIV/0!</v>
      </c>
      <c r="G37" s="84" t="e">
        <f>AVERAGE(G27:G31)</f>
        <v>#DIV/0!</v>
      </c>
    </row>
    <row r="38" spans="1:8" s="76" customFormat="1" ht="12.75" customHeight="1" thickBot="1" x14ac:dyDescent="0.3">
      <c r="A38" s="25"/>
      <c r="B38" s="145"/>
      <c r="C38" s="65"/>
      <c r="D38" s="66"/>
      <c r="E38" s="65"/>
      <c r="F38" s="77"/>
      <c r="G38" s="78"/>
    </row>
    <row r="39" spans="1:8" s="76" customFormat="1" ht="15.75" customHeight="1" thickBot="1" x14ac:dyDescent="0.3">
      <c r="A39" s="25"/>
      <c r="B39" s="124"/>
      <c r="C39" s="65"/>
      <c r="D39" s="66"/>
      <c r="E39" s="67"/>
      <c r="F39" s="68"/>
      <c r="G39" s="69"/>
    </row>
    <row r="40" spans="1:8" s="76" customFormat="1" ht="17.25" customHeight="1" thickBot="1" x14ac:dyDescent="0.3">
      <c r="A40" s="25"/>
      <c r="B40" s="124"/>
      <c r="C40" s="65"/>
      <c r="D40" s="66"/>
      <c r="E40" s="67"/>
      <c r="F40" s="68"/>
      <c r="G40" s="69"/>
    </row>
    <row r="41" spans="1:8" s="76" customFormat="1" ht="14.25" customHeight="1" thickBot="1" x14ac:dyDescent="0.3">
      <c r="A41" s="25"/>
      <c r="B41" s="124"/>
      <c r="C41" s="65"/>
      <c r="D41" s="66"/>
      <c r="E41" s="67"/>
      <c r="F41" s="68"/>
      <c r="G41" s="69"/>
    </row>
    <row r="42" spans="1:8" s="76" customFormat="1" ht="17.25" customHeight="1" thickBot="1" x14ac:dyDescent="0.3">
      <c r="A42" s="25"/>
      <c r="B42" s="124"/>
      <c r="C42" s="65"/>
      <c r="D42" s="66"/>
      <c r="E42" s="67"/>
      <c r="F42" s="68"/>
      <c r="G42" s="69"/>
    </row>
    <row r="43" spans="1:8" s="76" customFormat="1" ht="14.25" customHeight="1" outlineLevel="1" thickBot="1" x14ac:dyDescent="0.3">
      <c r="A43" s="146"/>
      <c r="B43" s="122"/>
      <c r="C43" s="67"/>
      <c r="D43" s="71"/>
      <c r="E43" s="67"/>
      <c r="F43" s="68"/>
      <c r="G43" s="69">
        <f>SUM(C43:F43)</f>
        <v>0</v>
      </c>
      <c r="H43" s="119"/>
    </row>
    <row r="44" spans="1:8" s="76" customFormat="1" ht="14.25" customHeight="1" outlineLevel="1" thickBot="1" x14ac:dyDescent="0.3">
      <c r="A44" s="146"/>
      <c r="B44" s="122"/>
      <c r="C44" s="72"/>
      <c r="D44" s="73"/>
      <c r="E44" s="72"/>
      <c r="F44" s="74"/>
      <c r="G44" s="75">
        <f>SUM(C44:F44)</f>
        <v>0</v>
      </c>
      <c r="H44" s="119"/>
    </row>
    <row r="45" spans="1:8" s="76" customFormat="1" ht="14.25" customHeight="1" outlineLevel="1" thickBot="1" x14ac:dyDescent="0.3">
      <c r="A45" s="105" t="s">
        <v>21</v>
      </c>
      <c r="B45" s="679" t="s">
        <v>27</v>
      </c>
      <c r="C45" s="116">
        <f>SUM(C38:C44)</f>
        <v>0</v>
      </c>
      <c r="D45" s="116">
        <f>SUM(D38:D44)</f>
        <v>0</v>
      </c>
      <c r="E45" s="116">
        <f>SUM(E38:E44)</f>
        <v>0</v>
      </c>
      <c r="F45" s="116">
        <f>SUM(F38:F44)</f>
        <v>0</v>
      </c>
      <c r="G45" s="116">
        <f>SUM(G38:G44)</f>
        <v>0</v>
      </c>
    </row>
    <row r="46" spans="1:8" s="76" customFormat="1" ht="14.25" customHeight="1" outlineLevel="1" thickBot="1" x14ac:dyDescent="0.3">
      <c r="A46" s="106" t="s">
        <v>23</v>
      </c>
      <c r="B46" s="680"/>
      <c r="C46" s="117" t="e">
        <f>AVERAGE(C38:C44)</f>
        <v>#DIV/0!</v>
      </c>
      <c r="D46" s="117" t="e">
        <f>AVERAGE(D38:D44)</f>
        <v>#DIV/0!</v>
      </c>
      <c r="E46" s="117" t="e">
        <f>AVERAGE(E38:E44)</f>
        <v>#DIV/0!</v>
      </c>
      <c r="F46" s="117" t="e">
        <f>AVERAGE(F38:F44)</f>
        <v>#DIV/0!</v>
      </c>
      <c r="G46" s="117">
        <f>AVERAGE(G38:G44)</f>
        <v>0</v>
      </c>
    </row>
    <row r="47" spans="1:8" s="76" customFormat="1" ht="14.25" customHeight="1" thickBot="1" x14ac:dyDescent="0.3">
      <c r="A47" s="26" t="s">
        <v>20</v>
      </c>
      <c r="B47" s="680"/>
      <c r="C47" s="83">
        <f>SUM(C38:C42)</f>
        <v>0</v>
      </c>
      <c r="D47" s="83">
        <f>SUM(D38:D42)</f>
        <v>0</v>
      </c>
      <c r="E47" s="83">
        <f>SUM(E38:E42)</f>
        <v>0</v>
      </c>
      <c r="F47" s="83">
        <f>SUM(F38:F42)</f>
        <v>0</v>
      </c>
      <c r="G47" s="83">
        <f>SUM(G38:G42)</f>
        <v>0</v>
      </c>
    </row>
    <row r="48" spans="1:8" s="76" customFormat="1" ht="13.5" customHeight="1" thickBot="1" x14ac:dyDescent="0.3">
      <c r="A48" s="26" t="s">
        <v>22</v>
      </c>
      <c r="B48" s="681"/>
      <c r="C48" s="84" t="e">
        <f>AVERAGE(C38:C42)</f>
        <v>#DIV/0!</v>
      </c>
      <c r="D48" s="84" t="e">
        <f>AVERAGE(D38:D42)</f>
        <v>#DIV/0!</v>
      </c>
      <c r="E48" s="84" t="e">
        <f>AVERAGE(E38:E42)</f>
        <v>#DIV/0!</v>
      </c>
      <c r="F48" s="84" t="e">
        <f>AVERAGE(F38:F42)</f>
        <v>#DIV/0!</v>
      </c>
      <c r="G48" s="84" t="e">
        <f>AVERAGE(G38:G42)</f>
        <v>#DIV/0!</v>
      </c>
    </row>
    <row r="49" spans="1:7" s="76" customFormat="1" ht="13.5" customHeight="1" thickBot="1" x14ac:dyDescent="0.3">
      <c r="A49" s="25"/>
      <c r="B49" s="123"/>
      <c r="C49" s="140"/>
      <c r="D49" s="141"/>
      <c r="E49" s="65"/>
      <c r="F49" s="77"/>
      <c r="G49" s="78"/>
    </row>
    <row r="50" spans="1:7" s="76" customFormat="1" ht="14.25" customHeight="1" thickBot="1" x14ac:dyDescent="0.3">
      <c r="A50" s="25"/>
      <c r="B50" s="139"/>
      <c r="C50" s="142"/>
      <c r="D50" s="143"/>
      <c r="E50" s="67"/>
      <c r="F50" s="68"/>
      <c r="G50" s="69"/>
    </row>
    <row r="51" spans="1:7" s="76" customFormat="1" ht="13.5" customHeight="1" thickBot="1" x14ac:dyDescent="0.3">
      <c r="A51" s="25"/>
      <c r="B51" s="139"/>
      <c r="C51" s="65"/>
      <c r="D51" s="77"/>
      <c r="E51" s="67"/>
      <c r="F51" s="68"/>
      <c r="G51" s="69"/>
    </row>
    <row r="52" spans="1:7" s="76" customFormat="1" ht="13.5" customHeight="1" thickBot="1" x14ac:dyDescent="0.3">
      <c r="A52" s="146"/>
      <c r="B52" s="139"/>
      <c r="C52" s="65"/>
      <c r="D52" s="77"/>
      <c r="E52" s="67"/>
      <c r="F52" s="68"/>
      <c r="G52" s="69"/>
    </row>
    <row r="53" spans="1:7" s="76" customFormat="1" ht="12" customHeight="1" x14ac:dyDescent="0.25">
      <c r="A53" s="146"/>
      <c r="B53" s="139"/>
      <c r="C53" s="140"/>
      <c r="D53" s="175"/>
      <c r="E53" s="72"/>
      <c r="F53" s="74"/>
      <c r="G53" s="75"/>
    </row>
    <row r="54" spans="1:7" s="76" customFormat="1" ht="14.25" customHeight="1" outlineLevel="1" thickBot="1" x14ac:dyDescent="0.3">
      <c r="A54" s="178"/>
      <c r="B54" s="185"/>
      <c r="C54" s="67"/>
      <c r="D54" s="68"/>
      <c r="E54" s="67"/>
      <c r="F54" s="68"/>
      <c r="G54" s="67">
        <f>SUM(C54:F54)</f>
        <v>0</v>
      </c>
    </row>
    <row r="55" spans="1:7" s="76" customFormat="1" ht="16.5" hidden="1" customHeight="1" outlineLevel="1" thickBot="1" x14ac:dyDescent="0.3">
      <c r="A55" s="146" t="s">
        <v>2</v>
      </c>
      <c r="B55" s="122">
        <f>B54+1</f>
        <v>1</v>
      </c>
      <c r="C55" s="176"/>
      <c r="D55" s="177"/>
      <c r="E55" s="140"/>
      <c r="F55" s="175"/>
      <c r="G55" s="67">
        <f>SUM(C55:F55)</f>
        <v>0</v>
      </c>
    </row>
    <row r="56" spans="1:7" s="76" customFormat="1" ht="16.5" customHeight="1" outlineLevel="1" thickBot="1" x14ac:dyDescent="0.3">
      <c r="A56" s="105" t="s">
        <v>21</v>
      </c>
      <c r="B56" s="679" t="s">
        <v>28</v>
      </c>
      <c r="C56" s="116">
        <f>SUM(C49:C55)</f>
        <v>0</v>
      </c>
      <c r="D56" s="116">
        <f>SUM(D49:D55)</f>
        <v>0</v>
      </c>
      <c r="E56" s="116">
        <f>SUM(E49:E55)</f>
        <v>0</v>
      </c>
      <c r="F56" s="116">
        <f>SUM(F49:F55)</f>
        <v>0</v>
      </c>
      <c r="G56" s="116">
        <f>SUM(G49:G55)</f>
        <v>0</v>
      </c>
    </row>
    <row r="57" spans="1:7" s="76" customFormat="1" ht="14.25" customHeight="1" outlineLevel="1" thickBot="1" x14ac:dyDescent="0.3">
      <c r="A57" s="106" t="s">
        <v>23</v>
      </c>
      <c r="B57" s="680"/>
      <c r="C57" s="117" t="e">
        <f>AVERAGE(C49:C55)</f>
        <v>#DIV/0!</v>
      </c>
      <c r="D57" s="117" t="e">
        <f>AVERAGE(D49:D55)</f>
        <v>#DIV/0!</v>
      </c>
      <c r="E57" s="117" t="e">
        <f>AVERAGE(E49:E55)</f>
        <v>#DIV/0!</v>
      </c>
      <c r="F57" s="117" t="e">
        <f>AVERAGE(F49:F55)</f>
        <v>#DIV/0!</v>
      </c>
      <c r="G57" s="117">
        <f>AVERAGE(G49:G55)</f>
        <v>0</v>
      </c>
    </row>
    <row r="58" spans="1:7" s="76" customFormat="1" ht="15.75" customHeight="1" thickBot="1" x14ac:dyDescent="0.3">
      <c r="A58" s="26" t="s">
        <v>20</v>
      </c>
      <c r="B58" s="680"/>
      <c r="C58" s="83">
        <f>SUM(C49:C53)</f>
        <v>0</v>
      </c>
      <c r="D58" s="83">
        <f>SUM(D49:D53)</f>
        <v>0</v>
      </c>
      <c r="E58" s="83">
        <f>SUM(E49:E53)</f>
        <v>0</v>
      </c>
      <c r="F58" s="83">
        <f>SUM(F49:F53)</f>
        <v>0</v>
      </c>
      <c r="G58" s="83">
        <f>SUM(G49:G53)</f>
        <v>0</v>
      </c>
    </row>
    <row r="59" spans="1:7" s="76" customFormat="1" ht="14.25" customHeight="1" thickBot="1" x14ac:dyDescent="0.3">
      <c r="A59" s="26" t="s">
        <v>22</v>
      </c>
      <c r="B59" s="681"/>
      <c r="C59" s="84" t="e">
        <f>AVERAGE(C49:C53)</f>
        <v>#DIV/0!</v>
      </c>
      <c r="D59" s="84" t="e">
        <f>AVERAGE(D49:D53)</f>
        <v>#DIV/0!</v>
      </c>
      <c r="E59" s="84" t="e">
        <f>AVERAGE(E49:E53)</f>
        <v>#DIV/0!</v>
      </c>
      <c r="F59" s="84" t="e">
        <f>AVERAGE(F49:F53)</f>
        <v>#DIV/0!</v>
      </c>
      <c r="G59" s="84" t="e">
        <f>AVERAGE(G49:G53)</f>
        <v>#DIV/0!</v>
      </c>
    </row>
    <row r="60" spans="1:7" s="76" customFormat="1" ht="1.5" hidden="1" customHeight="1" x14ac:dyDescent="0.25">
      <c r="A60" s="135"/>
      <c r="B60" s="126"/>
      <c r="C60" s="65"/>
      <c r="D60" s="66"/>
      <c r="E60" s="65"/>
      <c r="F60" s="77"/>
      <c r="G60" s="78"/>
    </row>
    <row r="61" spans="1:7" s="76" customFormat="1" ht="17.25" hidden="1" customHeight="1" x14ac:dyDescent="0.25">
      <c r="A61" s="136"/>
      <c r="B61" s="124"/>
      <c r="C61" s="65"/>
      <c r="D61" s="66"/>
      <c r="E61" s="67"/>
      <c r="F61" s="68"/>
      <c r="G61" s="69"/>
    </row>
    <row r="62" spans="1:7" s="76" customFormat="1" ht="18" hidden="1" customHeight="1" x14ac:dyDescent="0.25">
      <c r="A62" s="131"/>
      <c r="B62" s="124"/>
      <c r="C62" s="65"/>
      <c r="D62" s="66"/>
      <c r="E62" s="67"/>
      <c r="F62" s="68"/>
      <c r="G62" s="69"/>
    </row>
    <row r="63" spans="1:7" s="76" customFormat="1" ht="16.5" hidden="1" customHeight="1" x14ac:dyDescent="0.25">
      <c r="A63" s="131"/>
      <c r="B63" s="124"/>
      <c r="C63" s="65"/>
      <c r="D63" s="66"/>
      <c r="E63" s="67"/>
      <c r="F63" s="68"/>
      <c r="G63" s="69"/>
    </row>
    <row r="64" spans="1:7" s="76" customFormat="1" ht="15" hidden="1" customHeight="1" x14ac:dyDescent="0.25">
      <c r="A64" s="131"/>
      <c r="B64" s="124"/>
      <c r="C64" s="65"/>
      <c r="D64" s="66"/>
      <c r="E64" s="67"/>
      <c r="F64" s="68"/>
      <c r="G64" s="69"/>
    </row>
    <row r="65" spans="1:7" s="76" customFormat="1" ht="17.25" hidden="1" customHeight="1" outlineLevel="1" x14ac:dyDescent="0.25">
      <c r="A65" s="131"/>
      <c r="B65" s="124"/>
      <c r="C65" s="67"/>
      <c r="D65" s="71"/>
      <c r="E65" s="67"/>
      <c r="F65" s="68"/>
      <c r="G65" s="69"/>
    </row>
    <row r="66" spans="1:7" s="76" customFormat="1" ht="12" hidden="1" customHeight="1" outlineLevel="1" thickBot="1" x14ac:dyDescent="0.3">
      <c r="A66" s="131"/>
      <c r="B66" s="125"/>
      <c r="C66" s="72"/>
      <c r="D66" s="73"/>
      <c r="E66" s="72"/>
      <c r="F66" s="74"/>
      <c r="G66" s="75"/>
    </row>
    <row r="67" spans="1:7" s="76" customFormat="1" ht="15" hidden="1" customHeight="1" outlineLevel="1" thickBot="1" x14ac:dyDescent="0.3">
      <c r="A67" s="105" t="s">
        <v>21</v>
      </c>
      <c r="B67" s="679" t="s">
        <v>32</v>
      </c>
      <c r="C67" s="116">
        <f>SUM(C60:C66)</f>
        <v>0</v>
      </c>
      <c r="D67" s="116">
        <f>SUM(D60:D66)</f>
        <v>0</v>
      </c>
      <c r="E67" s="116">
        <f>SUM(E60:E66)</f>
        <v>0</v>
      </c>
      <c r="F67" s="116">
        <f>SUM(F60:F66)</f>
        <v>0</v>
      </c>
      <c r="G67" s="116">
        <f>SUM(G60:G66)</f>
        <v>0</v>
      </c>
    </row>
    <row r="68" spans="1:7" s="76" customFormat="1" ht="14.25" hidden="1" customHeight="1" outlineLevel="1" thickBot="1" x14ac:dyDescent="0.3">
      <c r="A68" s="106" t="s">
        <v>23</v>
      </c>
      <c r="B68" s="680"/>
      <c r="C68" s="117" t="e">
        <f>AVERAGE(C60:C66)</f>
        <v>#DIV/0!</v>
      </c>
      <c r="D68" s="117" t="e">
        <f>AVERAGE(D60:D66)</f>
        <v>#DIV/0!</v>
      </c>
      <c r="E68" s="117" t="e">
        <f>AVERAGE(E60:E66)</f>
        <v>#DIV/0!</v>
      </c>
      <c r="F68" s="117" t="e">
        <f>AVERAGE(F60:F66)</f>
        <v>#DIV/0!</v>
      </c>
      <c r="G68" s="117" t="e">
        <f>AVERAGE(G60:G66)</f>
        <v>#DIV/0!</v>
      </c>
    </row>
    <row r="69" spans="1:7" s="76" customFormat="1" ht="15.75" hidden="1" customHeight="1" thickBot="1" x14ac:dyDescent="0.3">
      <c r="A69" s="26" t="s">
        <v>20</v>
      </c>
      <c r="B69" s="680"/>
      <c r="C69" s="83">
        <f>SUM(C60:C64)</f>
        <v>0</v>
      </c>
      <c r="D69" s="83">
        <f>SUM(D60:D64)</f>
        <v>0</v>
      </c>
      <c r="E69" s="83">
        <f>SUM(E60:E64)</f>
        <v>0</v>
      </c>
      <c r="F69" s="83">
        <f>SUM(F60:F64)</f>
        <v>0</v>
      </c>
      <c r="G69" s="83">
        <f>SUM(G60:G64)</f>
        <v>0</v>
      </c>
    </row>
    <row r="70" spans="1:7" s="76" customFormat="1" ht="17.25" hidden="1" customHeight="1" thickBot="1" x14ac:dyDescent="0.3">
      <c r="A70" s="26" t="s">
        <v>22</v>
      </c>
      <c r="B70" s="681"/>
      <c r="C70" s="84" t="e">
        <f>AVERAGE(C60:C64)</f>
        <v>#DIV/0!</v>
      </c>
      <c r="D70" s="84" t="e">
        <f>AVERAGE(D60:D64)</f>
        <v>#DIV/0!</v>
      </c>
      <c r="E70" s="84" t="e">
        <f>AVERAGE(E60:E64)</f>
        <v>#DIV/0!</v>
      </c>
      <c r="F70" s="84" t="e">
        <f>AVERAGE(F60:F64)</f>
        <v>#DIV/0!</v>
      </c>
      <c r="G70" s="84" t="e">
        <f>AVERAGE(G60:G64)</f>
        <v>#DIV/0!</v>
      </c>
    </row>
    <row r="71" spans="1:7" s="76" customFormat="1" ht="14.25" customHeight="1" x14ac:dyDescent="0.25">
      <c r="A71" s="46"/>
      <c r="B71" s="47"/>
      <c r="C71" s="79"/>
      <c r="D71" s="79"/>
      <c r="E71" s="79"/>
      <c r="F71" s="79"/>
      <c r="G71" s="79"/>
    </row>
    <row r="72" spans="1:7" s="76" customFormat="1" ht="30" customHeight="1" x14ac:dyDescent="0.25">
      <c r="B72" s="80"/>
      <c r="C72" s="38" t="s">
        <v>49</v>
      </c>
      <c r="D72" s="38" t="s">
        <v>50</v>
      </c>
      <c r="E72" s="757" t="s">
        <v>58</v>
      </c>
      <c r="F72" s="758"/>
      <c r="G72" s="759"/>
    </row>
    <row r="73" spans="1:7" ht="30" customHeight="1" x14ac:dyDescent="0.25">
      <c r="B73" s="40" t="s">
        <v>29</v>
      </c>
      <c r="C73" s="81">
        <f>SUM(C56:D56, C45:D45, C34:D34, C23:D23, C12:D12, C67:D67)</f>
        <v>0</v>
      </c>
      <c r="D73" s="81">
        <f>SUM(E67:F67, E56:F56, E45:F45, E34:F34, E23:F23, E12:F12)</f>
        <v>0</v>
      </c>
      <c r="E73" s="752" t="s">
        <v>29</v>
      </c>
      <c r="F73" s="748"/>
      <c r="G73" s="103">
        <f>SUM(G12, G23, G34, G45, G56, G67)</f>
        <v>0</v>
      </c>
    </row>
    <row r="74" spans="1:7" ht="30" customHeight="1" x14ac:dyDescent="0.25">
      <c r="B74" s="40" t="s">
        <v>30</v>
      </c>
      <c r="C74" s="81">
        <f>SUM(C58:D58, C47:D47, C36:D36, C25:D25, C14:D14, C69:D69)</f>
        <v>0</v>
      </c>
      <c r="D74" s="81">
        <f>SUM(E69:F69, E58:F58, E47:F47, E36:F36, E25:F25, E14:F14)</f>
        <v>0</v>
      </c>
      <c r="E74" s="686" t="s">
        <v>30</v>
      </c>
      <c r="F74" s="686"/>
      <c r="G74" s="104">
        <f>SUM(G58, G47, G36, G25, G14, G69)</f>
        <v>0</v>
      </c>
    </row>
    <row r="75" spans="1:7" ht="30" customHeight="1" x14ac:dyDescent="0.25">
      <c r="E75" s="752" t="s">
        <v>59</v>
      </c>
      <c r="F75" s="748"/>
      <c r="G75" s="104">
        <f>AVERAGE(G12, G23, G34, G45, G56, G67)</f>
        <v>0</v>
      </c>
    </row>
    <row r="76" spans="1:7" ht="30" customHeight="1" x14ac:dyDescent="0.25">
      <c r="E76" s="686" t="s">
        <v>22</v>
      </c>
      <c r="F76" s="686"/>
      <c r="G76" s="103">
        <f>AVERAGE(G58, G47, G36, G25, G14, G69)</f>
        <v>0</v>
      </c>
    </row>
    <row r="86" spans="2:2" x14ac:dyDescent="0.25">
      <c r="B86" s="82"/>
    </row>
    <row r="87" spans="2:2" x14ac:dyDescent="0.25">
      <c r="B87" s="82"/>
    </row>
    <row r="88" spans="2:2" x14ac:dyDescent="0.25">
      <c r="B88" s="82"/>
    </row>
    <row r="89" spans="2:2" x14ac:dyDescent="0.25">
      <c r="B89" s="82"/>
    </row>
    <row r="90" spans="2:2" x14ac:dyDescent="0.25">
      <c r="B90" s="82"/>
    </row>
    <row r="91" spans="2:2" x14ac:dyDescent="0.25">
      <c r="B91" s="82"/>
    </row>
    <row r="92" spans="2:2" x14ac:dyDescent="0.25">
      <c r="B92" s="82"/>
    </row>
    <row r="97" spans="2:2" x14ac:dyDescent="0.25">
      <c r="B97" s="82"/>
    </row>
    <row r="98" spans="2:2" x14ac:dyDescent="0.25">
      <c r="B98" s="82"/>
    </row>
    <row r="99" spans="2:2" x14ac:dyDescent="0.25">
      <c r="B99" s="82"/>
    </row>
    <row r="100" spans="2:2" x14ac:dyDescent="0.25">
      <c r="B100" s="82"/>
    </row>
    <row r="101" spans="2:2" x14ac:dyDescent="0.25">
      <c r="B101" s="82"/>
    </row>
    <row r="102" spans="2:2" x14ac:dyDescent="0.25">
      <c r="B102" s="82"/>
    </row>
    <row r="103" spans="2:2" x14ac:dyDescent="0.25">
      <c r="B103" s="82"/>
    </row>
    <row r="104" spans="2:2" x14ac:dyDescent="0.25">
      <c r="B104" s="82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B30" sqref="B30:B3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41" t="s">
        <v>118</v>
      </c>
      <c r="B1" s="642"/>
    </row>
    <row r="2" spans="1:2" ht="15.75" thickBot="1" x14ac:dyDescent="0.3">
      <c r="A2" s="643"/>
      <c r="B2" s="644"/>
    </row>
    <row r="3" spans="1:2" ht="15.75" thickBot="1" x14ac:dyDescent="0.3">
      <c r="A3" s="609" t="s">
        <v>44</v>
      </c>
      <c r="B3" s="645"/>
    </row>
    <row r="4" spans="1:2" ht="12.75" customHeight="1" x14ac:dyDescent="0.25">
      <c r="A4" s="587" t="s">
        <v>45</v>
      </c>
      <c r="B4" s="574">
        <f>'NY Waterway-(Port Imperial FC)'!L79</f>
        <v>3153</v>
      </c>
    </row>
    <row r="5" spans="1:2" ht="13.5" customHeight="1" thickBot="1" x14ac:dyDescent="0.3">
      <c r="A5" s="588"/>
      <c r="B5" s="589"/>
    </row>
    <row r="6" spans="1:2" ht="12.75" customHeight="1" x14ac:dyDescent="0.25">
      <c r="A6" s="587" t="s">
        <v>46</v>
      </c>
      <c r="B6" s="574">
        <f>(SeaStreak!G79)</f>
        <v>3708</v>
      </c>
    </row>
    <row r="7" spans="1:2" ht="13.5" customHeight="1" thickBot="1" x14ac:dyDescent="0.3">
      <c r="A7" s="646"/>
      <c r="B7" s="589"/>
    </row>
    <row r="8" spans="1:2" ht="12.75" customHeight="1" x14ac:dyDescent="0.25">
      <c r="A8" s="576" t="s">
        <v>47</v>
      </c>
      <c r="B8" s="600">
        <f>'New York Water Taxi'!M79</f>
        <v>3854</v>
      </c>
    </row>
    <row r="9" spans="1:2" ht="13.5" customHeight="1" thickBot="1" x14ac:dyDescent="0.3">
      <c r="A9" s="647"/>
      <c r="B9" s="602"/>
    </row>
    <row r="10" spans="1:2" ht="12.75" customHeight="1" x14ac:dyDescent="0.25">
      <c r="A10" s="607" t="s">
        <v>33</v>
      </c>
      <c r="B10" s="600">
        <f>('Liberty Landing Ferry'!F79)</f>
        <v>0</v>
      </c>
    </row>
    <row r="11" spans="1:2" ht="13.5" customHeight="1" thickBot="1" x14ac:dyDescent="0.3">
      <c r="A11" s="650"/>
      <c r="B11" s="602"/>
    </row>
    <row r="12" spans="1:2" ht="13.5" customHeight="1" x14ac:dyDescent="0.25">
      <c r="A12" s="607" t="s">
        <v>69</v>
      </c>
      <c r="B12" s="600">
        <f>'NYC Ferry'!E83</f>
        <v>125030</v>
      </c>
    </row>
    <row r="13" spans="1:2" ht="13.5" customHeight="1" thickBot="1" x14ac:dyDescent="0.3">
      <c r="A13" s="650"/>
      <c r="B13" s="602"/>
    </row>
    <row r="14" spans="1:2" ht="13.5" hidden="1" customHeight="1" x14ac:dyDescent="0.25">
      <c r="A14" s="607" t="s">
        <v>64</v>
      </c>
      <c r="B14" s="600">
        <f>'Water Tours'!F74</f>
        <v>0</v>
      </c>
    </row>
    <row r="15" spans="1:2" ht="13.5" hidden="1" customHeight="1" thickBot="1" x14ac:dyDescent="0.3">
      <c r="A15" s="650"/>
      <c r="B15" s="602"/>
    </row>
    <row r="16" spans="1:2" x14ac:dyDescent="0.25">
      <c r="A16" s="603" t="s">
        <v>19</v>
      </c>
      <c r="B16" s="605">
        <f>SUM(B4:B15)</f>
        <v>135745</v>
      </c>
    </row>
    <row r="17" spans="1:2" ht="15.75" thickBot="1" x14ac:dyDescent="0.3">
      <c r="A17" s="648"/>
      <c r="B17" s="649"/>
    </row>
    <row r="18" spans="1:2" ht="15.75" thickBot="1" x14ac:dyDescent="0.3">
      <c r="A18" s="41"/>
      <c r="B18" s="42"/>
    </row>
    <row r="19" spans="1:2" ht="15.75" thickBot="1" x14ac:dyDescent="0.3">
      <c r="A19" s="609" t="s">
        <v>48</v>
      </c>
      <c r="B19" s="645"/>
    </row>
    <row r="20" spans="1:2" x14ac:dyDescent="0.25">
      <c r="A20" s="587" t="s">
        <v>10</v>
      </c>
      <c r="B20" s="574">
        <f>SUM('NYC Ferry'!C78,'NY Waterway-(Port Imperial FC)'!D78,SeaStreak!B78,'New York Water Taxi'!J78,)</f>
        <v>27314</v>
      </c>
    </row>
    <row r="21" spans="1:2" ht="15.75" thickBot="1" x14ac:dyDescent="0.3">
      <c r="A21" s="588"/>
      <c r="B21" s="589"/>
    </row>
    <row r="22" spans="1:2" x14ac:dyDescent="0.25">
      <c r="A22" s="587" t="s">
        <v>65</v>
      </c>
      <c r="B22" s="574">
        <f>SUM('NY Waterway-(Port Imperial FC)'!E78)</f>
        <v>0</v>
      </c>
    </row>
    <row r="23" spans="1:2" ht="15.75" thickBot="1" x14ac:dyDescent="0.3">
      <c r="A23" s="588"/>
      <c r="B23" s="589"/>
    </row>
    <row r="24" spans="1:2" x14ac:dyDescent="0.25">
      <c r="A24" s="576" t="s">
        <v>8</v>
      </c>
      <c r="B24" s="600">
        <f>SUM('NY Waterway-(Port Imperial FC)'!G78)</f>
        <v>0</v>
      </c>
    </row>
    <row r="25" spans="1:2" ht="15.75" thickBot="1" x14ac:dyDescent="0.3">
      <c r="A25" s="651"/>
      <c r="B25" s="602"/>
    </row>
    <row r="26" spans="1:2" x14ac:dyDescent="0.25">
      <c r="A26" s="587" t="s">
        <v>14</v>
      </c>
      <c r="B26" s="574">
        <f>SUM('NYC Ferry'!D78,SeaStreak!C78,'New York Water Taxi'!H78,)</f>
        <v>25978</v>
      </c>
    </row>
    <row r="27" spans="1:2" ht="15.75" thickBot="1" x14ac:dyDescent="0.3">
      <c r="A27" s="646"/>
      <c r="B27" s="589"/>
    </row>
    <row r="28" spans="1:2" ht="12.75" customHeight="1" x14ac:dyDescent="0.25">
      <c r="A28" s="587" t="s">
        <v>108</v>
      </c>
      <c r="B28" s="574">
        <f>SUM('NY Waterway-(Port Imperial FC)'!F78,'Liberty Landing Ferry'!B78)</f>
        <v>3153</v>
      </c>
    </row>
    <row r="29" spans="1:2" ht="15.75" thickBot="1" x14ac:dyDescent="0.3">
      <c r="A29" s="646"/>
      <c r="B29" s="589"/>
    </row>
    <row r="30" spans="1:2" x14ac:dyDescent="0.25">
      <c r="A30" s="576" t="s">
        <v>7</v>
      </c>
      <c r="B30" s="580">
        <f>SUM('New York Water Taxi'!D78)</f>
        <v>0</v>
      </c>
    </row>
    <row r="31" spans="1:2" ht="15.75" thickBot="1" x14ac:dyDescent="0.3">
      <c r="A31" s="647"/>
      <c r="B31" s="581"/>
    </row>
    <row r="32" spans="1:2" x14ac:dyDescent="0.25">
      <c r="A32" s="587" t="s">
        <v>93</v>
      </c>
      <c r="B32" s="580">
        <f>SUM('New York Water Taxi'!F78)</f>
        <v>0</v>
      </c>
    </row>
    <row r="33" spans="1:6" ht="15.75" thickBot="1" x14ac:dyDescent="0.3">
      <c r="A33" s="646"/>
      <c r="B33" s="581"/>
    </row>
    <row r="34" spans="1:6" ht="13.5" customHeight="1" x14ac:dyDescent="0.25">
      <c r="A34" s="578" t="s">
        <v>60</v>
      </c>
      <c r="B34" s="580">
        <f>SUM('NYC Ferry'!E78,'New York Water Taxi'!E78)</f>
        <v>10228</v>
      </c>
    </row>
    <row r="35" spans="1:6" ht="14.25" customHeight="1" thickBot="1" x14ac:dyDescent="0.3">
      <c r="A35" s="579"/>
      <c r="B35" s="581"/>
    </row>
    <row r="36" spans="1:6" ht="14.25" customHeight="1" x14ac:dyDescent="0.25">
      <c r="A36" s="578" t="s">
        <v>90</v>
      </c>
      <c r="B36" s="580">
        <f>SUM('New York Water Taxi'!G78)</f>
        <v>0</v>
      </c>
    </row>
    <row r="37" spans="1:6" ht="14.25" customHeight="1" thickBot="1" x14ac:dyDescent="0.3">
      <c r="A37" s="579"/>
      <c r="B37" s="581"/>
    </row>
    <row r="38" spans="1:6" ht="13.5" customHeight="1" x14ac:dyDescent="0.25">
      <c r="A38" s="578" t="s">
        <v>61</v>
      </c>
      <c r="B38" s="580">
        <f>SUM('NYC Ferry'!I78)</f>
        <v>6450</v>
      </c>
    </row>
    <row r="39" spans="1:6" ht="14.25" customHeight="1" thickBot="1" x14ac:dyDescent="0.3">
      <c r="A39" s="579"/>
      <c r="B39" s="581"/>
    </row>
    <row r="40" spans="1:6" ht="13.5" customHeight="1" x14ac:dyDescent="0.25">
      <c r="A40" s="578" t="s">
        <v>11</v>
      </c>
      <c r="B40" s="580">
        <f>SUM('NYC Ferry'!J78)</f>
        <v>5818</v>
      </c>
    </row>
    <row r="41" spans="1:6" ht="14.25" customHeight="1" thickBot="1" x14ac:dyDescent="0.3">
      <c r="A41" s="579"/>
      <c r="B41" s="581"/>
    </row>
    <row r="42" spans="1:6" ht="13.5" customHeight="1" x14ac:dyDescent="0.25">
      <c r="A42" s="578" t="s">
        <v>12</v>
      </c>
      <c r="B42" s="580">
        <f>SUM('NYC Ferry'!G78)</f>
        <v>3381</v>
      </c>
    </row>
    <row r="43" spans="1:6" ht="14.25" customHeight="1" thickBot="1" x14ac:dyDescent="0.3">
      <c r="A43" s="579"/>
      <c r="B43" s="581"/>
    </row>
    <row r="44" spans="1:6" ht="13.5" customHeight="1" x14ac:dyDescent="0.25">
      <c r="A44" s="578" t="s">
        <v>96</v>
      </c>
      <c r="B44" s="580">
        <f>SUM('NYC Ferry'!H78)</f>
        <v>7654</v>
      </c>
    </row>
    <row r="45" spans="1:6" ht="14.25" customHeight="1" thickBot="1" x14ac:dyDescent="0.3">
      <c r="A45" s="579"/>
      <c r="B45" s="581"/>
    </row>
    <row r="46" spans="1:6" ht="14.25" customHeight="1" x14ac:dyDescent="0.25">
      <c r="A46" s="578" t="s">
        <v>31</v>
      </c>
      <c r="B46" s="580">
        <f>SUM('NYC Ferry'!X78)</f>
        <v>0</v>
      </c>
      <c r="F46" s="6"/>
    </row>
    <row r="47" spans="1:6" ht="14.25" customHeight="1" thickBot="1" x14ac:dyDescent="0.3">
      <c r="A47" s="579"/>
      <c r="B47" s="581"/>
    </row>
    <row r="48" spans="1:6" ht="14.25" customHeight="1" x14ac:dyDescent="0.25">
      <c r="A48" s="578" t="s">
        <v>74</v>
      </c>
      <c r="B48" s="580">
        <f>SUM('NYC Ferry'!N78)</f>
        <v>1003</v>
      </c>
    </row>
    <row r="49" spans="1:2" ht="14.25" customHeight="1" thickBot="1" x14ac:dyDescent="0.3">
      <c r="A49" s="579"/>
      <c r="B49" s="581"/>
    </row>
    <row r="50" spans="1:2" ht="14.25" customHeight="1" x14ac:dyDescent="0.25">
      <c r="A50" s="578" t="s">
        <v>99</v>
      </c>
      <c r="B50" s="580">
        <f>SUM('New York Water Taxi'!K78)</f>
        <v>0</v>
      </c>
    </row>
    <row r="51" spans="1:2" ht="14.25" customHeight="1" thickBot="1" x14ac:dyDescent="0.3">
      <c r="A51" s="579"/>
      <c r="B51" s="581"/>
    </row>
    <row r="52" spans="1:2" ht="14.25" customHeight="1" x14ac:dyDescent="0.25">
      <c r="A52" s="614" t="s">
        <v>109</v>
      </c>
      <c r="B52" s="580">
        <f>SUM('NYC Ferry'!K78,'New York Water Taxi'!I78)</f>
        <v>5714</v>
      </c>
    </row>
    <row r="53" spans="1:2" ht="14.25" customHeight="1" thickBot="1" x14ac:dyDescent="0.3">
      <c r="A53" s="615"/>
      <c r="B53" s="581"/>
    </row>
    <row r="54" spans="1:2" ht="14.25" customHeight="1" x14ac:dyDescent="0.25">
      <c r="A54" s="578" t="s">
        <v>80</v>
      </c>
      <c r="B54" s="580">
        <f>SUM('NYC Ferry'!W78)</f>
        <v>1290</v>
      </c>
    </row>
    <row r="55" spans="1:2" ht="14.25" customHeight="1" thickBot="1" x14ac:dyDescent="0.3">
      <c r="A55" s="579"/>
      <c r="B55" s="581"/>
    </row>
    <row r="56" spans="1:2" ht="14.25" customHeight="1" x14ac:dyDescent="0.25">
      <c r="A56" s="578" t="s">
        <v>81</v>
      </c>
      <c r="B56" s="580">
        <f>SUM('NYC Ferry'!V78)</f>
        <v>1023</v>
      </c>
    </row>
    <row r="57" spans="1:2" ht="14.25" customHeight="1" thickBot="1" x14ac:dyDescent="0.3">
      <c r="A57" s="579"/>
      <c r="B57" s="581"/>
    </row>
    <row r="58" spans="1:2" ht="14.25" customHeight="1" x14ac:dyDescent="0.25">
      <c r="A58" s="578" t="s">
        <v>83</v>
      </c>
      <c r="B58" s="580">
        <f>SUM('NYC Ferry'!U78)</f>
        <v>4736</v>
      </c>
    </row>
    <row r="59" spans="1:2" ht="14.25" customHeight="1" thickBot="1" x14ac:dyDescent="0.3">
      <c r="A59" s="579"/>
      <c r="B59" s="581"/>
    </row>
    <row r="60" spans="1:2" ht="14.25" customHeight="1" x14ac:dyDescent="0.25">
      <c r="A60" s="578" t="s">
        <v>82</v>
      </c>
      <c r="B60" s="580">
        <f>SUM('NYC Ferry'!T78)</f>
        <v>4954</v>
      </c>
    </row>
    <row r="61" spans="1:2" ht="14.25" customHeight="1" thickBot="1" x14ac:dyDescent="0.3">
      <c r="A61" s="579"/>
      <c r="B61" s="581"/>
    </row>
    <row r="62" spans="1:2" ht="14.25" customHeight="1" x14ac:dyDescent="0.25">
      <c r="A62" s="652" t="s">
        <v>97</v>
      </c>
      <c r="B62" s="580">
        <f>SUM('NYC Ferry'!M78)</f>
        <v>1455</v>
      </c>
    </row>
    <row r="63" spans="1:2" ht="14.25" customHeight="1" thickBot="1" x14ac:dyDescent="0.3">
      <c r="A63" s="653"/>
      <c r="B63" s="581"/>
    </row>
    <row r="64" spans="1:2" ht="14.25" customHeight="1" x14ac:dyDescent="0.25">
      <c r="A64" s="578" t="s">
        <v>111</v>
      </c>
      <c r="B64" s="580">
        <f>SUM('NYC Ferry'!O78)</f>
        <v>2689</v>
      </c>
    </row>
    <row r="65" spans="1:2" ht="14.25" customHeight="1" thickBot="1" x14ac:dyDescent="0.3">
      <c r="A65" s="579"/>
      <c r="B65" s="581"/>
    </row>
    <row r="66" spans="1:2" ht="14.25" customHeight="1" x14ac:dyDescent="0.25">
      <c r="A66" s="578" t="s">
        <v>68</v>
      </c>
      <c r="B66" s="580">
        <f>SUM('NYC Ferry'!L78)</f>
        <v>6536</v>
      </c>
    </row>
    <row r="67" spans="1:2" ht="14.25" customHeight="1" thickBot="1" x14ac:dyDescent="0.3">
      <c r="A67" s="579"/>
      <c r="B67" s="581"/>
    </row>
    <row r="68" spans="1:2" ht="14.25" customHeight="1" x14ac:dyDescent="0.25">
      <c r="A68" s="578" t="s">
        <v>75</v>
      </c>
      <c r="B68" s="580">
        <f>SUM('NYC Ferry'!R78)</f>
        <v>4758</v>
      </c>
    </row>
    <row r="69" spans="1:2" ht="14.25" customHeight="1" thickBot="1" x14ac:dyDescent="0.3">
      <c r="A69" s="579"/>
      <c r="B69" s="581"/>
    </row>
    <row r="70" spans="1:2" ht="14.25" customHeight="1" x14ac:dyDescent="0.25">
      <c r="A70" s="578" t="s">
        <v>76</v>
      </c>
      <c r="B70" s="580">
        <f>SUM('NYC Ferry'!Q78)</f>
        <v>3093</v>
      </c>
    </row>
    <row r="71" spans="1:2" ht="14.25" customHeight="1" thickBot="1" x14ac:dyDescent="0.3">
      <c r="A71" s="579"/>
      <c r="B71" s="581"/>
    </row>
    <row r="72" spans="1:2" ht="14.25" customHeight="1" x14ac:dyDescent="0.25">
      <c r="A72" s="578" t="s">
        <v>103</v>
      </c>
      <c r="B72" s="580">
        <f>SUM('NYC Ferry'!P78)</f>
        <v>1429</v>
      </c>
    </row>
    <row r="73" spans="1:2" ht="14.25" customHeight="1" thickBot="1" x14ac:dyDescent="0.3">
      <c r="A73" s="579"/>
      <c r="B73" s="581"/>
    </row>
    <row r="74" spans="1:2" ht="14.25" customHeight="1" x14ac:dyDescent="0.25">
      <c r="A74" s="578" t="s">
        <v>62</v>
      </c>
      <c r="B74" s="580">
        <f>SUM('NYC Ferry'!F78)</f>
        <v>7089</v>
      </c>
    </row>
    <row r="75" spans="1:2" ht="14.25" customHeight="1" thickBot="1" x14ac:dyDescent="0.3">
      <c r="A75" s="579"/>
      <c r="B75" s="581"/>
    </row>
    <row r="76" spans="1:2" x14ac:dyDescent="0.25">
      <c r="A76" s="618" t="s">
        <v>19</v>
      </c>
      <c r="B76" s="605">
        <f>SUM(B20:B75)</f>
        <v>135745</v>
      </c>
    </row>
    <row r="77" spans="1:2" ht="15.75" thickBot="1" x14ac:dyDescent="0.3">
      <c r="A77" s="654"/>
      <c r="B77" s="649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workbookViewId="0">
      <pane xSplit="2" ySplit="4" topLeftCell="H14" activePane="bottomRight" state="frozen"/>
      <selection pane="topRight" activeCell="C1" sqref="C1"/>
      <selection pane="bottomLeft" activeCell="A5" sqref="A5"/>
      <selection pane="bottomRight" activeCell="U76" sqref="U76"/>
    </sheetView>
  </sheetViews>
  <sheetFormatPr defaultRowHeight="15" x14ac:dyDescent="0.25"/>
  <cols>
    <col min="1" max="1" width="18.7109375" style="1" bestFit="1" customWidth="1"/>
    <col min="2" max="2" width="10.7109375" style="129" bestFit="1" customWidth="1"/>
    <col min="3" max="3" width="17.5703125" style="129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55" customWidth="1"/>
    <col min="15" max="16" width="11.7109375" style="1" customWidth="1"/>
    <col min="17" max="26" width="11.7109375" style="255" customWidth="1"/>
    <col min="27" max="27" width="13.42578125" customWidth="1"/>
    <col min="28" max="28" width="11" customWidth="1"/>
    <col min="29" max="29" width="10.85546875" style="308" bestFit="1" customWidth="1"/>
    <col min="30" max="30" width="10.85546875" style="257" customWidth="1"/>
    <col min="31" max="31" width="11.7109375" style="255" customWidth="1"/>
    <col min="32" max="32" width="14.28515625" customWidth="1"/>
    <col min="33" max="33" width="12.42578125" customWidth="1"/>
    <col min="34" max="34" width="10.85546875" customWidth="1"/>
    <col min="35" max="35" width="10.5703125" customWidth="1"/>
    <col min="36" max="36" width="9.140625" style="257"/>
    <col min="37" max="37" width="10.5703125" style="257" customWidth="1"/>
  </cols>
  <sheetData>
    <row r="1" spans="1:38" ht="15" customHeight="1" x14ac:dyDescent="0.25">
      <c r="A1" s="689" t="s">
        <v>51</v>
      </c>
      <c r="B1" s="692" t="s">
        <v>52</v>
      </c>
      <c r="C1" s="700" t="s">
        <v>67</v>
      </c>
      <c r="D1" s="701"/>
      <c r="E1" s="701"/>
      <c r="F1" s="701"/>
      <c r="G1" s="701"/>
      <c r="H1" s="701"/>
      <c r="I1" s="702"/>
      <c r="J1" s="696" t="s">
        <v>68</v>
      </c>
      <c r="K1" s="697"/>
      <c r="L1" s="697"/>
      <c r="M1" s="655" t="s">
        <v>72</v>
      </c>
      <c r="N1" s="656"/>
      <c r="O1" s="656"/>
      <c r="P1" s="656"/>
      <c r="Q1" s="656"/>
      <c r="R1" s="656"/>
      <c r="S1" s="657"/>
      <c r="T1" s="661" t="s">
        <v>75</v>
      </c>
      <c r="U1" s="656"/>
      <c r="V1" s="656"/>
      <c r="W1" s="656"/>
      <c r="X1" s="656"/>
      <c r="Y1" s="662"/>
      <c r="Z1" s="655" t="s">
        <v>83</v>
      </c>
      <c r="AA1" s="656"/>
      <c r="AB1" s="656"/>
      <c r="AC1" s="656"/>
      <c r="AD1" s="657"/>
      <c r="AE1" s="661" t="s">
        <v>79</v>
      </c>
      <c r="AF1" s="656"/>
      <c r="AG1" s="656"/>
      <c r="AH1" s="656"/>
      <c r="AI1" s="657"/>
      <c r="AJ1" s="709" t="s">
        <v>102</v>
      </c>
      <c r="AK1" s="710"/>
      <c r="AL1" s="706"/>
    </row>
    <row r="2" spans="1:38" ht="15.75" customHeight="1" x14ac:dyDescent="0.25">
      <c r="A2" s="690"/>
      <c r="B2" s="693"/>
      <c r="C2" s="703"/>
      <c r="D2" s="704"/>
      <c r="E2" s="704"/>
      <c r="F2" s="704"/>
      <c r="G2" s="704"/>
      <c r="H2" s="704"/>
      <c r="I2" s="705"/>
      <c r="J2" s="698"/>
      <c r="K2" s="699"/>
      <c r="L2" s="699"/>
      <c r="M2" s="658"/>
      <c r="N2" s="659"/>
      <c r="O2" s="659"/>
      <c r="P2" s="659"/>
      <c r="Q2" s="659"/>
      <c r="R2" s="659"/>
      <c r="S2" s="660"/>
      <c r="T2" s="663"/>
      <c r="U2" s="659"/>
      <c r="V2" s="659"/>
      <c r="W2" s="659"/>
      <c r="X2" s="659"/>
      <c r="Y2" s="664"/>
      <c r="Z2" s="658"/>
      <c r="AA2" s="659"/>
      <c r="AB2" s="659"/>
      <c r="AC2" s="659"/>
      <c r="AD2" s="660"/>
      <c r="AE2" s="663"/>
      <c r="AF2" s="659"/>
      <c r="AG2" s="659"/>
      <c r="AH2" s="659"/>
      <c r="AI2" s="660"/>
      <c r="AJ2" s="711"/>
      <c r="AK2" s="712"/>
      <c r="AL2" s="707"/>
    </row>
    <row r="3" spans="1:38" ht="15" customHeight="1" x14ac:dyDescent="0.25">
      <c r="A3" s="690"/>
      <c r="B3" s="693"/>
      <c r="C3" s="674" t="s">
        <v>10</v>
      </c>
      <c r="D3" s="665" t="s">
        <v>60</v>
      </c>
      <c r="E3" s="665" t="s">
        <v>61</v>
      </c>
      <c r="F3" s="665" t="s">
        <v>11</v>
      </c>
      <c r="G3" s="665" t="s">
        <v>12</v>
      </c>
      <c r="H3" s="665" t="s">
        <v>96</v>
      </c>
      <c r="I3" s="672" t="s">
        <v>14</v>
      </c>
      <c r="J3" s="674" t="s">
        <v>10</v>
      </c>
      <c r="K3" s="665" t="s">
        <v>105</v>
      </c>
      <c r="L3" s="667" t="s">
        <v>68</v>
      </c>
      <c r="M3" s="674" t="s">
        <v>10</v>
      </c>
      <c r="N3" s="665" t="s">
        <v>60</v>
      </c>
      <c r="O3" s="665" t="s">
        <v>112</v>
      </c>
      <c r="P3" s="665" t="s">
        <v>74</v>
      </c>
      <c r="Q3" s="665" t="s">
        <v>105</v>
      </c>
      <c r="R3" s="665" t="s">
        <v>73</v>
      </c>
      <c r="S3" s="672" t="s">
        <v>81</v>
      </c>
      <c r="T3" s="669" t="s">
        <v>10</v>
      </c>
      <c r="U3" s="665" t="s">
        <v>103</v>
      </c>
      <c r="V3" s="665" t="s">
        <v>14</v>
      </c>
      <c r="W3" s="665" t="s">
        <v>62</v>
      </c>
      <c r="X3" s="665" t="s">
        <v>76</v>
      </c>
      <c r="Y3" s="667" t="s">
        <v>75</v>
      </c>
      <c r="Z3" s="674" t="s">
        <v>10</v>
      </c>
      <c r="AA3" s="665" t="s">
        <v>14</v>
      </c>
      <c r="AB3" s="665" t="s">
        <v>82</v>
      </c>
      <c r="AC3" s="665" t="s">
        <v>83</v>
      </c>
      <c r="AD3" s="672" t="s">
        <v>80</v>
      </c>
      <c r="AE3" s="669" t="s">
        <v>10</v>
      </c>
      <c r="AF3" s="665" t="s">
        <v>81</v>
      </c>
      <c r="AG3" s="665" t="s">
        <v>80</v>
      </c>
      <c r="AH3" s="665" t="s">
        <v>14</v>
      </c>
      <c r="AI3" s="672" t="s">
        <v>62</v>
      </c>
      <c r="AJ3" s="674" t="s">
        <v>10</v>
      </c>
      <c r="AK3" s="672" t="s">
        <v>31</v>
      </c>
      <c r="AL3" s="707"/>
    </row>
    <row r="4" spans="1:38" ht="40.5" customHeight="1" thickBot="1" x14ac:dyDescent="0.3">
      <c r="A4" s="691"/>
      <c r="B4" s="694"/>
      <c r="C4" s="677"/>
      <c r="D4" s="671"/>
      <c r="E4" s="671"/>
      <c r="F4" s="671"/>
      <c r="G4" s="671"/>
      <c r="H4" s="671"/>
      <c r="I4" s="673"/>
      <c r="J4" s="677"/>
      <c r="K4" s="671"/>
      <c r="L4" s="695"/>
      <c r="M4" s="675"/>
      <c r="N4" s="666"/>
      <c r="O4" s="666"/>
      <c r="P4" s="666"/>
      <c r="Q4" s="666"/>
      <c r="R4" s="666"/>
      <c r="S4" s="673"/>
      <c r="T4" s="670"/>
      <c r="U4" s="671"/>
      <c r="V4" s="666"/>
      <c r="W4" s="666"/>
      <c r="X4" s="666"/>
      <c r="Y4" s="668"/>
      <c r="Z4" s="675"/>
      <c r="AA4" s="666"/>
      <c r="AB4" s="666"/>
      <c r="AC4" s="671"/>
      <c r="AD4" s="673"/>
      <c r="AE4" s="670"/>
      <c r="AF4" s="666"/>
      <c r="AG4" s="666"/>
      <c r="AH4" s="666"/>
      <c r="AI4" s="713"/>
      <c r="AJ4" s="675"/>
      <c r="AK4" s="673"/>
      <c r="AL4" s="708"/>
    </row>
    <row r="5" spans="1:38" s="452" customFormat="1" ht="17.25" hidden="1" thickBot="1" x14ac:dyDescent="0.35">
      <c r="A5" s="146"/>
      <c r="B5" s="444"/>
      <c r="C5" s="432"/>
      <c r="D5" s="431"/>
      <c r="E5" s="431"/>
      <c r="F5" s="431"/>
      <c r="G5" s="431"/>
      <c r="H5" s="431"/>
      <c r="I5" s="451"/>
      <c r="J5" s="540"/>
      <c r="K5" s="431"/>
      <c r="L5" s="434"/>
      <c r="M5" s="250"/>
      <c r="N5" s="213"/>
      <c r="O5" s="213"/>
      <c r="P5" s="213"/>
      <c r="Q5" s="213"/>
      <c r="R5" s="213"/>
      <c r="S5" s="240"/>
      <c r="T5" s="537"/>
      <c r="U5" s="431"/>
      <c r="V5" s="431"/>
      <c r="W5" s="431"/>
      <c r="X5" s="431"/>
      <c r="Y5" s="434"/>
      <c r="Z5" s="250"/>
      <c r="AA5" s="560"/>
      <c r="AB5" s="213"/>
      <c r="AC5" s="213"/>
      <c r="AD5" s="240"/>
      <c r="AE5" s="537"/>
      <c r="AF5" s="431"/>
      <c r="AG5" s="431"/>
      <c r="AH5" s="431"/>
      <c r="AI5" s="433"/>
      <c r="AJ5" s="432"/>
      <c r="AK5" s="433"/>
      <c r="AL5" s="187"/>
    </row>
    <row r="6" spans="1:38" ht="15.75" hidden="1" thickBot="1" x14ac:dyDescent="0.3">
      <c r="A6" s="154" t="s">
        <v>21</v>
      </c>
      <c r="B6" s="676" t="s">
        <v>24</v>
      </c>
      <c r="C6" s="247">
        <f t="shared" ref="C6:AL6" si="0">SUM(C5)</f>
        <v>0</v>
      </c>
      <c r="D6" s="228">
        <f t="shared" si="0"/>
        <v>0</v>
      </c>
      <c r="E6" s="228">
        <f t="shared" si="0"/>
        <v>0</v>
      </c>
      <c r="F6" s="228">
        <f t="shared" si="0"/>
        <v>0</v>
      </c>
      <c r="G6" s="228">
        <f t="shared" si="0"/>
        <v>0</v>
      </c>
      <c r="H6" s="228">
        <f t="shared" si="0"/>
        <v>0</v>
      </c>
      <c r="I6" s="541">
        <f t="shared" si="0"/>
        <v>0</v>
      </c>
      <c r="J6" s="247">
        <f t="shared" si="0"/>
        <v>0</v>
      </c>
      <c r="K6" s="228">
        <f t="shared" si="0"/>
        <v>0</v>
      </c>
      <c r="L6" s="533">
        <f t="shared" si="0"/>
        <v>0</v>
      </c>
      <c r="M6" s="247">
        <f t="shared" si="0"/>
        <v>0</v>
      </c>
      <c r="N6" s="228">
        <f t="shared" si="0"/>
        <v>0</v>
      </c>
      <c r="O6" s="228">
        <f t="shared" si="0"/>
        <v>0</v>
      </c>
      <c r="P6" s="228">
        <f t="shared" si="0"/>
        <v>0</v>
      </c>
      <c r="Q6" s="228">
        <f t="shared" si="0"/>
        <v>0</v>
      </c>
      <c r="R6" s="228">
        <f t="shared" si="0"/>
        <v>0</v>
      </c>
      <c r="S6" s="541"/>
      <c r="T6" s="538">
        <f t="shared" si="0"/>
        <v>0</v>
      </c>
      <c r="U6" s="228">
        <f t="shared" si="0"/>
        <v>0</v>
      </c>
      <c r="V6" s="228">
        <f t="shared" si="0"/>
        <v>0</v>
      </c>
      <c r="W6" s="228">
        <f t="shared" si="0"/>
        <v>0</v>
      </c>
      <c r="X6" s="228">
        <f t="shared" si="0"/>
        <v>0</v>
      </c>
      <c r="Y6" s="533">
        <f t="shared" si="0"/>
        <v>0</v>
      </c>
      <c r="Z6" s="247">
        <f t="shared" si="0"/>
        <v>0</v>
      </c>
      <c r="AA6" s="228">
        <f t="shared" si="0"/>
        <v>0</v>
      </c>
      <c r="AB6" s="228">
        <f t="shared" si="0"/>
        <v>0</v>
      </c>
      <c r="AC6" s="228">
        <f t="shared" si="0"/>
        <v>0</v>
      </c>
      <c r="AD6" s="541"/>
      <c r="AE6" s="538">
        <f t="shared" si="0"/>
        <v>0</v>
      </c>
      <c r="AF6" s="228">
        <f t="shared" si="0"/>
        <v>0</v>
      </c>
      <c r="AG6" s="228">
        <f t="shared" si="0"/>
        <v>0</v>
      </c>
      <c r="AH6" s="228">
        <f t="shared" si="0"/>
        <v>0</v>
      </c>
      <c r="AI6" s="541">
        <f t="shared" si="0"/>
        <v>0</v>
      </c>
      <c r="AJ6" s="247">
        <f t="shared" si="0"/>
        <v>0</v>
      </c>
      <c r="AK6" s="541">
        <f t="shared" si="0"/>
        <v>0</v>
      </c>
      <c r="AL6" s="155">
        <f t="shared" si="0"/>
        <v>0</v>
      </c>
    </row>
    <row r="7" spans="1:38" ht="15.75" hidden="1" thickBot="1" x14ac:dyDescent="0.3">
      <c r="A7" s="106" t="s">
        <v>23</v>
      </c>
      <c r="B7" s="676"/>
      <c r="C7" s="247" t="e">
        <f t="shared" ref="C7:AL7" si="1">AVERAGE(C5)</f>
        <v>#DIV/0!</v>
      </c>
      <c r="D7" s="247" t="e">
        <f t="shared" si="1"/>
        <v>#DIV/0!</v>
      </c>
      <c r="E7" s="247" t="e">
        <f t="shared" si="1"/>
        <v>#DIV/0!</v>
      </c>
      <c r="F7" s="247" t="e">
        <f t="shared" si="1"/>
        <v>#DIV/0!</v>
      </c>
      <c r="G7" s="247" t="e">
        <f t="shared" si="1"/>
        <v>#DIV/0!</v>
      </c>
      <c r="H7" s="247" t="e">
        <f t="shared" si="1"/>
        <v>#DIV/0!</v>
      </c>
      <c r="I7" s="542" t="e">
        <f t="shared" si="1"/>
        <v>#DIV/0!</v>
      </c>
      <c r="J7" s="247" t="e">
        <f t="shared" si="1"/>
        <v>#DIV/0!</v>
      </c>
      <c r="K7" s="247" t="e">
        <f t="shared" si="1"/>
        <v>#DIV/0!</v>
      </c>
      <c r="L7" s="534" t="e">
        <f t="shared" si="1"/>
        <v>#DIV/0!</v>
      </c>
      <c r="M7" s="247" t="e">
        <f t="shared" si="1"/>
        <v>#DIV/0!</v>
      </c>
      <c r="N7" s="228" t="e">
        <f t="shared" si="1"/>
        <v>#DIV/0!</v>
      </c>
      <c r="O7" s="228" t="e">
        <f t="shared" si="1"/>
        <v>#DIV/0!</v>
      </c>
      <c r="P7" s="228" t="e">
        <f t="shared" si="1"/>
        <v>#DIV/0!</v>
      </c>
      <c r="Q7" s="228" t="e">
        <f t="shared" si="1"/>
        <v>#DIV/0!</v>
      </c>
      <c r="R7" s="228" t="e">
        <f t="shared" si="1"/>
        <v>#DIV/0!</v>
      </c>
      <c r="S7" s="541"/>
      <c r="T7" s="538" t="e">
        <f t="shared" si="1"/>
        <v>#DIV/0!</v>
      </c>
      <c r="U7" s="247" t="e">
        <f t="shared" si="1"/>
        <v>#DIV/0!</v>
      </c>
      <c r="V7" s="247" t="e">
        <f t="shared" si="1"/>
        <v>#DIV/0!</v>
      </c>
      <c r="W7" s="247" t="e">
        <f t="shared" si="1"/>
        <v>#DIV/0!</v>
      </c>
      <c r="X7" s="247" t="e">
        <f t="shared" si="1"/>
        <v>#DIV/0!</v>
      </c>
      <c r="Y7" s="534" t="e">
        <f t="shared" si="1"/>
        <v>#DIV/0!</v>
      </c>
      <c r="Z7" s="247" t="e">
        <f t="shared" si="1"/>
        <v>#DIV/0!</v>
      </c>
      <c r="AA7" s="228" t="e">
        <f t="shared" si="1"/>
        <v>#DIV/0!</v>
      </c>
      <c r="AB7" s="228" t="e">
        <f t="shared" si="1"/>
        <v>#DIV/0!</v>
      </c>
      <c r="AC7" s="228" t="e">
        <f t="shared" si="1"/>
        <v>#DIV/0!</v>
      </c>
      <c r="AD7" s="541"/>
      <c r="AE7" s="538" t="e">
        <f t="shared" si="1"/>
        <v>#DIV/0!</v>
      </c>
      <c r="AF7" s="247" t="e">
        <f t="shared" si="1"/>
        <v>#DIV/0!</v>
      </c>
      <c r="AG7" s="247" t="e">
        <f t="shared" si="1"/>
        <v>#DIV/0!</v>
      </c>
      <c r="AH7" s="247" t="e">
        <f t="shared" si="1"/>
        <v>#DIV/0!</v>
      </c>
      <c r="AI7" s="542" t="e">
        <f t="shared" si="1"/>
        <v>#DIV/0!</v>
      </c>
      <c r="AJ7" s="247" t="e">
        <f t="shared" si="1"/>
        <v>#DIV/0!</v>
      </c>
      <c r="AK7" s="542" t="e">
        <f t="shared" si="1"/>
        <v>#DIV/0!</v>
      </c>
      <c r="AL7" s="538" t="e">
        <f t="shared" si="1"/>
        <v>#DIV/0!</v>
      </c>
    </row>
    <row r="8" spans="1:38" ht="15.75" hidden="1" thickBot="1" x14ac:dyDescent="0.3">
      <c r="A8" s="26" t="s">
        <v>20</v>
      </c>
      <c r="B8" s="676"/>
      <c r="C8" s="248" t="e">
        <f>SUM(#REF!)</f>
        <v>#REF!</v>
      </c>
      <c r="D8" s="229" t="e">
        <f>SUM(#REF!)</f>
        <v>#REF!</v>
      </c>
      <c r="E8" s="229" t="e">
        <f>SUM(#REF!)</f>
        <v>#REF!</v>
      </c>
      <c r="F8" s="229" t="e">
        <f>SUM(#REF!)</f>
        <v>#REF!</v>
      </c>
      <c r="G8" s="229" t="e">
        <f>SUM(#REF!)</f>
        <v>#REF!</v>
      </c>
      <c r="H8" s="229" t="e">
        <f>SUM(#REF!)</f>
        <v>#REF!</v>
      </c>
      <c r="I8" s="543" t="e">
        <f>SUM(#REF!)</f>
        <v>#REF!</v>
      </c>
      <c r="J8" s="248" t="e">
        <f>SUM(#REF!)</f>
        <v>#REF!</v>
      </c>
      <c r="K8" s="229" t="e">
        <f>SUM(#REF!)</f>
        <v>#REF!</v>
      </c>
      <c r="L8" s="535" t="e">
        <f>SUM(#REF!)</f>
        <v>#REF!</v>
      </c>
      <c r="M8" s="248" t="e">
        <f>SUM(#REF!)</f>
        <v>#REF!</v>
      </c>
      <c r="N8" s="229" t="e">
        <f>SUM(#REF!)</f>
        <v>#REF!</v>
      </c>
      <c r="O8" s="229" t="e">
        <f>SUM(#REF!)</f>
        <v>#REF!</v>
      </c>
      <c r="P8" s="229" t="e">
        <f>SUM(#REF!)</f>
        <v>#REF!</v>
      </c>
      <c r="Q8" s="229" t="e">
        <f>SUM(#REF!)</f>
        <v>#REF!</v>
      </c>
      <c r="R8" s="229" t="e">
        <f>SUM(#REF!)</f>
        <v>#REF!</v>
      </c>
      <c r="S8" s="543"/>
      <c r="T8" s="539" t="e">
        <f>SUM(#REF!)</f>
        <v>#REF!</v>
      </c>
      <c r="U8" s="229" t="e">
        <f>SUM(#REF!)</f>
        <v>#REF!</v>
      </c>
      <c r="V8" s="229" t="e">
        <f>SUM(#REF!)</f>
        <v>#REF!</v>
      </c>
      <c r="W8" s="229" t="e">
        <f>SUM(#REF!)</f>
        <v>#REF!</v>
      </c>
      <c r="X8" s="229" t="e">
        <f>SUM(#REF!)</f>
        <v>#REF!</v>
      </c>
      <c r="Y8" s="535" t="e">
        <f>SUM(#REF!)</f>
        <v>#REF!</v>
      </c>
      <c r="Z8" s="248" t="e">
        <f>SUM(#REF!)</f>
        <v>#REF!</v>
      </c>
      <c r="AA8" s="229" t="e">
        <f>SUM(#REF!)</f>
        <v>#REF!</v>
      </c>
      <c r="AB8" s="229" t="e">
        <f>SUM(#REF!)</f>
        <v>#REF!</v>
      </c>
      <c r="AC8" s="229" t="e">
        <f>SUM(#REF!)</f>
        <v>#REF!</v>
      </c>
      <c r="AD8" s="543"/>
      <c r="AE8" s="539" t="e">
        <f>SUM(#REF!)</f>
        <v>#REF!</v>
      </c>
      <c r="AF8" s="229" t="e">
        <f>SUM(#REF!)</f>
        <v>#REF!</v>
      </c>
      <c r="AG8" s="229" t="e">
        <f>SUM(#REF!)</f>
        <v>#REF!</v>
      </c>
      <c r="AH8" s="229" t="e">
        <f>SUM(#REF!)</f>
        <v>#REF!</v>
      </c>
      <c r="AI8" s="543" t="e">
        <f>SUM(#REF!)</f>
        <v>#REF!</v>
      </c>
      <c r="AJ8" s="248" t="e">
        <f>SUM(#REF!)</f>
        <v>#REF!</v>
      </c>
      <c r="AK8" s="543" t="e">
        <f>SUM(#REF!)</f>
        <v>#REF!</v>
      </c>
      <c r="AL8" s="156" t="e">
        <f>SUM(#REF!)</f>
        <v>#REF!</v>
      </c>
    </row>
    <row r="9" spans="1:38" ht="15.75" hidden="1" thickBot="1" x14ac:dyDescent="0.3">
      <c r="A9" s="26" t="s">
        <v>22</v>
      </c>
      <c r="B9" s="676"/>
      <c r="C9" s="248" t="e">
        <f>AVERAGE(#REF!)</f>
        <v>#REF!</v>
      </c>
      <c r="D9" s="229" t="e">
        <f>AVERAGE(#REF!)</f>
        <v>#REF!</v>
      </c>
      <c r="E9" s="229" t="e">
        <f>AVERAGE(#REF!)</f>
        <v>#REF!</v>
      </c>
      <c r="F9" s="229" t="e">
        <f>AVERAGE(#REF!)</f>
        <v>#REF!</v>
      </c>
      <c r="G9" s="229" t="e">
        <f>AVERAGE(#REF!)</f>
        <v>#REF!</v>
      </c>
      <c r="H9" s="229" t="e">
        <f>AVERAGE(#REF!)</f>
        <v>#REF!</v>
      </c>
      <c r="I9" s="543" t="e">
        <f>AVERAGE(#REF!)</f>
        <v>#REF!</v>
      </c>
      <c r="J9" s="248" t="e">
        <f>AVERAGE(#REF!)</f>
        <v>#REF!</v>
      </c>
      <c r="K9" s="229" t="e">
        <f>AVERAGE(#REF!)</f>
        <v>#REF!</v>
      </c>
      <c r="L9" s="535" t="e">
        <f>AVERAGE(#REF!)</f>
        <v>#REF!</v>
      </c>
      <c r="M9" s="248" t="e">
        <f>AVERAGE(#REF!)</f>
        <v>#REF!</v>
      </c>
      <c r="N9" s="229" t="e">
        <f>AVERAGE(#REF!)</f>
        <v>#REF!</v>
      </c>
      <c r="O9" s="229" t="e">
        <f>AVERAGE(#REF!)</f>
        <v>#REF!</v>
      </c>
      <c r="P9" s="229" t="e">
        <f>AVERAGE(#REF!)</f>
        <v>#REF!</v>
      </c>
      <c r="Q9" s="229" t="e">
        <f>AVERAGE(#REF!)</f>
        <v>#REF!</v>
      </c>
      <c r="R9" s="229" t="e">
        <f>AVERAGE(#REF!)</f>
        <v>#REF!</v>
      </c>
      <c r="S9" s="543"/>
      <c r="T9" s="539" t="e">
        <f>AVERAGE(#REF!)</f>
        <v>#REF!</v>
      </c>
      <c r="U9" s="229" t="e">
        <f>AVERAGE(#REF!)</f>
        <v>#REF!</v>
      </c>
      <c r="V9" s="229" t="e">
        <f>AVERAGE(#REF!)</f>
        <v>#REF!</v>
      </c>
      <c r="W9" s="229" t="e">
        <f>AVERAGE(#REF!)</f>
        <v>#REF!</v>
      </c>
      <c r="X9" s="229" t="e">
        <f>AVERAGE(#REF!)</f>
        <v>#REF!</v>
      </c>
      <c r="Y9" s="535" t="e">
        <f>AVERAGE(#REF!)</f>
        <v>#REF!</v>
      </c>
      <c r="Z9" s="248" t="e">
        <f>AVERAGE(#REF!)</f>
        <v>#REF!</v>
      </c>
      <c r="AA9" s="229" t="e">
        <f>AVERAGE(#REF!)</f>
        <v>#REF!</v>
      </c>
      <c r="AB9" s="229" t="e">
        <f>AVERAGE(#REF!)</f>
        <v>#REF!</v>
      </c>
      <c r="AC9" s="229" t="e">
        <f>AVERAGE(#REF!)</f>
        <v>#REF!</v>
      </c>
      <c r="AD9" s="543"/>
      <c r="AE9" s="539" t="e">
        <f>AVERAGE(#REF!)</f>
        <v>#REF!</v>
      </c>
      <c r="AF9" s="229" t="e">
        <f>AVERAGE(#REF!)</f>
        <v>#REF!</v>
      </c>
      <c r="AG9" s="229" t="e">
        <f>AVERAGE(#REF!)</f>
        <v>#REF!</v>
      </c>
      <c r="AH9" s="229" t="e">
        <f>AVERAGE(#REF!)</f>
        <v>#REF!</v>
      </c>
      <c r="AI9" s="543" t="e">
        <f>AVERAGE(#REF!)</f>
        <v>#REF!</v>
      </c>
      <c r="AJ9" s="248" t="e">
        <f>AVERAGE(#REF!)</f>
        <v>#REF!</v>
      </c>
      <c r="AK9" s="543" t="e">
        <f>AVERAGE(#REF!)</f>
        <v>#REF!</v>
      </c>
      <c r="AL9" s="157" t="e">
        <f>AVERAGE(#REF!)</f>
        <v>#REF!</v>
      </c>
    </row>
    <row r="10" spans="1:38" ht="15.75" hidden="1" customHeight="1" thickBot="1" x14ac:dyDescent="0.3">
      <c r="A10" s="146" t="s">
        <v>3</v>
      </c>
      <c r="B10" s="445">
        <v>43948</v>
      </c>
      <c r="C10" s="250"/>
      <c r="D10" s="213"/>
      <c r="E10" s="213"/>
      <c r="F10" s="213"/>
      <c r="G10" s="213"/>
      <c r="H10" s="213"/>
      <c r="I10" s="240"/>
      <c r="J10" s="250"/>
      <c r="K10" s="213"/>
      <c r="L10" s="290"/>
      <c r="M10" s="246"/>
      <c r="N10" s="214"/>
      <c r="O10" s="214"/>
      <c r="P10" s="214"/>
      <c r="Q10" s="214"/>
      <c r="R10" s="214"/>
      <c r="S10" s="238"/>
      <c r="T10" s="390"/>
      <c r="U10" s="213"/>
      <c r="V10" s="213"/>
      <c r="W10" s="213"/>
      <c r="X10" s="389"/>
      <c r="Y10" s="290"/>
      <c r="Z10" s="246"/>
      <c r="AA10" s="559"/>
      <c r="AB10" s="214"/>
      <c r="AC10" s="214"/>
      <c r="AD10" s="238"/>
      <c r="AE10" s="390"/>
      <c r="AF10" s="449"/>
      <c r="AG10" s="213"/>
      <c r="AH10" s="213"/>
      <c r="AI10" s="240"/>
      <c r="AJ10" s="250"/>
      <c r="AK10" s="240"/>
      <c r="AL10" s="187">
        <f t="shared" ref="AL10:AL16" si="2">SUM(C10:AK10)</f>
        <v>0</v>
      </c>
    </row>
    <row r="11" spans="1:38" ht="17.25" hidden="1" customHeight="1" thickBot="1" x14ac:dyDescent="0.3">
      <c r="A11" s="146" t="s">
        <v>4</v>
      </c>
      <c r="B11" s="446">
        <v>43949</v>
      </c>
      <c r="C11" s="293"/>
      <c r="D11" s="294"/>
      <c r="E11" s="294"/>
      <c r="F11" s="294"/>
      <c r="G11" s="294"/>
      <c r="H11" s="294"/>
      <c r="I11" s="447"/>
      <c r="J11" s="293"/>
      <c r="K11" s="294"/>
      <c r="L11" s="236"/>
      <c r="M11" s="246"/>
      <c r="N11" s="214"/>
      <c r="O11" s="214"/>
      <c r="P11" s="214"/>
      <c r="Q11" s="214"/>
      <c r="R11" s="214"/>
      <c r="S11" s="238"/>
      <c r="T11" s="259"/>
      <c r="U11" s="214"/>
      <c r="V11" s="214"/>
      <c r="W11" s="214"/>
      <c r="X11" s="214"/>
      <c r="Y11" s="236"/>
      <c r="Z11" s="246"/>
      <c r="AA11" s="294"/>
      <c r="AB11" s="214"/>
      <c r="AC11" s="214"/>
      <c r="AD11" s="238"/>
      <c r="AE11" s="259"/>
      <c r="AF11" s="450"/>
      <c r="AG11" s="214"/>
      <c r="AH11" s="214"/>
      <c r="AI11" s="238"/>
      <c r="AJ11" s="246"/>
      <c r="AK11" s="238"/>
      <c r="AL11" s="187">
        <f t="shared" si="2"/>
        <v>0</v>
      </c>
    </row>
    <row r="12" spans="1:38" ht="15.75" hidden="1" customHeight="1" thickBot="1" x14ac:dyDescent="0.3">
      <c r="A12" s="146" t="s">
        <v>5</v>
      </c>
      <c r="B12" s="446">
        <v>43950</v>
      </c>
      <c r="C12" s="293"/>
      <c r="D12" s="294"/>
      <c r="E12" s="294"/>
      <c r="F12" s="294"/>
      <c r="G12" s="294"/>
      <c r="H12" s="294"/>
      <c r="I12" s="447"/>
      <c r="J12" s="293"/>
      <c r="K12" s="294"/>
      <c r="L12" s="236"/>
      <c r="M12" s="246"/>
      <c r="N12" s="214"/>
      <c r="O12" s="214"/>
      <c r="P12" s="214"/>
      <c r="Q12" s="214"/>
      <c r="R12" s="214"/>
      <c r="S12" s="238"/>
      <c r="T12" s="259"/>
      <c r="U12" s="214"/>
      <c r="V12" s="214"/>
      <c r="W12" s="214"/>
      <c r="X12" s="214"/>
      <c r="Y12" s="236"/>
      <c r="Z12" s="246"/>
      <c r="AA12" s="294"/>
      <c r="AB12" s="214"/>
      <c r="AC12" s="214"/>
      <c r="AD12" s="238"/>
      <c r="AE12" s="259"/>
      <c r="AF12" s="214"/>
      <c r="AG12" s="214"/>
      <c r="AH12" s="214"/>
      <c r="AI12" s="238"/>
      <c r="AJ12" s="246"/>
      <c r="AK12" s="238"/>
      <c r="AL12" s="187">
        <f t="shared" si="2"/>
        <v>0</v>
      </c>
    </row>
    <row r="13" spans="1:38" ht="15.75" hidden="1" customHeight="1" thickBot="1" x14ac:dyDescent="0.3">
      <c r="A13" s="146" t="s">
        <v>6</v>
      </c>
      <c r="B13" s="446">
        <v>43951</v>
      </c>
      <c r="C13" s="561"/>
      <c r="D13" s="562"/>
      <c r="E13" s="562"/>
      <c r="F13" s="562"/>
      <c r="G13" s="562"/>
      <c r="H13" s="562"/>
      <c r="I13" s="563"/>
      <c r="J13" s="561"/>
      <c r="K13" s="562"/>
      <c r="L13" s="237"/>
      <c r="M13" s="254"/>
      <c r="N13" s="215"/>
      <c r="O13" s="215"/>
      <c r="P13" s="215"/>
      <c r="Q13" s="215"/>
      <c r="R13" s="215"/>
      <c r="S13" s="569"/>
      <c r="T13" s="443"/>
      <c r="U13" s="215"/>
      <c r="V13" s="215"/>
      <c r="W13" s="215"/>
      <c r="X13" s="215"/>
      <c r="Y13" s="237"/>
      <c r="Z13" s="254"/>
      <c r="AA13" s="562"/>
      <c r="AB13" s="215"/>
      <c r="AC13" s="215"/>
      <c r="AD13" s="569"/>
      <c r="AE13" s="443"/>
      <c r="AF13" s="215"/>
      <c r="AG13" s="215"/>
      <c r="AH13" s="215"/>
      <c r="AI13" s="569"/>
      <c r="AJ13" s="254"/>
      <c r="AK13" s="569"/>
      <c r="AL13" s="570">
        <f t="shared" si="2"/>
        <v>0</v>
      </c>
    </row>
    <row r="14" spans="1:38" x14ac:dyDescent="0.25">
      <c r="A14" s="146" t="s">
        <v>0</v>
      </c>
      <c r="B14" s="446">
        <v>43952</v>
      </c>
      <c r="C14" s="564">
        <v>35</v>
      </c>
      <c r="D14" s="565">
        <v>47</v>
      </c>
      <c r="E14" s="565">
        <v>62</v>
      </c>
      <c r="F14" s="565">
        <v>65</v>
      </c>
      <c r="G14" s="565">
        <v>65</v>
      </c>
      <c r="H14" s="565">
        <v>79</v>
      </c>
      <c r="I14" s="566">
        <v>157</v>
      </c>
      <c r="J14" s="564">
        <v>80</v>
      </c>
      <c r="K14" s="565">
        <v>47</v>
      </c>
      <c r="L14" s="568">
        <v>61</v>
      </c>
      <c r="M14" s="253">
        <v>49</v>
      </c>
      <c r="N14" s="217">
        <v>9</v>
      </c>
      <c r="O14" s="217">
        <v>5</v>
      </c>
      <c r="P14" s="217">
        <v>25</v>
      </c>
      <c r="Q14" s="217">
        <v>18</v>
      </c>
      <c r="R14" s="217">
        <v>20</v>
      </c>
      <c r="S14" s="568"/>
      <c r="T14" s="253">
        <v>32</v>
      </c>
      <c r="U14" s="217">
        <v>25</v>
      </c>
      <c r="V14" s="217">
        <v>93</v>
      </c>
      <c r="W14" s="217">
        <v>68</v>
      </c>
      <c r="X14" s="217">
        <v>32</v>
      </c>
      <c r="Y14" s="568">
        <v>53</v>
      </c>
      <c r="Z14" s="253">
        <v>65</v>
      </c>
      <c r="AA14" s="565">
        <v>65</v>
      </c>
      <c r="AB14" s="217">
        <v>64</v>
      </c>
      <c r="AC14" s="217">
        <v>84</v>
      </c>
      <c r="AD14" s="568"/>
      <c r="AE14" s="253">
        <v>19</v>
      </c>
      <c r="AF14" s="217">
        <v>14</v>
      </c>
      <c r="AG14" s="217">
        <v>23</v>
      </c>
      <c r="AH14" s="217">
        <v>68</v>
      </c>
      <c r="AI14" s="568">
        <v>62</v>
      </c>
      <c r="AJ14" s="253"/>
      <c r="AK14" s="568"/>
      <c r="AL14" s="572">
        <f t="shared" si="2"/>
        <v>1591</v>
      </c>
    </row>
    <row r="15" spans="1:38" x14ac:dyDescent="0.25">
      <c r="A15" s="146" t="s">
        <v>1</v>
      </c>
      <c r="B15" s="446">
        <v>43953</v>
      </c>
      <c r="C15" s="293">
        <v>285</v>
      </c>
      <c r="D15" s="294">
        <v>403</v>
      </c>
      <c r="E15" s="294">
        <v>83</v>
      </c>
      <c r="F15" s="294">
        <v>219</v>
      </c>
      <c r="G15" s="294">
        <v>147</v>
      </c>
      <c r="H15" s="294">
        <v>230</v>
      </c>
      <c r="I15" s="567">
        <v>500</v>
      </c>
      <c r="J15" s="293">
        <v>275</v>
      </c>
      <c r="K15" s="294">
        <v>70</v>
      </c>
      <c r="L15" s="236">
        <v>332</v>
      </c>
      <c r="M15" s="246">
        <v>163</v>
      </c>
      <c r="N15" s="214">
        <v>143</v>
      </c>
      <c r="O15" s="214">
        <v>75</v>
      </c>
      <c r="P15" s="214">
        <v>35</v>
      </c>
      <c r="Q15" s="214">
        <v>47</v>
      </c>
      <c r="R15" s="214">
        <v>149</v>
      </c>
      <c r="S15" s="236"/>
      <c r="T15" s="246">
        <v>140</v>
      </c>
      <c r="U15" s="214">
        <v>45</v>
      </c>
      <c r="V15" s="214">
        <v>169</v>
      </c>
      <c r="W15" s="214">
        <v>261</v>
      </c>
      <c r="X15" s="214">
        <v>150</v>
      </c>
      <c r="Y15" s="236">
        <v>154</v>
      </c>
      <c r="Z15" s="246">
        <v>184</v>
      </c>
      <c r="AA15" s="294">
        <v>117</v>
      </c>
      <c r="AB15" s="214">
        <v>215</v>
      </c>
      <c r="AC15" s="214">
        <v>103</v>
      </c>
      <c r="AD15" s="236"/>
      <c r="AE15" s="246">
        <v>84</v>
      </c>
      <c r="AF15" s="214">
        <v>48</v>
      </c>
      <c r="AG15" s="214">
        <v>55</v>
      </c>
      <c r="AH15" s="214">
        <v>127</v>
      </c>
      <c r="AI15" s="236">
        <v>124</v>
      </c>
      <c r="AJ15" s="246"/>
      <c r="AK15" s="236"/>
      <c r="AL15" s="573">
        <f t="shared" si="2"/>
        <v>5132</v>
      </c>
    </row>
    <row r="16" spans="1:38" ht="15.75" thickBot="1" x14ac:dyDescent="0.3">
      <c r="A16" s="146" t="s">
        <v>2</v>
      </c>
      <c r="B16" s="446">
        <v>43954</v>
      </c>
      <c r="C16" s="293">
        <v>299</v>
      </c>
      <c r="D16" s="294">
        <v>383</v>
      </c>
      <c r="E16" s="294">
        <v>288</v>
      </c>
      <c r="F16" s="294">
        <v>254</v>
      </c>
      <c r="G16" s="294">
        <v>127</v>
      </c>
      <c r="H16" s="294">
        <v>336</v>
      </c>
      <c r="I16" s="567">
        <v>335</v>
      </c>
      <c r="J16" s="293">
        <v>305</v>
      </c>
      <c r="K16" s="294">
        <v>82</v>
      </c>
      <c r="L16" s="236">
        <v>363</v>
      </c>
      <c r="M16" s="246">
        <v>165</v>
      </c>
      <c r="N16" s="214">
        <v>76</v>
      </c>
      <c r="O16" s="214">
        <v>55</v>
      </c>
      <c r="P16" s="214">
        <v>12</v>
      </c>
      <c r="Q16" s="214">
        <v>50</v>
      </c>
      <c r="R16" s="214">
        <v>87</v>
      </c>
      <c r="S16" s="236"/>
      <c r="T16" s="246">
        <v>147</v>
      </c>
      <c r="U16" s="214">
        <v>40</v>
      </c>
      <c r="V16" s="214">
        <v>122</v>
      </c>
      <c r="W16" s="214">
        <v>151</v>
      </c>
      <c r="X16" s="214">
        <v>129</v>
      </c>
      <c r="Y16" s="236">
        <v>150</v>
      </c>
      <c r="Z16" s="246">
        <v>206</v>
      </c>
      <c r="AA16" s="294">
        <v>76</v>
      </c>
      <c r="AB16" s="214">
        <v>175</v>
      </c>
      <c r="AC16" s="214">
        <v>191</v>
      </c>
      <c r="AD16" s="236"/>
      <c r="AE16" s="246">
        <v>109</v>
      </c>
      <c r="AF16" s="214">
        <v>32</v>
      </c>
      <c r="AG16" s="214">
        <v>56</v>
      </c>
      <c r="AH16" s="214">
        <v>69</v>
      </c>
      <c r="AI16" s="236">
        <v>130</v>
      </c>
      <c r="AJ16" s="246"/>
      <c r="AK16" s="236"/>
      <c r="AL16" s="573">
        <f t="shared" si="2"/>
        <v>5000</v>
      </c>
    </row>
    <row r="17" spans="1:38" ht="15.75" thickBot="1" x14ac:dyDescent="0.3">
      <c r="A17" s="154" t="s">
        <v>21</v>
      </c>
      <c r="B17" s="676" t="s">
        <v>24</v>
      </c>
      <c r="C17" s="247">
        <f t="shared" ref="C17:H17" si="3">SUM(C10:C16)</f>
        <v>619</v>
      </c>
      <c r="D17" s="228">
        <f t="shared" si="3"/>
        <v>833</v>
      </c>
      <c r="E17" s="228">
        <f t="shared" si="3"/>
        <v>433</v>
      </c>
      <c r="F17" s="228">
        <f t="shared" si="3"/>
        <v>538</v>
      </c>
      <c r="G17" s="228">
        <f t="shared" si="3"/>
        <v>339</v>
      </c>
      <c r="H17" s="228">
        <f t="shared" si="3"/>
        <v>645</v>
      </c>
      <c r="I17" s="533">
        <f t="shared" ref="I17:AK17" si="4">SUM(I10:I16)</f>
        <v>992</v>
      </c>
      <c r="J17" s="247">
        <f t="shared" si="4"/>
        <v>660</v>
      </c>
      <c r="K17" s="228">
        <f t="shared" si="4"/>
        <v>199</v>
      </c>
      <c r="L17" s="533">
        <f t="shared" si="4"/>
        <v>756</v>
      </c>
      <c r="M17" s="247">
        <f t="shared" si="4"/>
        <v>377</v>
      </c>
      <c r="N17" s="228">
        <f t="shared" si="4"/>
        <v>228</v>
      </c>
      <c r="O17" s="228">
        <f t="shared" si="4"/>
        <v>135</v>
      </c>
      <c r="P17" s="228">
        <f t="shared" si="4"/>
        <v>72</v>
      </c>
      <c r="Q17" s="228">
        <f t="shared" si="4"/>
        <v>115</v>
      </c>
      <c r="R17" s="228">
        <f t="shared" si="4"/>
        <v>256</v>
      </c>
      <c r="S17" s="533"/>
      <c r="T17" s="247">
        <f t="shared" si="4"/>
        <v>319</v>
      </c>
      <c r="U17" s="228">
        <f t="shared" si="4"/>
        <v>110</v>
      </c>
      <c r="V17" s="228">
        <f t="shared" si="4"/>
        <v>384</v>
      </c>
      <c r="W17" s="228">
        <f t="shared" si="4"/>
        <v>480</v>
      </c>
      <c r="X17" s="228">
        <f t="shared" si="4"/>
        <v>311</v>
      </c>
      <c r="Y17" s="533">
        <f t="shared" si="4"/>
        <v>357</v>
      </c>
      <c r="Z17" s="247">
        <f t="shared" si="4"/>
        <v>455</v>
      </c>
      <c r="AA17" s="228">
        <f t="shared" si="4"/>
        <v>258</v>
      </c>
      <c r="AB17" s="228">
        <f t="shared" si="4"/>
        <v>454</v>
      </c>
      <c r="AC17" s="228">
        <f t="shared" si="4"/>
        <v>378</v>
      </c>
      <c r="AD17" s="533"/>
      <c r="AE17" s="247">
        <f t="shared" si="4"/>
        <v>212</v>
      </c>
      <c r="AF17" s="228">
        <f t="shared" si="4"/>
        <v>94</v>
      </c>
      <c r="AG17" s="228">
        <f t="shared" si="4"/>
        <v>134</v>
      </c>
      <c r="AH17" s="228">
        <f t="shared" si="4"/>
        <v>264</v>
      </c>
      <c r="AI17" s="533">
        <f t="shared" si="4"/>
        <v>316</v>
      </c>
      <c r="AJ17" s="247">
        <f t="shared" si="4"/>
        <v>0</v>
      </c>
      <c r="AK17" s="533">
        <f t="shared" si="4"/>
        <v>0</v>
      </c>
      <c r="AL17" s="542">
        <f>SUM(AL10:AL16)</f>
        <v>11723</v>
      </c>
    </row>
    <row r="18" spans="1:38" ht="15.75" thickBot="1" x14ac:dyDescent="0.3">
      <c r="A18" s="106" t="s">
        <v>23</v>
      </c>
      <c r="B18" s="676"/>
      <c r="C18" s="247">
        <f t="shared" ref="C18:H18" si="5">AVERAGE(C10:C16)</f>
        <v>206.33333333333334</v>
      </c>
      <c r="D18" s="228">
        <f t="shared" si="5"/>
        <v>277.66666666666669</v>
      </c>
      <c r="E18" s="228">
        <f t="shared" si="5"/>
        <v>144.33333333333334</v>
      </c>
      <c r="F18" s="228">
        <f t="shared" si="5"/>
        <v>179.33333333333334</v>
      </c>
      <c r="G18" s="228">
        <f t="shared" si="5"/>
        <v>113</v>
      </c>
      <c r="H18" s="228">
        <f t="shared" si="5"/>
        <v>215</v>
      </c>
      <c r="I18" s="533">
        <f t="shared" ref="I18:AK18" si="6">AVERAGE(I10:I16)</f>
        <v>330.66666666666669</v>
      </c>
      <c r="J18" s="247">
        <f t="shared" si="6"/>
        <v>220</v>
      </c>
      <c r="K18" s="228">
        <f t="shared" si="6"/>
        <v>66.333333333333329</v>
      </c>
      <c r="L18" s="533">
        <f t="shared" si="6"/>
        <v>252</v>
      </c>
      <c r="M18" s="247">
        <f t="shared" si="6"/>
        <v>125.66666666666667</v>
      </c>
      <c r="N18" s="228">
        <f t="shared" si="6"/>
        <v>76</v>
      </c>
      <c r="O18" s="228">
        <f t="shared" si="6"/>
        <v>45</v>
      </c>
      <c r="P18" s="228">
        <f t="shared" si="6"/>
        <v>24</v>
      </c>
      <c r="Q18" s="228">
        <f t="shared" si="6"/>
        <v>38.333333333333336</v>
      </c>
      <c r="R18" s="228">
        <f t="shared" si="6"/>
        <v>85.333333333333329</v>
      </c>
      <c r="S18" s="533"/>
      <c r="T18" s="247">
        <f t="shared" si="6"/>
        <v>106.33333333333333</v>
      </c>
      <c r="U18" s="228">
        <f t="shared" si="6"/>
        <v>36.666666666666664</v>
      </c>
      <c r="V18" s="228">
        <f t="shared" si="6"/>
        <v>128</v>
      </c>
      <c r="W18" s="228">
        <f t="shared" si="6"/>
        <v>160</v>
      </c>
      <c r="X18" s="228">
        <f t="shared" si="6"/>
        <v>103.66666666666667</v>
      </c>
      <c r="Y18" s="533">
        <f t="shared" si="6"/>
        <v>119</v>
      </c>
      <c r="Z18" s="247">
        <f t="shared" si="6"/>
        <v>151.66666666666666</v>
      </c>
      <c r="AA18" s="228">
        <f t="shared" si="6"/>
        <v>86</v>
      </c>
      <c r="AB18" s="228">
        <f t="shared" si="6"/>
        <v>151.33333333333334</v>
      </c>
      <c r="AC18" s="228">
        <f t="shared" si="6"/>
        <v>126</v>
      </c>
      <c r="AD18" s="533"/>
      <c r="AE18" s="247">
        <f t="shared" si="6"/>
        <v>70.666666666666671</v>
      </c>
      <c r="AF18" s="228">
        <f t="shared" si="6"/>
        <v>31.333333333333332</v>
      </c>
      <c r="AG18" s="228">
        <f t="shared" si="6"/>
        <v>44.666666666666664</v>
      </c>
      <c r="AH18" s="228">
        <f t="shared" si="6"/>
        <v>88</v>
      </c>
      <c r="AI18" s="533">
        <f t="shared" si="6"/>
        <v>105.33333333333333</v>
      </c>
      <c r="AJ18" s="247" t="e">
        <f t="shared" si="6"/>
        <v>#DIV/0!</v>
      </c>
      <c r="AK18" s="533" t="e">
        <f t="shared" si="6"/>
        <v>#DIV/0!</v>
      </c>
      <c r="AL18" s="542">
        <f>AVERAGE(AL10:AL16)</f>
        <v>1674.7142857142858</v>
      </c>
    </row>
    <row r="19" spans="1:38" ht="15.75" thickBot="1" x14ac:dyDescent="0.3">
      <c r="A19" s="26" t="s">
        <v>20</v>
      </c>
      <c r="B19" s="676"/>
      <c r="C19" s="248">
        <f t="shared" ref="C19:H19" si="7">SUM(C10:C14)</f>
        <v>35</v>
      </c>
      <c r="D19" s="229">
        <f t="shared" si="7"/>
        <v>47</v>
      </c>
      <c r="E19" s="229">
        <f t="shared" si="7"/>
        <v>62</v>
      </c>
      <c r="F19" s="229">
        <f t="shared" si="7"/>
        <v>65</v>
      </c>
      <c r="G19" s="229">
        <f t="shared" si="7"/>
        <v>65</v>
      </c>
      <c r="H19" s="229">
        <f t="shared" si="7"/>
        <v>79</v>
      </c>
      <c r="I19" s="535">
        <f t="shared" ref="I19:AI19" si="8">SUM(I10:I14)</f>
        <v>157</v>
      </c>
      <c r="J19" s="248">
        <f t="shared" si="8"/>
        <v>80</v>
      </c>
      <c r="K19" s="229">
        <f t="shared" si="8"/>
        <v>47</v>
      </c>
      <c r="L19" s="535">
        <f t="shared" si="8"/>
        <v>61</v>
      </c>
      <c r="M19" s="248">
        <f t="shared" si="8"/>
        <v>49</v>
      </c>
      <c r="N19" s="229">
        <f t="shared" si="8"/>
        <v>9</v>
      </c>
      <c r="O19" s="229">
        <f t="shared" si="8"/>
        <v>5</v>
      </c>
      <c r="P19" s="229">
        <f t="shared" si="8"/>
        <v>25</v>
      </c>
      <c r="Q19" s="229">
        <f t="shared" si="8"/>
        <v>18</v>
      </c>
      <c r="R19" s="229">
        <f t="shared" si="8"/>
        <v>20</v>
      </c>
      <c r="S19" s="535"/>
      <c r="T19" s="248">
        <f t="shared" si="8"/>
        <v>32</v>
      </c>
      <c r="U19" s="229">
        <f t="shared" si="8"/>
        <v>25</v>
      </c>
      <c r="V19" s="229">
        <f t="shared" si="8"/>
        <v>93</v>
      </c>
      <c r="W19" s="229">
        <f t="shared" si="8"/>
        <v>68</v>
      </c>
      <c r="X19" s="229">
        <f t="shared" si="8"/>
        <v>32</v>
      </c>
      <c r="Y19" s="535">
        <f t="shared" si="8"/>
        <v>53</v>
      </c>
      <c r="Z19" s="248">
        <f t="shared" si="8"/>
        <v>65</v>
      </c>
      <c r="AA19" s="229">
        <f t="shared" si="8"/>
        <v>65</v>
      </c>
      <c r="AB19" s="229">
        <f t="shared" si="8"/>
        <v>64</v>
      </c>
      <c r="AC19" s="229">
        <f t="shared" si="8"/>
        <v>84</v>
      </c>
      <c r="AD19" s="535"/>
      <c r="AE19" s="248">
        <f t="shared" si="8"/>
        <v>19</v>
      </c>
      <c r="AF19" s="229">
        <f t="shared" si="8"/>
        <v>14</v>
      </c>
      <c r="AG19" s="229">
        <f t="shared" si="8"/>
        <v>23</v>
      </c>
      <c r="AH19" s="229">
        <f t="shared" si="8"/>
        <v>68</v>
      </c>
      <c r="AI19" s="535">
        <f t="shared" si="8"/>
        <v>62</v>
      </c>
      <c r="AJ19" s="248">
        <f>SUM(AJ10:AJ14)</f>
        <v>0</v>
      </c>
      <c r="AK19" s="535">
        <f>SUM(AK10:AK14)</f>
        <v>0</v>
      </c>
      <c r="AL19" s="557">
        <f>SUM(AL10:AL14)</f>
        <v>1591</v>
      </c>
    </row>
    <row r="20" spans="1:38" ht="15.75" thickBot="1" x14ac:dyDescent="0.3">
      <c r="A20" s="26" t="s">
        <v>22</v>
      </c>
      <c r="B20" s="676"/>
      <c r="C20" s="248">
        <f t="shared" ref="C20:H20" si="9">AVERAGE(C10:C14)</f>
        <v>35</v>
      </c>
      <c r="D20" s="229">
        <f t="shared" si="9"/>
        <v>47</v>
      </c>
      <c r="E20" s="229">
        <f t="shared" si="9"/>
        <v>62</v>
      </c>
      <c r="F20" s="229">
        <f t="shared" si="9"/>
        <v>65</v>
      </c>
      <c r="G20" s="229">
        <f t="shared" si="9"/>
        <v>65</v>
      </c>
      <c r="H20" s="229">
        <f t="shared" si="9"/>
        <v>79</v>
      </c>
      <c r="I20" s="535">
        <f t="shared" ref="I20:AK20" si="10">AVERAGE(I10:I14)</f>
        <v>157</v>
      </c>
      <c r="J20" s="248">
        <f t="shared" si="10"/>
        <v>80</v>
      </c>
      <c r="K20" s="229">
        <f t="shared" si="10"/>
        <v>47</v>
      </c>
      <c r="L20" s="535">
        <f t="shared" si="10"/>
        <v>61</v>
      </c>
      <c r="M20" s="248">
        <f t="shared" si="10"/>
        <v>49</v>
      </c>
      <c r="N20" s="229">
        <f t="shared" si="10"/>
        <v>9</v>
      </c>
      <c r="O20" s="229">
        <f t="shared" si="10"/>
        <v>5</v>
      </c>
      <c r="P20" s="229">
        <f t="shared" si="10"/>
        <v>25</v>
      </c>
      <c r="Q20" s="229">
        <f t="shared" si="10"/>
        <v>18</v>
      </c>
      <c r="R20" s="229">
        <f t="shared" si="10"/>
        <v>20</v>
      </c>
      <c r="S20" s="535"/>
      <c r="T20" s="248">
        <f t="shared" si="10"/>
        <v>32</v>
      </c>
      <c r="U20" s="229">
        <f t="shared" si="10"/>
        <v>25</v>
      </c>
      <c r="V20" s="229">
        <f t="shared" si="10"/>
        <v>93</v>
      </c>
      <c r="W20" s="229">
        <f t="shared" si="10"/>
        <v>68</v>
      </c>
      <c r="X20" s="229">
        <f t="shared" si="10"/>
        <v>32</v>
      </c>
      <c r="Y20" s="535">
        <f t="shared" si="10"/>
        <v>53</v>
      </c>
      <c r="Z20" s="248">
        <f t="shared" si="10"/>
        <v>65</v>
      </c>
      <c r="AA20" s="229">
        <f t="shared" si="10"/>
        <v>65</v>
      </c>
      <c r="AB20" s="229">
        <f t="shared" si="10"/>
        <v>64</v>
      </c>
      <c r="AC20" s="229">
        <f t="shared" si="10"/>
        <v>84</v>
      </c>
      <c r="AD20" s="535"/>
      <c r="AE20" s="248">
        <f t="shared" si="10"/>
        <v>19</v>
      </c>
      <c r="AF20" s="229">
        <f t="shared" si="10"/>
        <v>14</v>
      </c>
      <c r="AG20" s="229">
        <f t="shared" si="10"/>
        <v>23</v>
      </c>
      <c r="AH20" s="229">
        <f t="shared" si="10"/>
        <v>68</v>
      </c>
      <c r="AI20" s="535">
        <f t="shared" si="10"/>
        <v>62</v>
      </c>
      <c r="AJ20" s="248" t="e">
        <f t="shared" si="10"/>
        <v>#DIV/0!</v>
      </c>
      <c r="AK20" s="535" t="e">
        <f t="shared" si="10"/>
        <v>#DIV/0!</v>
      </c>
      <c r="AL20" s="557">
        <f>AVERAGE(AL10:AL14)</f>
        <v>318.2</v>
      </c>
    </row>
    <row r="21" spans="1:38" x14ac:dyDescent="0.25">
      <c r="A21" s="146" t="s">
        <v>3</v>
      </c>
      <c r="B21" s="446">
        <f>B16+1</f>
        <v>43955</v>
      </c>
      <c r="C21" s="293">
        <v>59</v>
      </c>
      <c r="D21" s="214">
        <v>99</v>
      </c>
      <c r="E21" s="214">
        <v>166</v>
      </c>
      <c r="F21" s="214">
        <v>113</v>
      </c>
      <c r="G21" s="214">
        <v>59</v>
      </c>
      <c r="H21" s="214">
        <v>163</v>
      </c>
      <c r="I21" s="236">
        <v>196</v>
      </c>
      <c r="J21" s="246">
        <v>108</v>
      </c>
      <c r="K21" s="214">
        <v>60</v>
      </c>
      <c r="L21" s="236">
        <v>106</v>
      </c>
      <c r="M21" s="246">
        <v>57</v>
      </c>
      <c r="N21" s="214">
        <v>24</v>
      </c>
      <c r="O21" s="214">
        <v>27</v>
      </c>
      <c r="P21" s="214">
        <v>18</v>
      </c>
      <c r="Q21" s="214">
        <v>9</v>
      </c>
      <c r="R21" s="214">
        <v>41</v>
      </c>
      <c r="S21" s="236"/>
      <c r="T21" s="246">
        <v>59</v>
      </c>
      <c r="U21" s="214">
        <v>34</v>
      </c>
      <c r="V21" s="214">
        <v>137</v>
      </c>
      <c r="W21" s="214">
        <v>88</v>
      </c>
      <c r="X21" s="214">
        <v>58</v>
      </c>
      <c r="Y21" s="236">
        <v>80</v>
      </c>
      <c r="Z21" s="246">
        <v>90</v>
      </c>
      <c r="AA21" s="182">
        <v>88</v>
      </c>
      <c r="AB21" s="214">
        <v>92</v>
      </c>
      <c r="AC21" s="214">
        <v>107</v>
      </c>
      <c r="AD21" s="236"/>
      <c r="AE21" s="246">
        <v>28</v>
      </c>
      <c r="AF21" s="214">
        <v>7</v>
      </c>
      <c r="AG21" s="214">
        <v>15</v>
      </c>
      <c r="AH21" s="214">
        <v>100</v>
      </c>
      <c r="AI21" s="236">
        <v>85</v>
      </c>
      <c r="AJ21" s="246"/>
      <c r="AK21" s="236"/>
      <c r="AL21" s="573">
        <f t="shared" ref="AL21:AL27" si="11">SUM(C21:AK21)</f>
        <v>2373</v>
      </c>
    </row>
    <row r="22" spans="1:38" x14ac:dyDescent="0.25">
      <c r="A22" s="146" t="s">
        <v>4</v>
      </c>
      <c r="B22" s="446">
        <f t="shared" ref="B22:B27" si="12">B21+1</f>
        <v>43956</v>
      </c>
      <c r="C22" s="293">
        <v>120</v>
      </c>
      <c r="D22" s="214">
        <v>260</v>
      </c>
      <c r="E22" s="214">
        <v>436</v>
      </c>
      <c r="F22" s="214">
        <v>148</v>
      </c>
      <c r="G22" s="214">
        <v>78</v>
      </c>
      <c r="H22" s="214">
        <v>289</v>
      </c>
      <c r="I22" s="236">
        <v>208</v>
      </c>
      <c r="J22" s="246">
        <v>140</v>
      </c>
      <c r="K22" s="214">
        <v>63</v>
      </c>
      <c r="L22" s="236">
        <v>157</v>
      </c>
      <c r="M22" s="246">
        <v>78</v>
      </c>
      <c r="N22" s="214">
        <v>43</v>
      </c>
      <c r="O22" s="214">
        <v>29</v>
      </c>
      <c r="P22" s="214">
        <v>19</v>
      </c>
      <c r="Q22" s="214">
        <v>41</v>
      </c>
      <c r="R22" s="214">
        <v>42</v>
      </c>
      <c r="S22" s="236"/>
      <c r="T22" s="246">
        <v>64</v>
      </c>
      <c r="U22" s="182">
        <v>35</v>
      </c>
      <c r="V22" s="214">
        <v>168</v>
      </c>
      <c r="W22" s="214">
        <v>94</v>
      </c>
      <c r="X22" s="214">
        <v>71</v>
      </c>
      <c r="Y22" s="236">
        <v>105</v>
      </c>
      <c r="Z22" s="246">
        <v>95</v>
      </c>
      <c r="AA22" s="182">
        <v>90</v>
      </c>
      <c r="AB22" s="214">
        <v>108</v>
      </c>
      <c r="AC22" s="214">
        <v>108</v>
      </c>
      <c r="AD22" s="236"/>
      <c r="AE22" s="246">
        <v>58</v>
      </c>
      <c r="AF22" s="182">
        <v>10</v>
      </c>
      <c r="AG22" s="214">
        <v>19</v>
      </c>
      <c r="AH22" s="214">
        <v>98</v>
      </c>
      <c r="AI22" s="236">
        <v>79</v>
      </c>
      <c r="AJ22" s="246"/>
      <c r="AK22" s="236"/>
      <c r="AL22" s="573">
        <f t="shared" si="11"/>
        <v>3353</v>
      </c>
    </row>
    <row r="23" spans="1:38" x14ac:dyDescent="0.25">
      <c r="A23" s="146" t="s">
        <v>5</v>
      </c>
      <c r="B23" s="446">
        <f t="shared" si="12"/>
        <v>43957</v>
      </c>
      <c r="C23" s="293">
        <v>17</v>
      </c>
      <c r="D23" s="214">
        <v>7</v>
      </c>
      <c r="E23" s="214">
        <v>16</v>
      </c>
      <c r="F23" s="214">
        <v>40</v>
      </c>
      <c r="G23" s="214">
        <v>40</v>
      </c>
      <c r="H23" s="214">
        <v>22</v>
      </c>
      <c r="I23" s="236">
        <v>74</v>
      </c>
      <c r="J23" s="246">
        <v>49</v>
      </c>
      <c r="K23" s="214">
        <v>22</v>
      </c>
      <c r="L23" s="236">
        <v>28</v>
      </c>
      <c r="M23" s="246">
        <v>26</v>
      </c>
      <c r="N23" s="214">
        <v>3</v>
      </c>
      <c r="O23" s="214">
        <v>2</v>
      </c>
      <c r="P23" s="214">
        <v>6</v>
      </c>
      <c r="Q23" s="214">
        <v>2</v>
      </c>
      <c r="R23" s="214">
        <v>13</v>
      </c>
      <c r="S23" s="236"/>
      <c r="T23" s="246">
        <v>4</v>
      </c>
      <c r="U23" s="214">
        <v>1</v>
      </c>
      <c r="V23" s="214">
        <v>33</v>
      </c>
      <c r="W23" s="214">
        <v>28</v>
      </c>
      <c r="X23" s="214">
        <v>13</v>
      </c>
      <c r="Y23" s="236">
        <v>47</v>
      </c>
      <c r="Z23" s="246">
        <v>55</v>
      </c>
      <c r="AA23" s="182">
        <v>58</v>
      </c>
      <c r="AB23" s="214">
        <v>47</v>
      </c>
      <c r="AC23" s="214">
        <v>59</v>
      </c>
      <c r="AD23" s="236"/>
      <c r="AE23" s="246">
        <v>13</v>
      </c>
      <c r="AF23" s="214">
        <v>1</v>
      </c>
      <c r="AG23" s="214">
        <v>8</v>
      </c>
      <c r="AH23" s="214">
        <v>36</v>
      </c>
      <c r="AI23" s="236">
        <v>50</v>
      </c>
      <c r="AJ23" s="246"/>
      <c r="AK23" s="236"/>
      <c r="AL23" s="573">
        <f t="shared" si="11"/>
        <v>820</v>
      </c>
    </row>
    <row r="24" spans="1:38" x14ac:dyDescent="0.25">
      <c r="A24" s="146" t="s">
        <v>6</v>
      </c>
      <c r="B24" s="446">
        <f t="shared" si="12"/>
        <v>43958</v>
      </c>
      <c r="C24" s="293">
        <v>128</v>
      </c>
      <c r="D24" s="214">
        <v>247</v>
      </c>
      <c r="E24" s="214">
        <v>362</v>
      </c>
      <c r="F24" s="214">
        <v>127</v>
      </c>
      <c r="G24" s="214">
        <v>81</v>
      </c>
      <c r="H24" s="214">
        <v>236</v>
      </c>
      <c r="I24" s="236">
        <v>247</v>
      </c>
      <c r="J24" s="246">
        <v>161</v>
      </c>
      <c r="K24" s="214">
        <v>77</v>
      </c>
      <c r="L24" s="236">
        <v>168</v>
      </c>
      <c r="M24" s="246">
        <v>91</v>
      </c>
      <c r="N24" s="214">
        <v>55</v>
      </c>
      <c r="O24" s="214">
        <v>41</v>
      </c>
      <c r="P24" s="214">
        <v>23</v>
      </c>
      <c r="Q24" s="214">
        <v>49</v>
      </c>
      <c r="R24" s="214">
        <v>71</v>
      </c>
      <c r="S24" s="236"/>
      <c r="T24" s="246">
        <v>76</v>
      </c>
      <c r="U24" s="214">
        <v>46</v>
      </c>
      <c r="V24" s="214">
        <v>175</v>
      </c>
      <c r="W24" s="214">
        <v>107</v>
      </c>
      <c r="X24" s="214">
        <v>62</v>
      </c>
      <c r="Y24" s="236">
        <v>145</v>
      </c>
      <c r="Z24" s="246">
        <v>118</v>
      </c>
      <c r="AA24" s="182">
        <v>113</v>
      </c>
      <c r="AB24" s="214">
        <v>127</v>
      </c>
      <c r="AC24" s="214">
        <v>142</v>
      </c>
      <c r="AD24" s="236"/>
      <c r="AE24" s="246">
        <v>50</v>
      </c>
      <c r="AF24" s="214">
        <v>21</v>
      </c>
      <c r="AG24" s="214">
        <v>43</v>
      </c>
      <c r="AH24" s="214">
        <v>140</v>
      </c>
      <c r="AI24" s="236">
        <v>127</v>
      </c>
      <c r="AJ24" s="246"/>
      <c r="AK24" s="236"/>
      <c r="AL24" s="573">
        <f t="shared" si="11"/>
        <v>3656</v>
      </c>
    </row>
    <row r="25" spans="1:38" x14ac:dyDescent="0.25">
      <c r="A25" s="146" t="s">
        <v>0</v>
      </c>
      <c r="B25" s="446">
        <f t="shared" si="12"/>
        <v>43959</v>
      </c>
      <c r="C25" s="293">
        <v>44</v>
      </c>
      <c r="D25" s="214">
        <v>29</v>
      </c>
      <c r="E25" s="214">
        <v>32</v>
      </c>
      <c r="F25" s="214">
        <v>68</v>
      </c>
      <c r="G25" s="214">
        <v>49</v>
      </c>
      <c r="H25" s="214">
        <v>50</v>
      </c>
      <c r="I25" s="236">
        <v>154</v>
      </c>
      <c r="J25" s="246">
        <v>74</v>
      </c>
      <c r="K25" s="214">
        <v>45</v>
      </c>
      <c r="L25" s="236">
        <v>62</v>
      </c>
      <c r="M25" s="246">
        <v>40</v>
      </c>
      <c r="N25" s="214">
        <v>5</v>
      </c>
      <c r="O25" s="214">
        <v>12</v>
      </c>
      <c r="P25" s="214">
        <v>15</v>
      </c>
      <c r="Q25" s="214">
        <v>11</v>
      </c>
      <c r="R25" s="214">
        <v>14</v>
      </c>
      <c r="S25" s="236"/>
      <c r="T25" s="246">
        <v>32</v>
      </c>
      <c r="U25" s="214">
        <v>29</v>
      </c>
      <c r="V25" s="214">
        <v>98</v>
      </c>
      <c r="W25" s="214">
        <v>55</v>
      </c>
      <c r="X25" s="214">
        <v>32</v>
      </c>
      <c r="Y25" s="236">
        <v>58</v>
      </c>
      <c r="Z25" s="246">
        <v>60</v>
      </c>
      <c r="AA25" s="182">
        <v>84</v>
      </c>
      <c r="AB25" s="214">
        <v>64</v>
      </c>
      <c r="AC25" s="214">
        <v>82</v>
      </c>
      <c r="AD25" s="236"/>
      <c r="AE25" s="246">
        <v>14</v>
      </c>
      <c r="AF25" s="214">
        <v>7</v>
      </c>
      <c r="AG25" s="214">
        <v>18</v>
      </c>
      <c r="AH25" s="214">
        <v>46</v>
      </c>
      <c r="AI25" s="236">
        <v>44</v>
      </c>
      <c r="AJ25" s="246"/>
      <c r="AK25" s="236"/>
      <c r="AL25" s="573">
        <f t="shared" si="11"/>
        <v>1427</v>
      </c>
    </row>
    <row r="26" spans="1:38" x14ac:dyDescent="0.25">
      <c r="A26" s="146" t="s">
        <v>1</v>
      </c>
      <c r="B26" s="446">
        <f t="shared" si="12"/>
        <v>43960</v>
      </c>
      <c r="C26" s="293">
        <v>51</v>
      </c>
      <c r="D26" s="214">
        <v>85</v>
      </c>
      <c r="E26" s="214">
        <v>40</v>
      </c>
      <c r="F26" s="214">
        <v>88</v>
      </c>
      <c r="G26" s="214">
        <v>57</v>
      </c>
      <c r="H26" s="214">
        <v>79</v>
      </c>
      <c r="I26" s="236">
        <v>147</v>
      </c>
      <c r="J26" s="246">
        <v>40</v>
      </c>
      <c r="K26" s="214">
        <v>18</v>
      </c>
      <c r="L26" s="236">
        <v>41</v>
      </c>
      <c r="M26" s="246">
        <v>31</v>
      </c>
      <c r="N26" s="214">
        <v>12</v>
      </c>
      <c r="O26" s="214">
        <v>18</v>
      </c>
      <c r="P26" s="214">
        <v>8</v>
      </c>
      <c r="Q26" s="214">
        <v>13</v>
      </c>
      <c r="R26" s="214">
        <v>13</v>
      </c>
      <c r="S26" s="236"/>
      <c r="T26" s="246">
        <v>39</v>
      </c>
      <c r="U26" s="214">
        <v>12</v>
      </c>
      <c r="V26" s="214">
        <v>62</v>
      </c>
      <c r="W26" s="214">
        <v>49</v>
      </c>
      <c r="X26" s="214">
        <v>37</v>
      </c>
      <c r="Y26" s="236">
        <v>45</v>
      </c>
      <c r="Z26" s="246">
        <v>34</v>
      </c>
      <c r="AA26" s="182">
        <v>29</v>
      </c>
      <c r="AB26" s="214">
        <v>53</v>
      </c>
      <c r="AC26" s="214">
        <v>40</v>
      </c>
      <c r="AD26" s="236"/>
      <c r="AE26" s="246">
        <v>18</v>
      </c>
      <c r="AF26" s="214">
        <v>14</v>
      </c>
      <c r="AG26" s="214">
        <v>22</v>
      </c>
      <c r="AH26" s="214">
        <v>27</v>
      </c>
      <c r="AI26" s="236">
        <v>57</v>
      </c>
      <c r="AJ26" s="246"/>
      <c r="AK26" s="236"/>
      <c r="AL26" s="573">
        <f t="shared" si="11"/>
        <v>1279</v>
      </c>
    </row>
    <row r="27" spans="1:38" ht="15.75" thickBot="1" x14ac:dyDescent="0.3">
      <c r="A27" s="146" t="s">
        <v>2</v>
      </c>
      <c r="B27" s="446">
        <f t="shared" si="12"/>
        <v>43961</v>
      </c>
      <c r="C27" s="293">
        <v>183</v>
      </c>
      <c r="D27" s="214">
        <v>394</v>
      </c>
      <c r="E27" s="214">
        <v>338</v>
      </c>
      <c r="F27" s="214">
        <v>202</v>
      </c>
      <c r="G27" s="214">
        <v>116</v>
      </c>
      <c r="H27" s="214">
        <v>306</v>
      </c>
      <c r="I27" s="236">
        <v>323</v>
      </c>
      <c r="J27" s="246">
        <v>113</v>
      </c>
      <c r="K27" s="214">
        <v>53</v>
      </c>
      <c r="L27" s="236">
        <v>149</v>
      </c>
      <c r="M27" s="246">
        <v>130</v>
      </c>
      <c r="N27" s="214">
        <v>34</v>
      </c>
      <c r="O27" s="214">
        <v>56</v>
      </c>
      <c r="P27" s="214">
        <v>30</v>
      </c>
      <c r="Q27" s="214">
        <v>67</v>
      </c>
      <c r="R27" s="214">
        <v>74</v>
      </c>
      <c r="S27" s="236"/>
      <c r="T27" s="246">
        <v>70</v>
      </c>
      <c r="U27" s="214">
        <v>41</v>
      </c>
      <c r="V27" s="214">
        <v>132</v>
      </c>
      <c r="W27" s="214">
        <v>162</v>
      </c>
      <c r="X27" s="214">
        <v>93</v>
      </c>
      <c r="Y27" s="236">
        <v>108</v>
      </c>
      <c r="Z27" s="246">
        <v>128</v>
      </c>
      <c r="AA27" s="182">
        <v>86</v>
      </c>
      <c r="AB27" s="214">
        <v>162</v>
      </c>
      <c r="AC27" s="214">
        <v>119</v>
      </c>
      <c r="AD27" s="236"/>
      <c r="AE27" s="246">
        <v>80</v>
      </c>
      <c r="AF27" s="214">
        <v>47</v>
      </c>
      <c r="AG27" s="214">
        <v>50</v>
      </c>
      <c r="AH27" s="214">
        <v>81</v>
      </c>
      <c r="AI27" s="236">
        <v>99</v>
      </c>
      <c r="AJ27" s="246"/>
      <c r="AK27" s="236"/>
      <c r="AL27" s="573">
        <f t="shared" si="11"/>
        <v>4026</v>
      </c>
    </row>
    <row r="28" spans="1:38" ht="15.75" thickBot="1" x14ac:dyDescent="0.3">
      <c r="A28" s="154" t="s">
        <v>21</v>
      </c>
      <c r="B28" s="676" t="s">
        <v>25</v>
      </c>
      <c r="C28" s="247">
        <f>SUM(C21:C27)</f>
        <v>602</v>
      </c>
      <c r="D28" s="228">
        <f>SUM(D21:D27)</f>
        <v>1121</v>
      </c>
      <c r="E28" s="228">
        <f>SUM(E21:E27)</f>
        <v>1390</v>
      </c>
      <c r="F28" s="228">
        <f>SUM(F21:F27)</f>
        <v>786</v>
      </c>
      <c r="G28" s="228">
        <f>SUM(G21:G27)</f>
        <v>480</v>
      </c>
      <c r="H28" s="228">
        <f t="shared" ref="H28:AK28" si="13">SUM(H21:H27)</f>
        <v>1145</v>
      </c>
      <c r="I28" s="533">
        <f t="shared" si="13"/>
        <v>1349</v>
      </c>
      <c r="J28" s="247">
        <f t="shared" si="13"/>
        <v>685</v>
      </c>
      <c r="K28" s="228">
        <f t="shared" si="13"/>
        <v>338</v>
      </c>
      <c r="L28" s="533">
        <f t="shared" si="13"/>
        <v>711</v>
      </c>
      <c r="M28" s="247">
        <f t="shared" si="13"/>
        <v>453</v>
      </c>
      <c r="N28" s="228">
        <f t="shared" si="13"/>
        <v>176</v>
      </c>
      <c r="O28" s="228">
        <f t="shared" si="13"/>
        <v>185</v>
      </c>
      <c r="P28" s="228">
        <f t="shared" si="13"/>
        <v>119</v>
      </c>
      <c r="Q28" s="228">
        <f t="shared" si="13"/>
        <v>192</v>
      </c>
      <c r="R28" s="228">
        <f t="shared" si="13"/>
        <v>268</v>
      </c>
      <c r="S28" s="533"/>
      <c r="T28" s="247">
        <f t="shared" si="13"/>
        <v>344</v>
      </c>
      <c r="U28" s="228">
        <f t="shared" si="13"/>
        <v>198</v>
      </c>
      <c r="V28" s="228">
        <f t="shared" si="13"/>
        <v>805</v>
      </c>
      <c r="W28" s="228">
        <f t="shared" si="13"/>
        <v>583</v>
      </c>
      <c r="X28" s="228">
        <f t="shared" si="13"/>
        <v>366</v>
      </c>
      <c r="Y28" s="533">
        <f t="shared" si="13"/>
        <v>588</v>
      </c>
      <c r="Z28" s="247">
        <f t="shared" si="13"/>
        <v>580</v>
      </c>
      <c r="AA28" s="228">
        <f t="shared" si="13"/>
        <v>548</v>
      </c>
      <c r="AB28" s="228">
        <f t="shared" si="13"/>
        <v>653</v>
      </c>
      <c r="AC28" s="228">
        <f t="shared" si="13"/>
        <v>657</v>
      </c>
      <c r="AD28" s="533"/>
      <c r="AE28" s="247">
        <f t="shared" si="13"/>
        <v>261</v>
      </c>
      <c r="AF28" s="228">
        <f t="shared" si="13"/>
        <v>107</v>
      </c>
      <c r="AG28" s="228">
        <f t="shared" si="13"/>
        <v>175</v>
      </c>
      <c r="AH28" s="228">
        <f t="shared" si="13"/>
        <v>528</v>
      </c>
      <c r="AI28" s="533">
        <f t="shared" si="13"/>
        <v>541</v>
      </c>
      <c r="AJ28" s="247">
        <f t="shared" si="13"/>
        <v>0</v>
      </c>
      <c r="AK28" s="533">
        <f t="shared" si="13"/>
        <v>0</v>
      </c>
      <c r="AL28" s="542">
        <f>SUM(AL21:AL27)</f>
        <v>16934</v>
      </c>
    </row>
    <row r="29" spans="1:38" ht="15.75" thickBot="1" x14ac:dyDescent="0.3">
      <c r="A29" s="106" t="s">
        <v>23</v>
      </c>
      <c r="B29" s="676"/>
      <c r="C29" s="247">
        <f>AVERAGE(C21:C27)</f>
        <v>86</v>
      </c>
      <c r="D29" s="228">
        <f t="shared" ref="D29:AK29" si="14">AVERAGE(D21:D27)</f>
        <v>160.14285714285714</v>
      </c>
      <c r="E29" s="228">
        <f t="shared" si="14"/>
        <v>198.57142857142858</v>
      </c>
      <c r="F29" s="228">
        <f t="shared" si="14"/>
        <v>112.28571428571429</v>
      </c>
      <c r="G29" s="228">
        <f t="shared" si="14"/>
        <v>68.571428571428569</v>
      </c>
      <c r="H29" s="228">
        <f t="shared" si="14"/>
        <v>163.57142857142858</v>
      </c>
      <c r="I29" s="533">
        <f t="shared" si="14"/>
        <v>192.71428571428572</v>
      </c>
      <c r="J29" s="247">
        <f t="shared" si="14"/>
        <v>97.857142857142861</v>
      </c>
      <c r="K29" s="228">
        <f t="shared" si="14"/>
        <v>48.285714285714285</v>
      </c>
      <c r="L29" s="533">
        <f t="shared" si="14"/>
        <v>101.57142857142857</v>
      </c>
      <c r="M29" s="247">
        <f t="shared" si="14"/>
        <v>64.714285714285708</v>
      </c>
      <c r="N29" s="228">
        <f t="shared" si="14"/>
        <v>25.142857142857142</v>
      </c>
      <c r="O29" s="228">
        <f t="shared" si="14"/>
        <v>26.428571428571427</v>
      </c>
      <c r="P29" s="228">
        <f t="shared" si="14"/>
        <v>17</v>
      </c>
      <c r="Q29" s="228">
        <f t="shared" si="14"/>
        <v>27.428571428571427</v>
      </c>
      <c r="R29" s="228">
        <f t="shared" si="14"/>
        <v>38.285714285714285</v>
      </c>
      <c r="S29" s="533"/>
      <c r="T29" s="247">
        <f t="shared" si="14"/>
        <v>49.142857142857146</v>
      </c>
      <c r="U29" s="228">
        <f t="shared" si="14"/>
        <v>28.285714285714285</v>
      </c>
      <c r="V29" s="228">
        <f t="shared" si="14"/>
        <v>115</v>
      </c>
      <c r="W29" s="228">
        <f t="shared" si="14"/>
        <v>83.285714285714292</v>
      </c>
      <c r="X29" s="228">
        <f t="shared" si="14"/>
        <v>52.285714285714285</v>
      </c>
      <c r="Y29" s="533">
        <f t="shared" si="14"/>
        <v>84</v>
      </c>
      <c r="Z29" s="247">
        <f t="shared" si="14"/>
        <v>82.857142857142861</v>
      </c>
      <c r="AA29" s="228">
        <f t="shared" si="14"/>
        <v>78.285714285714292</v>
      </c>
      <c r="AB29" s="228">
        <f t="shared" si="14"/>
        <v>93.285714285714292</v>
      </c>
      <c r="AC29" s="228">
        <f t="shared" si="14"/>
        <v>93.857142857142861</v>
      </c>
      <c r="AD29" s="533"/>
      <c r="AE29" s="247">
        <f t="shared" si="14"/>
        <v>37.285714285714285</v>
      </c>
      <c r="AF29" s="228">
        <f t="shared" si="14"/>
        <v>15.285714285714286</v>
      </c>
      <c r="AG29" s="228">
        <f t="shared" si="14"/>
        <v>25</v>
      </c>
      <c r="AH29" s="228">
        <f t="shared" si="14"/>
        <v>75.428571428571431</v>
      </c>
      <c r="AI29" s="533">
        <f t="shared" si="14"/>
        <v>77.285714285714292</v>
      </c>
      <c r="AJ29" s="247" t="e">
        <f t="shared" si="14"/>
        <v>#DIV/0!</v>
      </c>
      <c r="AK29" s="533" t="e">
        <f t="shared" si="14"/>
        <v>#DIV/0!</v>
      </c>
      <c r="AL29" s="542">
        <f>AVERAGE(AL21:AL27)</f>
        <v>2419.1428571428573</v>
      </c>
    </row>
    <row r="30" spans="1:38" ht="15.75" thickBot="1" x14ac:dyDescent="0.3">
      <c r="A30" s="26" t="s">
        <v>20</v>
      </c>
      <c r="B30" s="676"/>
      <c r="C30" s="248">
        <f t="shared" ref="C30:AK30" si="15">SUM(C21:C25)</f>
        <v>368</v>
      </c>
      <c r="D30" s="229">
        <f t="shared" si="15"/>
        <v>642</v>
      </c>
      <c r="E30" s="229">
        <f t="shared" si="15"/>
        <v>1012</v>
      </c>
      <c r="F30" s="229">
        <f t="shared" si="15"/>
        <v>496</v>
      </c>
      <c r="G30" s="229">
        <f t="shared" si="15"/>
        <v>307</v>
      </c>
      <c r="H30" s="229">
        <f t="shared" si="15"/>
        <v>760</v>
      </c>
      <c r="I30" s="535">
        <f t="shared" si="15"/>
        <v>879</v>
      </c>
      <c r="J30" s="248">
        <f t="shared" si="15"/>
        <v>532</v>
      </c>
      <c r="K30" s="229">
        <f t="shared" si="15"/>
        <v>267</v>
      </c>
      <c r="L30" s="535">
        <f t="shared" si="15"/>
        <v>521</v>
      </c>
      <c r="M30" s="248">
        <f t="shared" si="15"/>
        <v>292</v>
      </c>
      <c r="N30" s="229">
        <f t="shared" si="15"/>
        <v>130</v>
      </c>
      <c r="O30" s="229">
        <f t="shared" si="15"/>
        <v>111</v>
      </c>
      <c r="P30" s="229">
        <f t="shared" si="15"/>
        <v>81</v>
      </c>
      <c r="Q30" s="229">
        <f t="shared" si="15"/>
        <v>112</v>
      </c>
      <c r="R30" s="229">
        <f t="shared" si="15"/>
        <v>181</v>
      </c>
      <c r="S30" s="535"/>
      <c r="T30" s="248">
        <f t="shared" si="15"/>
        <v>235</v>
      </c>
      <c r="U30" s="229">
        <f t="shared" si="15"/>
        <v>145</v>
      </c>
      <c r="V30" s="229">
        <f t="shared" si="15"/>
        <v>611</v>
      </c>
      <c r="W30" s="229">
        <f t="shared" si="15"/>
        <v>372</v>
      </c>
      <c r="X30" s="229">
        <f t="shared" si="15"/>
        <v>236</v>
      </c>
      <c r="Y30" s="535">
        <f t="shared" si="15"/>
        <v>435</v>
      </c>
      <c r="Z30" s="248">
        <f t="shared" si="15"/>
        <v>418</v>
      </c>
      <c r="AA30" s="229">
        <f t="shared" si="15"/>
        <v>433</v>
      </c>
      <c r="AB30" s="229">
        <f t="shared" si="15"/>
        <v>438</v>
      </c>
      <c r="AC30" s="229">
        <f t="shared" si="15"/>
        <v>498</v>
      </c>
      <c r="AD30" s="535"/>
      <c r="AE30" s="248">
        <f t="shared" si="15"/>
        <v>163</v>
      </c>
      <c r="AF30" s="229">
        <f t="shared" si="15"/>
        <v>46</v>
      </c>
      <c r="AG30" s="229">
        <f t="shared" si="15"/>
        <v>103</v>
      </c>
      <c r="AH30" s="229">
        <f t="shared" si="15"/>
        <v>420</v>
      </c>
      <c r="AI30" s="535">
        <f t="shared" si="15"/>
        <v>385</v>
      </c>
      <c r="AJ30" s="248">
        <f t="shared" si="15"/>
        <v>0</v>
      </c>
      <c r="AK30" s="535">
        <f t="shared" si="15"/>
        <v>0</v>
      </c>
      <c r="AL30" s="557">
        <f>SUM(AL21:AL25)</f>
        <v>11629</v>
      </c>
    </row>
    <row r="31" spans="1:38" ht="15.75" thickBot="1" x14ac:dyDescent="0.3">
      <c r="A31" s="26" t="s">
        <v>22</v>
      </c>
      <c r="B31" s="676"/>
      <c r="C31" s="248">
        <f>AVERAGE(C21:C25)</f>
        <v>73.599999999999994</v>
      </c>
      <c r="D31" s="229">
        <f t="shared" ref="D31:AK31" si="16">AVERAGE(D21:D25)</f>
        <v>128.4</v>
      </c>
      <c r="E31" s="229">
        <f t="shared" si="16"/>
        <v>202.4</v>
      </c>
      <c r="F31" s="229">
        <f t="shared" si="16"/>
        <v>99.2</v>
      </c>
      <c r="G31" s="229">
        <f t="shared" si="16"/>
        <v>61.4</v>
      </c>
      <c r="H31" s="229">
        <f t="shared" si="16"/>
        <v>152</v>
      </c>
      <c r="I31" s="535">
        <f t="shared" si="16"/>
        <v>175.8</v>
      </c>
      <c r="J31" s="248">
        <f t="shared" si="16"/>
        <v>106.4</v>
      </c>
      <c r="K31" s="229">
        <f t="shared" si="16"/>
        <v>53.4</v>
      </c>
      <c r="L31" s="535">
        <f t="shared" si="16"/>
        <v>104.2</v>
      </c>
      <c r="M31" s="248">
        <f t="shared" si="16"/>
        <v>58.4</v>
      </c>
      <c r="N31" s="229">
        <f t="shared" si="16"/>
        <v>26</v>
      </c>
      <c r="O31" s="229">
        <f t="shared" si="16"/>
        <v>22.2</v>
      </c>
      <c r="P31" s="229">
        <f t="shared" si="16"/>
        <v>16.2</v>
      </c>
      <c r="Q31" s="229">
        <f t="shared" si="16"/>
        <v>22.4</v>
      </c>
      <c r="R31" s="229">
        <f t="shared" si="16"/>
        <v>36.200000000000003</v>
      </c>
      <c r="S31" s="535"/>
      <c r="T31" s="248">
        <f t="shared" si="16"/>
        <v>47</v>
      </c>
      <c r="U31" s="229">
        <f t="shared" si="16"/>
        <v>29</v>
      </c>
      <c r="V31" s="229">
        <f t="shared" si="16"/>
        <v>122.2</v>
      </c>
      <c r="W31" s="229">
        <f t="shared" si="16"/>
        <v>74.400000000000006</v>
      </c>
      <c r="X31" s="229">
        <f t="shared" si="16"/>
        <v>47.2</v>
      </c>
      <c r="Y31" s="535">
        <f t="shared" si="16"/>
        <v>87</v>
      </c>
      <c r="Z31" s="248">
        <f t="shared" si="16"/>
        <v>83.6</v>
      </c>
      <c r="AA31" s="229">
        <f t="shared" si="16"/>
        <v>86.6</v>
      </c>
      <c r="AB31" s="229">
        <f t="shared" si="16"/>
        <v>87.6</v>
      </c>
      <c r="AC31" s="229">
        <f t="shared" si="16"/>
        <v>99.6</v>
      </c>
      <c r="AD31" s="535"/>
      <c r="AE31" s="248">
        <f t="shared" si="16"/>
        <v>32.6</v>
      </c>
      <c r="AF31" s="229">
        <f t="shared" si="16"/>
        <v>9.1999999999999993</v>
      </c>
      <c r="AG31" s="229">
        <f t="shared" si="16"/>
        <v>20.6</v>
      </c>
      <c r="AH31" s="229">
        <f t="shared" si="16"/>
        <v>84</v>
      </c>
      <c r="AI31" s="535">
        <f t="shared" si="16"/>
        <v>77</v>
      </c>
      <c r="AJ31" s="248" t="e">
        <f t="shared" si="16"/>
        <v>#DIV/0!</v>
      </c>
      <c r="AK31" s="535" t="e">
        <f t="shared" si="16"/>
        <v>#DIV/0!</v>
      </c>
      <c r="AL31" s="557">
        <f>AVERAGE(AL21:AL25)</f>
        <v>2325.8000000000002</v>
      </c>
    </row>
    <row r="32" spans="1:38" x14ac:dyDescent="0.25">
      <c r="A32" s="146" t="s">
        <v>3</v>
      </c>
      <c r="B32" s="258">
        <f>B27+1</f>
        <v>43962</v>
      </c>
      <c r="C32" s="293">
        <v>48</v>
      </c>
      <c r="D32" s="294">
        <v>47</v>
      </c>
      <c r="E32" s="182">
        <v>45</v>
      </c>
      <c r="F32" s="182">
        <v>70</v>
      </c>
      <c r="G32" s="182">
        <v>46</v>
      </c>
      <c r="H32" s="182">
        <v>45</v>
      </c>
      <c r="I32" s="184">
        <v>160</v>
      </c>
      <c r="J32" s="249">
        <v>93</v>
      </c>
      <c r="K32" s="182">
        <v>53</v>
      </c>
      <c r="L32" s="184">
        <v>90</v>
      </c>
      <c r="M32" s="249">
        <v>48</v>
      </c>
      <c r="N32" s="182">
        <v>16</v>
      </c>
      <c r="O32" s="182">
        <v>17</v>
      </c>
      <c r="P32" s="182">
        <v>13</v>
      </c>
      <c r="Q32" s="182">
        <v>25</v>
      </c>
      <c r="R32" s="182">
        <v>20</v>
      </c>
      <c r="S32" s="184"/>
      <c r="T32" s="249">
        <v>34</v>
      </c>
      <c r="U32" s="182">
        <v>27</v>
      </c>
      <c r="V32" s="182">
        <v>97</v>
      </c>
      <c r="W32" s="182">
        <v>59</v>
      </c>
      <c r="X32" s="182">
        <v>24</v>
      </c>
      <c r="Y32" s="184">
        <v>57</v>
      </c>
      <c r="Z32" s="249">
        <v>55</v>
      </c>
      <c r="AA32" s="182">
        <v>77</v>
      </c>
      <c r="AB32" s="182">
        <v>65</v>
      </c>
      <c r="AC32" s="182">
        <v>90</v>
      </c>
      <c r="AD32" s="184"/>
      <c r="AE32" s="249">
        <v>13</v>
      </c>
      <c r="AF32" s="182">
        <v>10</v>
      </c>
      <c r="AG32" s="182">
        <v>17</v>
      </c>
      <c r="AH32" s="182">
        <v>69</v>
      </c>
      <c r="AI32" s="184">
        <v>70</v>
      </c>
      <c r="AJ32" s="246"/>
      <c r="AK32" s="236"/>
      <c r="AL32" s="573">
        <f t="shared" ref="AL32:AL38" si="17">SUM(C32:AK32)</f>
        <v>1600</v>
      </c>
    </row>
    <row r="33" spans="1:38" x14ac:dyDescent="0.25">
      <c r="A33" s="146" t="s">
        <v>4</v>
      </c>
      <c r="B33" s="258">
        <f t="shared" ref="B33:B38" si="18">B32+1</f>
        <v>43963</v>
      </c>
      <c r="C33" s="293">
        <v>102</v>
      </c>
      <c r="D33" s="294">
        <v>125</v>
      </c>
      <c r="E33" s="182">
        <v>268</v>
      </c>
      <c r="F33" s="182">
        <v>133</v>
      </c>
      <c r="G33" s="182">
        <v>94</v>
      </c>
      <c r="H33" s="182">
        <v>252</v>
      </c>
      <c r="I33" s="184">
        <v>193</v>
      </c>
      <c r="J33" s="249">
        <v>128</v>
      </c>
      <c r="K33" s="182">
        <v>94</v>
      </c>
      <c r="L33" s="184">
        <v>107</v>
      </c>
      <c r="M33" s="249">
        <v>134</v>
      </c>
      <c r="N33" s="182">
        <v>39</v>
      </c>
      <c r="O33" s="182">
        <v>53</v>
      </c>
      <c r="P33" s="182">
        <v>21</v>
      </c>
      <c r="Q33" s="182">
        <v>78</v>
      </c>
      <c r="R33" s="182">
        <v>53</v>
      </c>
      <c r="S33" s="184"/>
      <c r="T33" s="249">
        <v>69</v>
      </c>
      <c r="U33" s="182">
        <v>41</v>
      </c>
      <c r="V33" s="182">
        <v>145</v>
      </c>
      <c r="W33" s="182">
        <v>91</v>
      </c>
      <c r="X33" s="182">
        <v>63</v>
      </c>
      <c r="Y33" s="184">
        <v>104</v>
      </c>
      <c r="Z33" s="249">
        <v>109</v>
      </c>
      <c r="AA33" s="182">
        <v>94</v>
      </c>
      <c r="AB33" s="182">
        <v>113</v>
      </c>
      <c r="AC33" s="182">
        <v>128</v>
      </c>
      <c r="AD33" s="184"/>
      <c r="AE33" s="249">
        <v>36</v>
      </c>
      <c r="AF33" s="182">
        <v>17</v>
      </c>
      <c r="AG33" s="182">
        <v>22</v>
      </c>
      <c r="AH33" s="182">
        <v>103</v>
      </c>
      <c r="AI33" s="184">
        <v>103</v>
      </c>
      <c r="AJ33" s="246"/>
      <c r="AK33" s="236"/>
      <c r="AL33" s="573">
        <f t="shared" si="17"/>
        <v>3112</v>
      </c>
    </row>
    <row r="34" spans="1:38" x14ac:dyDescent="0.25">
      <c r="A34" s="146" t="s">
        <v>5</v>
      </c>
      <c r="B34" s="258">
        <f t="shared" si="18"/>
        <v>43964</v>
      </c>
      <c r="C34" s="293">
        <v>122</v>
      </c>
      <c r="D34" s="294">
        <v>210</v>
      </c>
      <c r="E34" s="182">
        <v>418</v>
      </c>
      <c r="F34" s="182">
        <v>127</v>
      </c>
      <c r="G34" s="182">
        <v>89</v>
      </c>
      <c r="H34" s="182">
        <v>332</v>
      </c>
      <c r="I34" s="184">
        <v>244</v>
      </c>
      <c r="J34" s="249">
        <v>140</v>
      </c>
      <c r="K34" s="182">
        <v>81</v>
      </c>
      <c r="L34" s="184">
        <v>131</v>
      </c>
      <c r="M34" s="249">
        <v>101</v>
      </c>
      <c r="N34" s="182">
        <v>65</v>
      </c>
      <c r="O34" s="182">
        <v>44</v>
      </c>
      <c r="P34" s="182">
        <v>32</v>
      </c>
      <c r="Q34" s="182">
        <v>32</v>
      </c>
      <c r="R34" s="182">
        <v>75</v>
      </c>
      <c r="S34" s="184"/>
      <c r="T34" s="249">
        <v>97</v>
      </c>
      <c r="U34" s="182">
        <v>35</v>
      </c>
      <c r="V34" s="182">
        <v>169</v>
      </c>
      <c r="W34" s="182">
        <v>140</v>
      </c>
      <c r="X34" s="182">
        <v>70</v>
      </c>
      <c r="Y34" s="184">
        <v>130</v>
      </c>
      <c r="Z34" s="249">
        <v>125</v>
      </c>
      <c r="AA34" s="182">
        <v>106</v>
      </c>
      <c r="AB34" s="182">
        <v>120</v>
      </c>
      <c r="AC34" s="182">
        <v>148</v>
      </c>
      <c r="AD34" s="184"/>
      <c r="AE34" s="249">
        <v>54</v>
      </c>
      <c r="AF34" s="182">
        <v>22</v>
      </c>
      <c r="AG34" s="182">
        <v>44</v>
      </c>
      <c r="AH34" s="182">
        <v>93</v>
      </c>
      <c r="AI34" s="184">
        <v>113</v>
      </c>
      <c r="AJ34" s="246"/>
      <c r="AK34" s="236"/>
      <c r="AL34" s="573">
        <f t="shared" si="17"/>
        <v>3709</v>
      </c>
    </row>
    <row r="35" spans="1:38" x14ac:dyDescent="0.25">
      <c r="A35" s="146" t="s">
        <v>6</v>
      </c>
      <c r="B35" s="258">
        <f t="shared" si="18"/>
        <v>43965</v>
      </c>
      <c r="C35" s="293">
        <v>156</v>
      </c>
      <c r="D35" s="294">
        <v>185</v>
      </c>
      <c r="E35" s="182">
        <v>283</v>
      </c>
      <c r="F35" s="182">
        <v>146</v>
      </c>
      <c r="G35" s="182">
        <v>90</v>
      </c>
      <c r="H35" s="182">
        <v>268</v>
      </c>
      <c r="I35" s="184">
        <v>267</v>
      </c>
      <c r="J35" s="249">
        <v>121</v>
      </c>
      <c r="K35" s="182">
        <v>68</v>
      </c>
      <c r="L35" s="184">
        <v>110</v>
      </c>
      <c r="M35" s="249">
        <v>103</v>
      </c>
      <c r="N35" s="182">
        <v>80</v>
      </c>
      <c r="O35" s="182">
        <v>39</v>
      </c>
      <c r="P35" s="182">
        <v>33</v>
      </c>
      <c r="Q35" s="182">
        <v>57</v>
      </c>
      <c r="R35" s="182">
        <v>86</v>
      </c>
      <c r="S35" s="184"/>
      <c r="T35" s="249">
        <v>75</v>
      </c>
      <c r="U35" s="182">
        <v>35</v>
      </c>
      <c r="V35" s="182">
        <v>164</v>
      </c>
      <c r="W35" s="182">
        <v>115</v>
      </c>
      <c r="X35" s="182">
        <v>75</v>
      </c>
      <c r="Y35" s="184">
        <v>123</v>
      </c>
      <c r="Z35" s="249">
        <v>133</v>
      </c>
      <c r="AA35" s="182">
        <v>107</v>
      </c>
      <c r="AB35" s="182">
        <v>128</v>
      </c>
      <c r="AC35" s="182">
        <v>134</v>
      </c>
      <c r="AD35" s="184"/>
      <c r="AE35" s="249">
        <v>35</v>
      </c>
      <c r="AF35" s="182">
        <v>14</v>
      </c>
      <c r="AG35" s="182">
        <v>33</v>
      </c>
      <c r="AH35" s="182">
        <v>96</v>
      </c>
      <c r="AI35" s="184">
        <v>105</v>
      </c>
      <c r="AJ35" s="246"/>
      <c r="AK35" s="236"/>
      <c r="AL35" s="573">
        <f t="shared" si="17"/>
        <v>3464</v>
      </c>
    </row>
    <row r="36" spans="1:38" x14ac:dyDescent="0.25">
      <c r="A36" s="146" t="s">
        <v>0</v>
      </c>
      <c r="B36" s="258">
        <f t="shared" si="18"/>
        <v>43966</v>
      </c>
      <c r="C36" s="293">
        <v>333</v>
      </c>
      <c r="D36" s="294">
        <v>319</v>
      </c>
      <c r="E36" s="182">
        <v>456</v>
      </c>
      <c r="F36" s="182">
        <v>210</v>
      </c>
      <c r="G36" s="182">
        <v>118</v>
      </c>
      <c r="H36" s="182">
        <v>330</v>
      </c>
      <c r="I36" s="184">
        <v>404</v>
      </c>
      <c r="J36" s="249">
        <v>348</v>
      </c>
      <c r="K36" s="182">
        <v>164</v>
      </c>
      <c r="L36" s="184">
        <v>414</v>
      </c>
      <c r="M36" s="249">
        <v>133</v>
      </c>
      <c r="N36" s="182">
        <v>108</v>
      </c>
      <c r="O36" s="182">
        <v>47</v>
      </c>
      <c r="P36" s="182">
        <v>39</v>
      </c>
      <c r="Q36" s="182">
        <v>43</v>
      </c>
      <c r="R36" s="182">
        <v>110</v>
      </c>
      <c r="S36" s="184"/>
      <c r="T36" s="249">
        <v>153</v>
      </c>
      <c r="U36" s="214">
        <v>50</v>
      </c>
      <c r="V36" s="214">
        <v>204</v>
      </c>
      <c r="W36" s="214">
        <v>176</v>
      </c>
      <c r="X36" s="214">
        <v>164</v>
      </c>
      <c r="Y36" s="236">
        <v>225</v>
      </c>
      <c r="Z36" s="246">
        <v>220</v>
      </c>
      <c r="AA36" s="182">
        <v>176</v>
      </c>
      <c r="AB36" s="182">
        <v>237</v>
      </c>
      <c r="AC36" s="182">
        <v>199</v>
      </c>
      <c r="AD36" s="184"/>
      <c r="AE36" s="246">
        <v>48</v>
      </c>
      <c r="AF36" s="214">
        <v>52</v>
      </c>
      <c r="AG36" s="214">
        <v>60</v>
      </c>
      <c r="AH36" s="214">
        <v>122</v>
      </c>
      <c r="AI36" s="236">
        <v>159</v>
      </c>
      <c r="AJ36" s="246"/>
      <c r="AK36" s="236"/>
      <c r="AL36" s="573">
        <f t="shared" si="17"/>
        <v>5821</v>
      </c>
    </row>
    <row r="37" spans="1:38" x14ac:dyDescent="0.25">
      <c r="A37" s="146" t="s">
        <v>1</v>
      </c>
      <c r="B37" s="258">
        <f t="shared" si="18"/>
        <v>43967</v>
      </c>
      <c r="C37" s="293">
        <v>418</v>
      </c>
      <c r="D37" s="294">
        <v>616</v>
      </c>
      <c r="E37" s="182">
        <v>138</v>
      </c>
      <c r="F37" s="182">
        <v>351</v>
      </c>
      <c r="G37" s="182">
        <v>173</v>
      </c>
      <c r="H37" s="182">
        <v>301</v>
      </c>
      <c r="I37" s="184">
        <v>684</v>
      </c>
      <c r="J37" s="249">
        <v>491</v>
      </c>
      <c r="K37" s="182">
        <v>120</v>
      </c>
      <c r="L37" s="184">
        <v>468</v>
      </c>
      <c r="M37" s="249">
        <v>294</v>
      </c>
      <c r="N37" s="182">
        <v>125</v>
      </c>
      <c r="O37" s="182">
        <v>117</v>
      </c>
      <c r="P37" s="182">
        <v>78</v>
      </c>
      <c r="Q37" s="182">
        <v>41</v>
      </c>
      <c r="R37" s="182">
        <v>222</v>
      </c>
      <c r="S37" s="184"/>
      <c r="T37" s="249">
        <v>218</v>
      </c>
      <c r="U37" s="214">
        <v>78</v>
      </c>
      <c r="V37" s="214">
        <v>263</v>
      </c>
      <c r="W37" s="214">
        <v>274</v>
      </c>
      <c r="X37" s="214">
        <v>195</v>
      </c>
      <c r="Y37" s="236">
        <v>266</v>
      </c>
      <c r="Z37" s="246">
        <v>400</v>
      </c>
      <c r="AA37" s="182">
        <v>116</v>
      </c>
      <c r="AB37" s="214">
        <v>342</v>
      </c>
      <c r="AC37" s="214">
        <v>282</v>
      </c>
      <c r="AD37" s="236"/>
      <c r="AE37" s="246">
        <v>135</v>
      </c>
      <c r="AF37" s="214">
        <v>37</v>
      </c>
      <c r="AG37" s="214">
        <v>103</v>
      </c>
      <c r="AH37" s="214">
        <v>122</v>
      </c>
      <c r="AI37" s="236">
        <v>192</v>
      </c>
      <c r="AJ37" s="246"/>
      <c r="AK37" s="236"/>
      <c r="AL37" s="573">
        <f t="shared" si="17"/>
        <v>7660</v>
      </c>
    </row>
    <row r="38" spans="1:38" ht="15.75" thickBot="1" x14ac:dyDescent="0.3">
      <c r="A38" s="146" t="s">
        <v>2</v>
      </c>
      <c r="B38" s="258">
        <f t="shared" si="18"/>
        <v>43968</v>
      </c>
      <c r="C38" s="293">
        <v>349</v>
      </c>
      <c r="D38" s="294">
        <v>584</v>
      </c>
      <c r="E38" s="182">
        <v>368</v>
      </c>
      <c r="F38" s="182">
        <v>289</v>
      </c>
      <c r="G38" s="182">
        <v>159</v>
      </c>
      <c r="H38" s="182">
        <v>404</v>
      </c>
      <c r="I38" s="184">
        <v>462</v>
      </c>
      <c r="J38" s="249">
        <v>255</v>
      </c>
      <c r="K38" s="182">
        <v>110</v>
      </c>
      <c r="L38" s="184">
        <v>265</v>
      </c>
      <c r="M38" s="249">
        <v>240</v>
      </c>
      <c r="N38" s="182">
        <v>103</v>
      </c>
      <c r="O38" s="182">
        <v>103</v>
      </c>
      <c r="P38" s="182">
        <v>43</v>
      </c>
      <c r="Q38" s="182">
        <v>109</v>
      </c>
      <c r="R38" s="182">
        <v>136</v>
      </c>
      <c r="S38" s="184"/>
      <c r="T38" s="249">
        <v>162</v>
      </c>
      <c r="U38" s="182">
        <v>63</v>
      </c>
      <c r="V38" s="182">
        <v>161</v>
      </c>
      <c r="W38" s="182">
        <v>212</v>
      </c>
      <c r="X38" s="182">
        <v>137</v>
      </c>
      <c r="Y38" s="184">
        <v>182</v>
      </c>
      <c r="Z38" s="249">
        <v>206</v>
      </c>
      <c r="AA38" s="182">
        <v>97</v>
      </c>
      <c r="AB38" s="182">
        <v>198</v>
      </c>
      <c r="AC38" s="182">
        <v>156</v>
      </c>
      <c r="AD38" s="184"/>
      <c r="AE38" s="249">
        <v>131</v>
      </c>
      <c r="AF38" s="182">
        <v>52</v>
      </c>
      <c r="AG38" s="182">
        <v>53</v>
      </c>
      <c r="AH38" s="182">
        <v>97</v>
      </c>
      <c r="AI38" s="184">
        <v>161</v>
      </c>
      <c r="AJ38" s="249"/>
      <c r="AK38" s="184"/>
      <c r="AL38" s="573">
        <f t="shared" si="17"/>
        <v>6047</v>
      </c>
    </row>
    <row r="39" spans="1:38" ht="15.75" thickBot="1" x14ac:dyDescent="0.3">
      <c r="A39" s="154" t="s">
        <v>21</v>
      </c>
      <c r="B39" s="676" t="s">
        <v>26</v>
      </c>
      <c r="C39" s="247">
        <f>SUM(C32:C38)</f>
        <v>1528</v>
      </c>
      <c r="D39" s="228">
        <f>SUM(D32:D38)</f>
        <v>2086</v>
      </c>
      <c r="E39" s="228">
        <f>SUM(E32:E38)</f>
        <v>1976</v>
      </c>
      <c r="F39" s="228">
        <f>SUM(F32:F38)</f>
        <v>1326</v>
      </c>
      <c r="G39" s="228">
        <f>SUM(G32:G38)</f>
        <v>769</v>
      </c>
      <c r="H39" s="228">
        <f t="shared" ref="H39:AK39" si="19">SUM(H32:H38)</f>
        <v>1932</v>
      </c>
      <c r="I39" s="533">
        <f t="shared" si="19"/>
        <v>2414</v>
      </c>
      <c r="J39" s="247">
        <f t="shared" si="19"/>
        <v>1576</v>
      </c>
      <c r="K39" s="228">
        <f t="shared" si="19"/>
        <v>690</v>
      </c>
      <c r="L39" s="533">
        <f t="shared" si="19"/>
        <v>1585</v>
      </c>
      <c r="M39" s="247">
        <f t="shared" si="19"/>
        <v>1053</v>
      </c>
      <c r="N39" s="228">
        <f t="shared" si="19"/>
        <v>536</v>
      </c>
      <c r="O39" s="228">
        <f t="shared" si="19"/>
        <v>420</v>
      </c>
      <c r="P39" s="228">
        <f t="shared" si="19"/>
        <v>259</v>
      </c>
      <c r="Q39" s="228">
        <f t="shared" si="19"/>
        <v>385</v>
      </c>
      <c r="R39" s="228">
        <f t="shared" si="19"/>
        <v>702</v>
      </c>
      <c r="S39" s="533"/>
      <c r="T39" s="247">
        <f t="shared" si="19"/>
        <v>808</v>
      </c>
      <c r="U39" s="228">
        <f t="shared" si="19"/>
        <v>329</v>
      </c>
      <c r="V39" s="228">
        <f t="shared" si="19"/>
        <v>1203</v>
      </c>
      <c r="W39" s="228">
        <f t="shared" si="19"/>
        <v>1067</v>
      </c>
      <c r="X39" s="228">
        <f t="shared" si="19"/>
        <v>728</v>
      </c>
      <c r="Y39" s="533">
        <f t="shared" si="19"/>
        <v>1087</v>
      </c>
      <c r="Z39" s="247">
        <f t="shared" si="19"/>
        <v>1248</v>
      </c>
      <c r="AA39" s="228">
        <f t="shared" si="19"/>
        <v>773</v>
      </c>
      <c r="AB39" s="228">
        <f t="shared" si="19"/>
        <v>1203</v>
      </c>
      <c r="AC39" s="228">
        <f t="shared" si="19"/>
        <v>1137</v>
      </c>
      <c r="AD39" s="533"/>
      <c r="AE39" s="247">
        <f t="shared" si="19"/>
        <v>452</v>
      </c>
      <c r="AF39" s="228">
        <f t="shared" si="19"/>
        <v>204</v>
      </c>
      <c r="AG39" s="228">
        <f t="shared" si="19"/>
        <v>332</v>
      </c>
      <c r="AH39" s="228">
        <f t="shared" si="19"/>
        <v>702</v>
      </c>
      <c r="AI39" s="533">
        <f t="shared" si="19"/>
        <v>903</v>
      </c>
      <c r="AJ39" s="247">
        <f t="shared" si="19"/>
        <v>0</v>
      </c>
      <c r="AK39" s="533">
        <f t="shared" si="19"/>
        <v>0</v>
      </c>
      <c r="AL39" s="542">
        <f>SUM(AL32:AL38)</f>
        <v>31413</v>
      </c>
    </row>
    <row r="40" spans="1:38" ht="15.75" thickBot="1" x14ac:dyDescent="0.3">
      <c r="A40" s="106" t="s">
        <v>23</v>
      </c>
      <c r="B40" s="676"/>
      <c r="C40" s="247">
        <f>AVERAGE(C32:C38)</f>
        <v>218.28571428571428</v>
      </c>
      <c r="D40" s="228">
        <f t="shared" ref="D40:AK40" si="20">AVERAGE(D32:D38)</f>
        <v>298</v>
      </c>
      <c r="E40" s="228">
        <f t="shared" si="20"/>
        <v>282.28571428571428</v>
      </c>
      <c r="F40" s="228">
        <f t="shared" si="20"/>
        <v>189.42857142857142</v>
      </c>
      <c r="G40" s="228">
        <f t="shared" si="20"/>
        <v>109.85714285714286</v>
      </c>
      <c r="H40" s="228">
        <f t="shared" si="20"/>
        <v>276</v>
      </c>
      <c r="I40" s="533">
        <f t="shared" si="20"/>
        <v>344.85714285714283</v>
      </c>
      <c r="J40" s="247">
        <f t="shared" si="20"/>
        <v>225.14285714285714</v>
      </c>
      <c r="K40" s="228">
        <f t="shared" si="20"/>
        <v>98.571428571428569</v>
      </c>
      <c r="L40" s="533">
        <f t="shared" si="20"/>
        <v>226.42857142857142</v>
      </c>
      <c r="M40" s="247">
        <f t="shared" si="20"/>
        <v>150.42857142857142</v>
      </c>
      <c r="N40" s="228">
        <f t="shared" si="20"/>
        <v>76.571428571428569</v>
      </c>
      <c r="O40" s="228">
        <f t="shared" si="20"/>
        <v>60</v>
      </c>
      <c r="P40" s="228">
        <f t="shared" si="20"/>
        <v>37</v>
      </c>
      <c r="Q40" s="228">
        <f t="shared" si="20"/>
        <v>55</v>
      </c>
      <c r="R40" s="228">
        <f t="shared" si="20"/>
        <v>100.28571428571429</v>
      </c>
      <c r="S40" s="533"/>
      <c r="T40" s="247">
        <f t="shared" si="20"/>
        <v>115.42857142857143</v>
      </c>
      <c r="U40" s="228">
        <f t="shared" si="20"/>
        <v>47</v>
      </c>
      <c r="V40" s="228">
        <f t="shared" si="20"/>
        <v>171.85714285714286</v>
      </c>
      <c r="W40" s="228">
        <f t="shared" si="20"/>
        <v>152.42857142857142</v>
      </c>
      <c r="X40" s="228">
        <f t="shared" si="20"/>
        <v>104</v>
      </c>
      <c r="Y40" s="533">
        <f t="shared" si="20"/>
        <v>155.28571428571428</v>
      </c>
      <c r="Z40" s="247">
        <f t="shared" si="20"/>
        <v>178.28571428571428</v>
      </c>
      <c r="AA40" s="228">
        <f t="shared" si="20"/>
        <v>110.42857142857143</v>
      </c>
      <c r="AB40" s="228">
        <f t="shared" si="20"/>
        <v>171.85714285714286</v>
      </c>
      <c r="AC40" s="228">
        <f t="shared" si="20"/>
        <v>162.42857142857142</v>
      </c>
      <c r="AD40" s="533"/>
      <c r="AE40" s="247">
        <f t="shared" si="20"/>
        <v>64.571428571428569</v>
      </c>
      <c r="AF40" s="228">
        <f t="shared" si="20"/>
        <v>29.142857142857142</v>
      </c>
      <c r="AG40" s="228">
        <f t="shared" si="20"/>
        <v>47.428571428571431</v>
      </c>
      <c r="AH40" s="228">
        <f t="shared" si="20"/>
        <v>100.28571428571429</v>
      </c>
      <c r="AI40" s="533">
        <f t="shared" si="20"/>
        <v>129</v>
      </c>
      <c r="AJ40" s="247" t="e">
        <f t="shared" si="20"/>
        <v>#DIV/0!</v>
      </c>
      <c r="AK40" s="533" t="e">
        <f t="shared" si="20"/>
        <v>#DIV/0!</v>
      </c>
      <c r="AL40" s="542">
        <f>AVERAGE(AL32:AL38)</f>
        <v>4487.5714285714284</v>
      </c>
    </row>
    <row r="41" spans="1:38" ht="15.75" thickBot="1" x14ac:dyDescent="0.3">
      <c r="A41" s="26" t="s">
        <v>20</v>
      </c>
      <c r="B41" s="676"/>
      <c r="C41" s="248">
        <f t="shared" ref="C41:AK41" si="21">SUM(C32:C36)</f>
        <v>761</v>
      </c>
      <c r="D41" s="229">
        <f t="shared" si="21"/>
        <v>886</v>
      </c>
      <c r="E41" s="229">
        <f t="shared" si="21"/>
        <v>1470</v>
      </c>
      <c r="F41" s="229">
        <f t="shared" si="21"/>
        <v>686</v>
      </c>
      <c r="G41" s="229">
        <f t="shared" si="21"/>
        <v>437</v>
      </c>
      <c r="H41" s="229">
        <f t="shared" si="21"/>
        <v>1227</v>
      </c>
      <c r="I41" s="535">
        <f t="shared" si="21"/>
        <v>1268</v>
      </c>
      <c r="J41" s="248">
        <f t="shared" si="21"/>
        <v>830</v>
      </c>
      <c r="K41" s="229">
        <f t="shared" si="21"/>
        <v>460</v>
      </c>
      <c r="L41" s="535">
        <f t="shared" si="21"/>
        <v>852</v>
      </c>
      <c r="M41" s="248">
        <f t="shared" si="21"/>
        <v>519</v>
      </c>
      <c r="N41" s="229">
        <f t="shared" si="21"/>
        <v>308</v>
      </c>
      <c r="O41" s="229">
        <f t="shared" si="21"/>
        <v>200</v>
      </c>
      <c r="P41" s="229">
        <f t="shared" si="21"/>
        <v>138</v>
      </c>
      <c r="Q41" s="229">
        <f t="shared" si="21"/>
        <v>235</v>
      </c>
      <c r="R41" s="229">
        <f t="shared" si="21"/>
        <v>344</v>
      </c>
      <c r="S41" s="535"/>
      <c r="T41" s="248">
        <f t="shared" si="21"/>
        <v>428</v>
      </c>
      <c r="U41" s="229">
        <f t="shared" si="21"/>
        <v>188</v>
      </c>
      <c r="V41" s="229">
        <f t="shared" si="21"/>
        <v>779</v>
      </c>
      <c r="W41" s="229">
        <f t="shared" si="21"/>
        <v>581</v>
      </c>
      <c r="X41" s="229">
        <f t="shared" si="21"/>
        <v>396</v>
      </c>
      <c r="Y41" s="535">
        <f t="shared" si="21"/>
        <v>639</v>
      </c>
      <c r="Z41" s="248">
        <f t="shared" si="21"/>
        <v>642</v>
      </c>
      <c r="AA41" s="229">
        <f t="shared" si="21"/>
        <v>560</v>
      </c>
      <c r="AB41" s="229">
        <f t="shared" si="21"/>
        <v>663</v>
      </c>
      <c r="AC41" s="229">
        <f t="shared" si="21"/>
        <v>699</v>
      </c>
      <c r="AD41" s="535"/>
      <c r="AE41" s="248">
        <f t="shared" si="21"/>
        <v>186</v>
      </c>
      <c r="AF41" s="229">
        <f t="shared" si="21"/>
        <v>115</v>
      </c>
      <c r="AG41" s="229">
        <f t="shared" si="21"/>
        <v>176</v>
      </c>
      <c r="AH41" s="229">
        <f t="shared" si="21"/>
        <v>483</v>
      </c>
      <c r="AI41" s="535">
        <f t="shared" si="21"/>
        <v>550</v>
      </c>
      <c r="AJ41" s="248">
        <f t="shared" si="21"/>
        <v>0</v>
      </c>
      <c r="AK41" s="535">
        <f t="shared" si="21"/>
        <v>0</v>
      </c>
      <c r="AL41" s="557">
        <f>SUM(AL32:AL36)</f>
        <v>17706</v>
      </c>
    </row>
    <row r="42" spans="1:38" ht="15.75" thickBot="1" x14ac:dyDescent="0.3">
      <c r="A42" s="26" t="s">
        <v>22</v>
      </c>
      <c r="B42" s="676"/>
      <c r="C42" s="248">
        <f>AVERAGE(C32:C36)</f>
        <v>152.19999999999999</v>
      </c>
      <c r="D42" s="229">
        <f t="shared" ref="D42:AK42" si="22">AVERAGE(D32:D36)</f>
        <v>177.2</v>
      </c>
      <c r="E42" s="229">
        <f t="shared" si="22"/>
        <v>294</v>
      </c>
      <c r="F42" s="229">
        <f t="shared" si="22"/>
        <v>137.19999999999999</v>
      </c>
      <c r="G42" s="229">
        <f t="shared" si="22"/>
        <v>87.4</v>
      </c>
      <c r="H42" s="229">
        <f t="shared" si="22"/>
        <v>245.4</v>
      </c>
      <c r="I42" s="535">
        <f t="shared" si="22"/>
        <v>253.6</v>
      </c>
      <c r="J42" s="248">
        <f t="shared" si="22"/>
        <v>166</v>
      </c>
      <c r="K42" s="229">
        <f t="shared" si="22"/>
        <v>92</v>
      </c>
      <c r="L42" s="535">
        <f t="shared" si="22"/>
        <v>170.4</v>
      </c>
      <c r="M42" s="248">
        <f t="shared" si="22"/>
        <v>103.8</v>
      </c>
      <c r="N42" s="229">
        <f t="shared" si="22"/>
        <v>61.6</v>
      </c>
      <c r="O42" s="229">
        <f t="shared" si="22"/>
        <v>40</v>
      </c>
      <c r="P42" s="229">
        <f t="shared" si="22"/>
        <v>27.6</v>
      </c>
      <c r="Q42" s="229">
        <f t="shared" si="22"/>
        <v>47</v>
      </c>
      <c r="R42" s="229">
        <f t="shared" si="22"/>
        <v>68.8</v>
      </c>
      <c r="S42" s="535"/>
      <c r="T42" s="248">
        <f t="shared" si="22"/>
        <v>85.6</v>
      </c>
      <c r="U42" s="229">
        <f t="shared" si="22"/>
        <v>37.6</v>
      </c>
      <c r="V42" s="229">
        <f t="shared" si="22"/>
        <v>155.80000000000001</v>
      </c>
      <c r="W42" s="229">
        <f t="shared" si="22"/>
        <v>116.2</v>
      </c>
      <c r="X42" s="229">
        <f t="shared" si="22"/>
        <v>79.2</v>
      </c>
      <c r="Y42" s="535">
        <f t="shared" si="22"/>
        <v>127.8</v>
      </c>
      <c r="Z42" s="248">
        <f t="shared" si="22"/>
        <v>128.4</v>
      </c>
      <c r="AA42" s="229">
        <f t="shared" si="22"/>
        <v>112</v>
      </c>
      <c r="AB42" s="229">
        <f t="shared" si="22"/>
        <v>132.6</v>
      </c>
      <c r="AC42" s="229">
        <f t="shared" si="22"/>
        <v>139.80000000000001</v>
      </c>
      <c r="AD42" s="535"/>
      <c r="AE42" s="248">
        <f t="shared" si="22"/>
        <v>37.200000000000003</v>
      </c>
      <c r="AF42" s="229">
        <f t="shared" si="22"/>
        <v>23</v>
      </c>
      <c r="AG42" s="229">
        <f t="shared" si="22"/>
        <v>35.200000000000003</v>
      </c>
      <c r="AH42" s="229">
        <f t="shared" si="22"/>
        <v>96.6</v>
      </c>
      <c r="AI42" s="535">
        <f t="shared" si="22"/>
        <v>110</v>
      </c>
      <c r="AJ42" s="248" t="e">
        <f t="shared" si="22"/>
        <v>#DIV/0!</v>
      </c>
      <c r="AK42" s="535" t="e">
        <f t="shared" si="22"/>
        <v>#DIV/0!</v>
      </c>
      <c r="AL42" s="557">
        <f>AVERAGE(AL32:AL36)</f>
        <v>3541.2</v>
      </c>
    </row>
    <row r="43" spans="1:38" x14ac:dyDescent="0.25">
      <c r="A43" s="146" t="s">
        <v>3</v>
      </c>
      <c r="B43" s="258">
        <f>B38+1</f>
        <v>43969</v>
      </c>
      <c r="C43" s="293">
        <v>106</v>
      </c>
      <c r="D43" s="214">
        <v>134</v>
      </c>
      <c r="E43" s="214">
        <v>201</v>
      </c>
      <c r="F43" s="214">
        <v>123</v>
      </c>
      <c r="G43" s="294">
        <v>82</v>
      </c>
      <c r="H43" s="214">
        <v>200</v>
      </c>
      <c r="I43" s="236">
        <v>292</v>
      </c>
      <c r="J43" s="246">
        <v>120</v>
      </c>
      <c r="K43" s="214">
        <v>86</v>
      </c>
      <c r="L43" s="236">
        <v>130</v>
      </c>
      <c r="M43" s="246">
        <v>71</v>
      </c>
      <c r="N43" s="214">
        <v>35</v>
      </c>
      <c r="O43" s="214">
        <v>29</v>
      </c>
      <c r="P43" s="214">
        <v>26</v>
      </c>
      <c r="Q43" s="214">
        <v>65</v>
      </c>
      <c r="R43" s="214">
        <v>83</v>
      </c>
      <c r="S43" s="236">
        <v>32</v>
      </c>
      <c r="T43" s="246">
        <v>106</v>
      </c>
      <c r="U43" s="214">
        <v>33</v>
      </c>
      <c r="V43" s="214">
        <v>228</v>
      </c>
      <c r="W43" s="214">
        <v>158</v>
      </c>
      <c r="X43" s="214">
        <v>63</v>
      </c>
      <c r="Y43" s="236">
        <v>113</v>
      </c>
      <c r="Z43" s="246">
        <v>112</v>
      </c>
      <c r="AA43" s="182">
        <v>95</v>
      </c>
      <c r="AB43" s="214">
        <v>112</v>
      </c>
      <c r="AC43" s="214">
        <v>109</v>
      </c>
      <c r="AD43" s="236">
        <v>23</v>
      </c>
      <c r="AE43" s="246"/>
      <c r="AF43" s="214"/>
      <c r="AG43" s="214"/>
      <c r="AH43" s="214"/>
      <c r="AI43" s="236"/>
      <c r="AJ43" s="246"/>
      <c r="AK43" s="236"/>
      <c r="AL43" s="573">
        <f t="shared" ref="AL43:AL49" si="23">SUM(C43:AK43)</f>
        <v>2967</v>
      </c>
    </row>
    <row r="44" spans="1:38" x14ac:dyDescent="0.25">
      <c r="A44" s="146" t="s">
        <v>4</v>
      </c>
      <c r="B44" s="258">
        <f t="shared" ref="B44:B49" si="24">B43+1</f>
        <v>43970</v>
      </c>
      <c r="C44" s="293">
        <v>94</v>
      </c>
      <c r="D44" s="214">
        <v>131</v>
      </c>
      <c r="E44" s="214">
        <v>206</v>
      </c>
      <c r="F44" s="214">
        <v>119</v>
      </c>
      <c r="G44" s="294">
        <v>100</v>
      </c>
      <c r="H44" s="214">
        <v>209</v>
      </c>
      <c r="I44" s="236">
        <v>327</v>
      </c>
      <c r="J44" s="246">
        <v>157</v>
      </c>
      <c r="K44" s="214">
        <v>69</v>
      </c>
      <c r="L44" s="236">
        <v>98</v>
      </c>
      <c r="M44" s="246">
        <v>73</v>
      </c>
      <c r="N44" s="214">
        <v>44</v>
      </c>
      <c r="O44" s="214">
        <v>45</v>
      </c>
      <c r="P44" s="214">
        <v>33</v>
      </c>
      <c r="Q44" s="214">
        <v>52</v>
      </c>
      <c r="R44" s="214">
        <v>67</v>
      </c>
      <c r="S44" s="236">
        <v>18</v>
      </c>
      <c r="T44" s="246">
        <v>85</v>
      </c>
      <c r="U44" s="214">
        <v>37</v>
      </c>
      <c r="V44" s="214">
        <v>217</v>
      </c>
      <c r="W44" s="214">
        <v>157</v>
      </c>
      <c r="X44" s="214">
        <v>63</v>
      </c>
      <c r="Y44" s="236">
        <v>128</v>
      </c>
      <c r="Z44" s="246">
        <v>87</v>
      </c>
      <c r="AA44" s="182">
        <v>125</v>
      </c>
      <c r="AB44" s="214">
        <v>88</v>
      </c>
      <c r="AC44" s="214">
        <v>129</v>
      </c>
      <c r="AD44" s="236">
        <v>22</v>
      </c>
      <c r="AE44" s="246"/>
      <c r="AF44" s="214"/>
      <c r="AG44" s="214"/>
      <c r="AH44" s="214"/>
      <c r="AI44" s="236"/>
      <c r="AJ44" s="246"/>
      <c r="AK44" s="236"/>
      <c r="AL44" s="573">
        <f t="shared" si="23"/>
        <v>2980</v>
      </c>
    </row>
    <row r="45" spans="1:38" x14ac:dyDescent="0.25">
      <c r="A45" s="146" t="s">
        <v>5</v>
      </c>
      <c r="B45" s="258">
        <f t="shared" si="24"/>
        <v>43971</v>
      </c>
      <c r="C45" s="293">
        <v>119</v>
      </c>
      <c r="D45" s="214">
        <v>135</v>
      </c>
      <c r="E45" s="214">
        <v>286</v>
      </c>
      <c r="F45" s="214">
        <v>128</v>
      </c>
      <c r="G45" s="294">
        <v>120</v>
      </c>
      <c r="H45" s="214">
        <v>325</v>
      </c>
      <c r="I45" s="236">
        <v>367</v>
      </c>
      <c r="J45" s="246">
        <v>180</v>
      </c>
      <c r="K45" s="214">
        <v>105</v>
      </c>
      <c r="L45" s="236">
        <v>152</v>
      </c>
      <c r="M45" s="246">
        <v>102</v>
      </c>
      <c r="N45" s="214">
        <v>37</v>
      </c>
      <c r="O45" s="214">
        <v>38</v>
      </c>
      <c r="P45" s="214">
        <v>34</v>
      </c>
      <c r="Q45" s="214">
        <v>23</v>
      </c>
      <c r="R45" s="214">
        <v>98</v>
      </c>
      <c r="S45" s="236">
        <v>30</v>
      </c>
      <c r="T45" s="246">
        <v>145</v>
      </c>
      <c r="U45" s="214">
        <v>37</v>
      </c>
      <c r="V45" s="214">
        <v>247</v>
      </c>
      <c r="W45" s="214">
        <v>234</v>
      </c>
      <c r="X45" s="214">
        <v>95</v>
      </c>
      <c r="Y45" s="236">
        <v>142</v>
      </c>
      <c r="Z45" s="246">
        <v>140</v>
      </c>
      <c r="AA45" s="182">
        <v>140</v>
      </c>
      <c r="AB45" s="214">
        <v>129</v>
      </c>
      <c r="AC45" s="214">
        <v>147</v>
      </c>
      <c r="AD45" s="236">
        <v>37</v>
      </c>
      <c r="AE45" s="246"/>
      <c r="AF45" s="214"/>
      <c r="AG45" s="214"/>
      <c r="AH45" s="214"/>
      <c r="AI45" s="236"/>
      <c r="AJ45" s="246"/>
      <c r="AK45" s="236"/>
      <c r="AL45" s="573">
        <f t="shared" si="23"/>
        <v>3772</v>
      </c>
    </row>
    <row r="46" spans="1:38" x14ac:dyDescent="0.25">
      <c r="A46" s="146" t="s">
        <v>6</v>
      </c>
      <c r="B46" s="258">
        <f t="shared" si="24"/>
        <v>43972</v>
      </c>
      <c r="C46" s="293">
        <v>179</v>
      </c>
      <c r="D46" s="214">
        <v>218</v>
      </c>
      <c r="E46" s="214">
        <v>186</v>
      </c>
      <c r="F46" s="214">
        <v>213</v>
      </c>
      <c r="G46" s="294">
        <v>110</v>
      </c>
      <c r="H46" s="214">
        <v>196</v>
      </c>
      <c r="I46" s="236">
        <v>400</v>
      </c>
      <c r="J46" s="246">
        <v>263</v>
      </c>
      <c r="K46" s="214">
        <v>100</v>
      </c>
      <c r="L46" s="236">
        <v>224</v>
      </c>
      <c r="M46" s="246">
        <v>94</v>
      </c>
      <c r="N46" s="214">
        <v>93</v>
      </c>
      <c r="O46" s="214">
        <v>55</v>
      </c>
      <c r="P46" s="214">
        <v>35</v>
      </c>
      <c r="Q46" s="214">
        <v>32</v>
      </c>
      <c r="R46" s="214">
        <v>57</v>
      </c>
      <c r="S46" s="236">
        <v>36</v>
      </c>
      <c r="T46" s="246">
        <v>116</v>
      </c>
      <c r="U46" s="214">
        <v>40</v>
      </c>
      <c r="V46" s="214">
        <v>303</v>
      </c>
      <c r="W46" s="214">
        <v>247</v>
      </c>
      <c r="X46" s="214">
        <v>86</v>
      </c>
      <c r="Y46" s="236">
        <v>166</v>
      </c>
      <c r="Z46" s="246">
        <v>159</v>
      </c>
      <c r="AA46" s="182">
        <v>127</v>
      </c>
      <c r="AB46" s="214">
        <v>181</v>
      </c>
      <c r="AC46" s="214">
        <v>175</v>
      </c>
      <c r="AD46" s="236">
        <v>38</v>
      </c>
      <c r="AE46" s="246"/>
      <c r="AF46" s="214"/>
      <c r="AG46" s="214"/>
      <c r="AH46" s="214"/>
      <c r="AI46" s="236"/>
      <c r="AJ46" s="246"/>
      <c r="AK46" s="236"/>
      <c r="AL46" s="573">
        <f t="shared" si="23"/>
        <v>4129</v>
      </c>
    </row>
    <row r="47" spans="1:38" x14ac:dyDescent="0.25">
      <c r="A47" s="146" t="s">
        <v>0</v>
      </c>
      <c r="B47" s="258">
        <f t="shared" si="24"/>
        <v>43973</v>
      </c>
      <c r="C47" s="293">
        <v>203</v>
      </c>
      <c r="D47" s="214">
        <v>317</v>
      </c>
      <c r="E47" s="214">
        <v>364</v>
      </c>
      <c r="F47" s="214">
        <v>223</v>
      </c>
      <c r="G47" s="294">
        <v>138</v>
      </c>
      <c r="H47" s="214">
        <v>349</v>
      </c>
      <c r="I47" s="236">
        <v>430</v>
      </c>
      <c r="J47" s="246">
        <v>286</v>
      </c>
      <c r="K47" s="214">
        <v>131</v>
      </c>
      <c r="L47" s="236">
        <v>239</v>
      </c>
      <c r="M47" s="246">
        <v>97</v>
      </c>
      <c r="N47" s="214">
        <v>74</v>
      </c>
      <c r="O47" s="214">
        <v>64</v>
      </c>
      <c r="P47" s="214">
        <v>37</v>
      </c>
      <c r="Q47" s="214">
        <v>35</v>
      </c>
      <c r="R47" s="214">
        <v>97</v>
      </c>
      <c r="S47" s="236">
        <v>46</v>
      </c>
      <c r="T47" s="246">
        <v>156</v>
      </c>
      <c r="U47" s="214">
        <v>118</v>
      </c>
      <c r="V47" s="214">
        <v>288</v>
      </c>
      <c r="W47" s="214">
        <v>248</v>
      </c>
      <c r="X47" s="214">
        <v>114</v>
      </c>
      <c r="Y47" s="236">
        <v>192</v>
      </c>
      <c r="Z47" s="246">
        <v>157</v>
      </c>
      <c r="AA47" s="182">
        <v>144</v>
      </c>
      <c r="AB47" s="214">
        <v>172</v>
      </c>
      <c r="AC47" s="214">
        <v>189</v>
      </c>
      <c r="AD47" s="236">
        <v>53</v>
      </c>
      <c r="AE47" s="246"/>
      <c r="AF47" s="214"/>
      <c r="AG47" s="214"/>
      <c r="AH47" s="214"/>
      <c r="AI47" s="236"/>
      <c r="AJ47" s="246"/>
      <c r="AK47" s="236"/>
      <c r="AL47" s="573">
        <f t="shared" si="23"/>
        <v>4961</v>
      </c>
    </row>
    <row r="48" spans="1:38" x14ac:dyDescent="0.25">
      <c r="A48" s="146" t="s">
        <v>1</v>
      </c>
      <c r="B48" s="258">
        <f t="shared" si="24"/>
        <v>43974</v>
      </c>
      <c r="C48" s="293">
        <v>58</v>
      </c>
      <c r="D48" s="214">
        <v>35</v>
      </c>
      <c r="E48" s="214">
        <v>24</v>
      </c>
      <c r="F48" s="214">
        <v>48</v>
      </c>
      <c r="G48" s="294">
        <v>39</v>
      </c>
      <c r="H48" s="214">
        <v>62</v>
      </c>
      <c r="I48" s="236">
        <v>129</v>
      </c>
      <c r="J48" s="246">
        <v>50</v>
      </c>
      <c r="K48" s="214">
        <v>37</v>
      </c>
      <c r="L48" s="236">
        <v>45</v>
      </c>
      <c r="M48" s="246">
        <v>28</v>
      </c>
      <c r="N48" s="214">
        <v>7</v>
      </c>
      <c r="O48" s="214">
        <v>12</v>
      </c>
      <c r="P48" s="214">
        <v>10</v>
      </c>
      <c r="Q48" s="214">
        <v>8</v>
      </c>
      <c r="R48" s="214">
        <v>12</v>
      </c>
      <c r="S48" s="236">
        <v>6</v>
      </c>
      <c r="T48" s="246">
        <v>28</v>
      </c>
      <c r="U48" s="214">
        <v>2</v>
      </c>
      <c r="V48" s="214">
        <v>58</v>
      </c>
      <c r="W48" s="214">
        <v>42</v>
      </c>
      <c r="X48" s="214">
        <v>18</v>
      </c>
      <c r="Y48" s="236">
        <v>48</v>
      </c>
      <c r="Z48" s="246">
        <v>30</v>
      </c>
      <c r="AA48" s="182">
        <v>21</v>
      </c>
      <c r="AB48" s="214">
        <v>41</v>
      </c>
      <c r="AC48" s="214">
        <v>42</v>
      </c>
      <c r="AD48" s="236">
        <v>11</v>
      </c>
      <c r="AE48" s="246"/>
      <c r="AF48" s="214"/>
      <c r="AG48" s="214"/>
      <c r="AH48" s="214"/>
      <c r="AI48" s="236"/>
      <c r="AJ48" s="246"/>
      <c r="AK48" s="236"/>
      <c r="AL48" s="573">
        <f t="shared" si="23"/>
        <v>951</v>
      </c>
    </row>
    <row r="49" spans="1:38" ht="15.75" thickBot="1" x14ac:dyDescent="0.3">
      <c r="A49" s="146" t="s">
        <v>2</v>
      </c>
      <c r="B49" s="258">
        <f t="shared" si="24"/>
        <v>43975</v>
      </c>
      <c r="C49" s="293">
        <v>396</v>
      </c>
      <c r="D49" s="214">
        <v>630</v>
      </c>
      <c r="E49" s="214">
        <v>209</v>
      </c>
      <c r="F49" s="214">
        <v>329</v>
      </c>
      <c r="G49" s="294">
        <v>186</v>
      </c>
      <c r="H49" s="214">
        <v>421</v>
      </c>
      <c r="I49" s="236">
        <v>694</v>
      </c>
      <c r="J49" s="246">
        <v>331</v>
      </c>
      <c r="K49" s="214">
        <v>93</v>
      </c>
      <c r="L49" s="236">
        <v>315</v>
      </c>
      <c r="M49" s="246">
        <v>165</v>
      </c>
      <c r="N49" s="214">
        <v>89</v>
      </c>
      <c r="O49" s="214">
        <v>81</v>
      </c>
      <c r="P49" s="214">
        <v>69</v>
      </c>
      <c r="Q49" s="214">
        <v>36</v>
      </c>
      <c r="R49" s="214">
        <v>152</v>
      </c>
      <c r="S49" s="236">
        <v>80</v>
      </c>
      <c r="T49" s="246">
        <v>224</v>
      </c>
      <c r="U49" s="214">
        <v>71</v>
      </c>
      <c r="V49" s="214">
        <v>339</v>
      </c>
      <c r="W49" s="214">
        <v>270</v>
      </c>
      <c r="X49" s="214">
        <v>191</v>
      </c>
      <c r="Y49" s="236">
        <v>222</v>
      </c>
      <c r="Z49" s="246">
        <v>173</v>
      </c>
      <c r="AA49" s="182">
        <v>114</v>
      </c>
      <c r="AB49" s="214">
        <v>264</v>
      </c>
      <c r="AC49" s="214">
        <v>152</v>
      </c>
      <c r="AD49" s="236">
        <v>65</v>
      </c>
      <c r="AE49" s="246"/>
      <c r="AF49" s="214"/>
      <c r="AG49" s="214"/>
      <c r="AH49" s="214"/>
      <c r="AI49" s="236"/>
      <c r="AJ49" s="246"/>
      <c r="AK49" s="236"/>
      <c r="AL49" s="573">
        <f t="shared" si="23"/>
        <v>6361</v>
      </c>
    </row>
    <row r="50" spans="1:38" ht="15.75" thickBot="1" x14ac:dyDescent="0.3">
      <c r="A50" s="154" t="s">
        <v>21</v>
      </c>
      <c r="B50" s="676" t="s">
        <v>27</v>
      </c>
      <c r="C50" s="247">
        <f>SUM(C43:C49)</f>
        <v>1155</v>
      </c>
      <c r="D50" s="228">
        <f>SUM(D43:D49)</f>
        <v>1600</v>
      </c>
      <c r="E50" s="228">
        <f>SUM(E43:E49)</f>
        <v>1476</v>
      </c>
      <c r="F50" s="228">
        <f>SUM(F43:F49)</f>
        <v>1183</v>
      </c>
      <c r="G50" s="228">
        <f>SUM(G43:G49)</f>
        <v>775</v>
      </c>
      <c r="H50" s="228">
        <f t="shared" ref="H50:AK50" si="25">SUM(H43:H49)</f>
        <v>1762</v>
      </c>
      <c r="I50" s="533">
        <f t="shared" si="25"/>
        <v>2639</v>
      </c>
      <c r="J50" s="247">
        <f t="shared" si="25"/>
        <v>1387</v>
      </c>
      <c r="K50" s="228">
        <f t="shared" si="25"/>
        <v>621</v>
      </c>
      <c r="L50" s="533">
        <f t="shared" si="25"/>
        <v>1203</v>
      </c>
      <c r="M50" s="247">
        <f t="shared" si="25"/>
        <v>630</v>
      </c>
      <c r="N50" s="228">
        <f t="shared" si="25"/>
        <v>379</v>
      </c>
      <c r="O50" s="228">
        <f t="shared" si="25"/>
        <v>324</v>
      </c>
      <c r="P50" s="228">
        <f t="shared" si="25"/>
        <v>244</v>
      </c>
      <c r="Q50" s="228">
        <f t="shared" si="25"/>
        <v>251</v>
      </c>
      <c r="R50" s="228">
        <f t="shared" si="25"/>
        <v>566</v>
      </c>
      <c r="S50" s="228">
        <f t="shared" ref="S50" si="26">SUM(S43:S49)</f>
        <v>248</v>
      </c>
      <c r="T50" s="247">
        <f t="shared" si="25"/>
        <v>860</v>
      </c>
      <c r="U50" s="228">
        <f t="shared" si="25"/>
        <v>338</v>
      </c>
      <c r="V50" s="228">
        <f t="shared" si="25"/>
        <v>1680</v>
      </c>
      <c r="W50" s="228">
        <f t="shared" si="25"/>
        <v>1356</v>
      </c>
      <c r="X50" s="228">
        <f t="shared" si="25"/>
        <v>630</v>
      </c>
      <c r="Y50" s="533">
        <f t="shared" si="25"/>
        <v>1011</v>
      </c>
      <c r="Z50" s="247">
        <f t="shared" si="25"/>
        <v>858</v>
      </c>
      <c r="AA50" s="228">
        <f t="shared" si="25"/>
        <v>766</v>
      </c>
      <c r="AB50" s="228">
        <f t="shared" si="25"/>
        <v>987</v>
      </c>
      <c r="AC50" s="228">
        <f t="shared" si="25"/>
        <v>943</v>
      </c>
      <c r="AD50" s="533">
        <f t="shared" ref="AD50" si="27">SUM(AD43:AD49)</f>
        <v>249</v>
      </c>
      <c r="AE50" s="247">
        <f t="shared" si="25"/>
        <v>0</v>
      </c>
      <c r="AF50" s="228">
        <f t="shared" si="25"/>
        <v>0</v>
      </c>
      <c r="AG50" s="228">
        <f t="shared" si="25"/>
        <v>0</v>
      </c>
      <c r="AH50" s="228">
        <f t="shared" si="25"/>
        <v>0</v>
      </c>
      <c r="AI50" s="533">
        <f t="shared" si="25"/>
        <v>0</v>
      </c>
      <c r="AJ50" s="247">
        <f t="shared" si="25"/>
        <v>0</v>
      </c>
      <c r="AK50" s="533">
        <f t="shared" si="25"/>
        <v>0</v>
      </c>
      <c r="AL50" s="542">
        <f>SUM(AL43:AL49)</f>
        <v>26121</v>
      </c>
    </row>
    <row r="51" spans="1:38" ht="15.75" thickBot="1" x14ac:dyDescent="0.3">
      <c r="A51" s="106" t="s">
        <v>23</v>
      </c>
      <c r="B51" s="676"/>
      <c r="C51" s="247">
        <f>AVERAGE(C43:C49)</f>
        <v>165</v>
      </c>
      <c r="D51" s="228">
        <f t="shared" ref="D51:AK51" si="28">AVERAGE(D43:D49)</f>
        <v>228.57142857142858</v>
      </c>
      <c r="E51" s="228">
        <f t="shared" si="28"/>
        <v>210.85714285714286</v>
      </c>
      <c r="F51" s="228">
        <f t="shared" si="28"/>
        <v>169</v>
      </c>
      <c r="G51" s="228">
        <f t="shared" si="28"/>
        <v>110.71428571428571</v>
      </c>
      <c r="H51" s="228">
        <f t="shared" si="28"/>
        <v>251.71428571428572</v>
      </c>
      <c r="I51" s="533">
        <f t="shared" si="28"/>
        <v>377</v>
      </c>
      <c r="J51" s="247">
        <f t="shared" si="28"/>
        <v>198.14285714285714</v>
      </c>
      <c r="K51" s="228">
        <f t="shared" si="28"/>
        <v>88.714285714285708</v>
      </c>
      <c r="L51" s="533">
        <f t="shared" si="28"/>
        <v>171.85714285714286</v>
      </c>
      <c r="M51" s="247">
        <f t="shared" si="28"/>
        <v>90</v>
      </c>
      <c r="N51" s="228">
        <f t="shared" si="28"/>
        <v>54.142857142857146</v>
      </c>
      <c r="O51" s="228">
        <f t="shared" si="28"/>
        <v>46.285714285714285</v>
      </c>
      <c r="P51" s="228">
        <f t="shared" si="28"/>
        <v>34.857142857142854</v>
      </c>
      <c r="Q51" s="228">
        <f t="shared" si="28"/>
        <v>35.857142857142854</v>
      </c>
      <c r="R51" s="228">
        <f t="shared" si="28"/>
        <v>80.857142857142861</v>
      </c>
      <c r="S51" s="228">
        <f t="shared" ref="S51" si="29">AVERAGE(S43:S49)</f>
        <v>35.428571428571431</v>
      </c>
      <c r="T51" s="247">
        <f t="shared" si="28"/>
        <v>122.85714285714286</v>
      </c>
      <c r="U51" s="228">
        <f t="shared" si="28"/>
        <v>48.285714285714285</v>
      </c>
      <c r="V51" s="228">
        <f t="shared" si="28"/>
        <v>240</v>
      </c>
      <c r="W51" s="228">
        <f t="shared" si="28"/>
        <v>193.71428571428572</v>
      </c>
      <c r="X51" s="228">
        <f t="shared" si="28"/>
        <v>90</v>
      </c>
      <c r="Y51" s="533">
        <f t="shared" si="28"/>
        <v>144.42857142857142</v>
      </c>
      <c r="Z51" s="247">
        <f t="shared" si="28"/>
        <v>122.57142857142857</v>
      </c>
      <c r="AA51" s="228">
        <f t="shared" si="28"/>
        <v>109.42857142857143</v>
      </c>
      <c r="AB51" s="228">
        <f t="shared" si="28"/>
        <v>141</v>
      </c>
      <c r="AC51" s="228">
        <f t="shared" si="28"/>
        <v>134.71428571428572</v>
      </c>
      <c r="AD51" s="533">
        <f>AVERAGE(AD43:AD49)</f>
        <v>35.571428571428569</v>
      </c>
      <c r="AE51" s="247" t="e">
        <f t="shared" si="28"/>
        <v>#DIV/0!</v>
      </c>
      <c r="AF51" s="228" t="e">
        <f t="shared" si="28"/>
        <v>#DIV/0!</v>
      </c>
      <c r="AG51" s="228" t="e">
        <f t="shared" si="28"/>
        <v>#DIV/0!</v>
      </c>
      <c r="AH51" s="228" t="e">
        <f t="shared" si="28"/>
        <v>#DIV/0!</v>
      </c>
      <c r="AI51" s="533" t="e">
        <f t="shared" si="28"/>
        <v>#DIV/0!</v>
      </c>
      <c r="AJ51" s="247" t="e">
        <f t="shared" si="28"/>
        <v>#DIV/0!</v>
      </c>
      <c r="AK51" s="533" t="e">
        <f t="shared" si="28"/>
        <v>#DIV/0!</v>
      </c>
      <c r="AL51" s="542">
        <f>AVERAGE(AL43:AL49)</f>
        <v>3731.5714285714284</v>
      </c>
    </row>
    <row r="52" spans="1:38" ht="15.75" thickBot="1" x14ac:dyDescent="0.3">
      <c r="A52" s="26" t="s">
        <v>20</v>
      </c>
      <c r="B52" s="676"/>
      <c r="C52" s="248">
        <f t="shared" ref="C52:AK52" si="30">SUM(C43:C47)</f>
        <v>701</v>
      </c>
      <c r="D52" s="229">
        <f t="shared" si="30"/>
        <v>935</v>
      </c>
      <c r="E52" s="229">
        <f t="shared" si="30"/>
        <v>1243</v>
      </c>
      <c r="F52" s="229">
        <f t="shared" si="30"/>
        <v>806</v>
      </c>
      <c r="G52" s="229">
        <f t="shared" si="30"/>
        <v>550</v>
      </c>
      <c r="H52" s="229">
        <f t="shared" si="30"/>
        <v>1279</v>
      </c>
      <c r="I52" s="535">
        <f t="shared" si="30"/>
        <v>1816</v>
      </c>
      <c r="J52" s="248">
        <f t="shared" si="30"/>
        <v>1006</v>
      </c>
      <c r="K52" s="229">
        <f t="shared" si="30"/>
        <v>491</v>
      </c>
      <c r="L52" s="535">
        <f t="shared" si="30"/>
        <v>843</v>
      </c>
      <c r="M52" s="248">
        <f t="shared" si="30"/>
        <v>437</v>
      </c>
      <c r="N52" s="229">
        <f t="shared" si="30"/>
        <v>283</v>
      </c>
      <c r="O52" s="229">
        <f t="shared" si="30"/>
        <v>231</v>
      </c>
      <c r="P52" s="229">
        <f t="shared" si="30"/>
        <v>165</v>
      </c>
      <c r="Q52" s="229">
        <f t="shared" si="30"/>
        <v>207</v>
      </c>
      <c r="R52" s="229">
        <f>SUM(R43:R47)</f>
        <v>402</v>
      </c>
      <c r="S52" s="229">
        <f>SUM(S43:S47)</f>
        <v>162</v>
      </c>
      <c r="T52" s="248">
        <f>SUM(T43:T47)</f>
        <v>608</v>
      </c>
      <c r="U52" s="229">
        <f t="shared" si="30"/>
        <v>265</v>
      </c>
      <c r="V52" s="229">
        <f t="shared" si="30"/>
        <v>1283</v>
      </c>
      <c r="W52" s="229">
        <f t="shared" si="30"/>
        <v>1044</v>
      </c>
      <c r="X52" s="229">
        <f t="shared" si="30"/>
        <v>421</v>
      </c>
      <c r="Y52" s="535">
        <f t="shared" si="30"/>
        <v>741</v>
      </c>
      <c r="Z52" s="248">
        <f t="shared" si="30"/>
        <v>655</v>
      </c>
      <c r="AA52" s="229">
        <f t="shared" si="30"/>
        <v>631</v>
      </c>
      <c r="AB52" s="229">
        <f t="shared" si="30"/>
        <v>682</v>
      </c>
      <c r="AC52" s="229">
        <f t="shared" si="30"/>
        <v>749</v>
      </c>
      <c r="AD52" s="535">
        <f>SUM(AD43:AD47)</f>
        <v>173</v>
      </c>
      <c r="AE52" s="248">
        <f t="shared" si="30"/>
        <v>0</v>
      </c>
      <c r="AF52" s="229">
        <f t="shared" si="30"/>
        <v>0</v>
      </c>
      <c r="AG52" s="229">
        <f t="shared" si="30"/>
        <v>0</v>
      </c>
      <c r="AH52" s="229">
        <f t="shared" si="30"/>
        <v>0</v>
      </c>
      <c r="AI52" s="535">
        <f t="shared" si="30"/>
        <v>0</v>
      </c>
      <c r="AJ52" s="248">
        <f t="shared" si="30"/>
        <v>0</v>
      </c>
      <c r="AK52" s="535">
        <f t="shared" si="30"/>
        <v>0</v>
      </c>
      <c r="AL52" s="557">
        <f>SUM(AL43:AL47)</f>
        <v>18809</v>
      </c>
    </row>
    <row r="53" spans="1:38" ht="15.75" thickBot="1" x14ac:dyDescent="0.3">
      <c r="A53" s="26" t="s">
        <v>22</v>
      </c>
      <c r="B53" s="676"/>
      <c r="C53" s="248">
        <f>AVERAGE(C43:C47)</f>
        <v>140.19999999999999</v>
      </c>
      <c r="D53" s="229">
        <f t="shared" ref="D53:AK53" si="31">AVERAGE(D43:D47)</f>
        <v>187</v>
      </c>
      <c r="E53" s="229">
        <f t="shared" si="31"/>
        <v>248.6</v>
      </c>
      <c r="F53" s="229">
        <f t="shared" si="31"/>
        <v>161.19999999999999</v>
      </c>
      <c r="G53" s="229">
        <f t="shared" si="31"/>
        <v>110</v>
      </c>
      <c r="H53" s="229">
        <f t="shared" si="31"/>
        <v>255.8</v>
      </c>
      <c r="I53" s="535">
        <f t="shared" si="31"/>
        <v>363.2</v>
      </c>
      <c r="J53" s="248">
        <f t="shared" si="31"/>
        <v>201.2</v>
      </c>
      <c r="K53" s="229">
        <f t="shared" si="31"/>
        <v>98.2</v>
      </c>
      <c r="L53" s="535">
        <f t="shared" si="31"/>
        <v>168.6</v>
      </c>
      <c r="M53" s="248">
        <f t="shared" si="31"/>
        <v>87.4</v>
      </c>
      <c r="N53" s="229">
        <f t="shared" si="31"/>
        <v>56.6</v>
      </c>
      <c r="O53" s="229">
        <f t="shared" si="31"/>
        <v>46.2</v>
      </c>
      <c r="P53" s="229">
        <f t="shared" si="31"/>
        <v>33</v>
      </c>
      <c r="Q53" s="229">
        <f t="shared" si="31"/>
        <v>41.4</v>
      </c>
      <c r="R53" s="229">
        <f t="shared" si="31"/>
        <v>80.400000000000006</v>
      </c>
      <c r="S53" s="229">
        <f t="shared" ref="S53" si="32">AVERAGE(S43:S47)</f>
        <v>32.4</v>
      </c>
      <c r="T53" s="248">
        <f t="shared" si="31"/>
        <v>121.6</v>
      </c>
      <c r="U53" s="229">
        <f t="shared" si="31"/>
        <v>53</v>
      </c>
      <c r="V53" s="229">
        <f t="shared" si="31"/>
        <v>256.60000000000002</v>
      </c>
      <c r="W53" s="229">
        <f t="shared" si="31"/>
        <v>208.8</v>
      </c>
      <c r="X53" s="229">
        <f t="shared" si="31"/>
        <v>84.2</v>
      </c>
      <c r="Y53" s="535">
        <f t="shared" si="31"/>
        <v>148.19999999999999</v>
      </c>
      <c r="Z53" s="248">
        <f t="shared" si="31"/>
        <v>131</v>
      </c>
      <c r="AA53" s="229">
        <f t="shared" si="31"/>
        <v>126.2</v>
      </c>
      <c r="AB53" s="229">
        <f t="shared" si="31"/>
        <v>136.4</v>
      </c>
      <c r="AC53" s="229">
        <f t="shared" si="31"/>
        <v>149.80000000000001</v>
      </c>
      <c r="AD53" s="535">
        <f>AVERAGE(AD43:AD47)</f>
        <v>34.6</v>
      </c>
      <c r="AE53" s="248" t="e">
        <f t="shared" si="31"/>
        <v>#DIV/0!</v>
      </c>
      <c r="AF53" s="229" t="e">
        <f t="shared" si="31"/>
        <v>#DIV/0!</v>
      </c>
      <c r="AG53" s="229" t="e">
        <f t="shared" si="31"/>
        <v>#DIV/0!</v>
      </c>
      <c r="AH53" s="229" t="e">
        <f t="shared" si="31"/>
        <v>#DIV/0!</v>
      </c>
      <c r="AI53" s="535" t="e">
        <f t="shared" si="31"/>
        <v>#DIV/0!</v>
      </c>
      <c r="AJ53" s="248" t="e">
        <f t="shared" si="31"/>
        <v>#DIV/0!</v>
      </c>
      <c r="AK53" s="535" t="e">
        <f t="shared" si="31"/>
        <v>#DIV/0!</v>
      </c>
      <c r="AL53" s="557">
        <f>AVERAGE(AL43:AL47)</f>
        <v>3761.8</v>
      </c>
    </row>
    <row r="54" spans="1:38" x14ac:dyDescent="0.25">
      <c r="A54" s="146" t="s">
        <v>3</v>
      </c>
      <c r="B54" s="258">
        <f>B49+1</f>
        <v>43976</v>
      </c>
      <c r="C54" s="293">
        <v>323</v>
      </c>
      <c r="D54" s="214">
        <v>565</v>
      </c>
      <c r="E54" s="214">
        <v>222</v>
      </c>
      <c r="F54" s="214">
        <v>349</v>
      </c>
      <c r="G54" s="294">
        <v>138</v>
      </c>
      <c r="H54" s="214">
        <v>387</v>
      </c>
      <c r="I54" s="236">
        <v>539</v>
      </c>
      <c r="J54" s="246">
        <v>295</v>
      </c>
      <c r="K54" s="214">
        <v>89</v>
      </c>
      <c r="L54" s="236">
        <v>337</v>
      </c>
      <c r="M54" s="246">
        <v>161</v>
      </c>
      <c r="N54" s="214">
        <v>50</v>
      </c>
      <c r="O54" s="214">
        <v>52</v>
      </c>
      <c r="P54" s="214">
        <v>30</v>
      </c>
      <c r="Q54" s="214">
        <v>35</v>
      </c>
      <c r="R54" s="214">
        <v>129</v>
      </c>
      <c r="S54" s="236">
        <v>52</v>
      </c>
      <c r="T54" s="246">
        <v>239</v>
      </c>
      <c r="U54" s="214">
        <v>56</v>
      </c>
      <c r="V54" s="214">
        <v>245</v>
      </c>
      <c r="W54" s="214">
        <v>299</v>
      </c>
      <c r="X54" s="214">
        <v>180</v>
      </c>
      <c r="Y54" s="236">
        <v>274</v>
      </c>
      <c r="Z54" s="246">
        <v>264</v>
      </c>
      <c r="AA54" s="182">
        <v>92</v>
      </c>
      <c r="AB54" s="214">
        <v>210</v>
      </c>
      <c r="AC54" s="214">
        <v>176</v>
      </c>
      <c r="AD54" s="236">
        <v>70</v>
      </c>
      <c r="AE54" s="246"/>
      <c r="AF54" s="214"/>
      <c r="AG54" s="214"/>
      <c r="AH54" s="214"/>
      <c r="AI54" s="236"/>
      <c r="AJ54" s="246"/>
      <c r="AK54" s="236"/>
      <c r="AL54" s="573">
        <f t="shared" ref="AL54:AL60" si="33">SUM(C54:AK54)</f>
        <v>5858</v>
      </c>
    </row>
    <row r="55" spans="1:38" x14ac:dyDescent="0.25">
      <c r="A55" s="146" t="s">
        <v>4</v>
      </c>
      <c r="B55" s="258">
        <f t="shared" ref="B55:B60" si="34">B54+1</f>
        <v>43977</v>
      </c>
      <c r="C55" s="293">
        <v>225</v>
      </c>
      <c r="D55" s="214">
        <v>288</v>
      </c>
      <c r="E55" s="214">
        <v>206</v>
      </c>
      <c r="F55" s="214">
        <v>221</v>
      </c>
      <c r="G55" s="294">
        <v>178</v>
      </c>
      <c r="H55" s="214">
        <v>271</v>
      </c>
      <c r="I55" s="236">
        <v>450</v>
      </c>
      <c r="J55" s="246">
        <v>346</v>
      </c>
      <c r="K55" s="214">
        <v>146</v>
      </c>
      <c r="L55" s="236">
        <v>370</v>
      </c>
      <c r="M55" s="246">
        <v>131</v>
      </c>
      <c r="N55" s="214">
        <v>75</v>
      </c>
      <c r="O55" s="214">
        <v>44</v>
      </c>
      <c r="P55" s="214">
        <v>49</v>
      </c>
      <c r="Q55" s="214">
        <v>44</v>
      </c>
      <c r="R55" s="214">
        <v>132</v>
      </c>
      <c r="S55" s="236">
        <v>54</v>
      </c>
      <c r="T55" s="246">
        <v>262</v>
      </c>
      <c r="U55" s="214">
        <v>73</v>
      </c>
      <c r="V55" s="214">
        <v>344</v>
      </c>
      <c r="W55" s="214">
        <v>259</v>
      </c>
      <c r="X55" s="214">
        <v>169</v>
      </c>
      <c r="Y55" s="236">
        <v>267</v>
      </c>
      <c r="Z55" s="246">
        <v>217</v>
      </c>
      <c r="AA55" s="182">
        <v>169</v>
      </c>
      <c r="AB55" s="214">
        <v>197</v>
      </c>
      <c r="AC55" s="214">
        <v>222</v>
      </c>
      <c r="AD55" s="236">
        <v>49</v>
      </c>
      <c r="AE55" s="246"/>
      <c r="AF55" s="214"/>
      <c r="AG55" s="214"/>
      <c r="AH55" s="214"/>
      <c r="AI55" s="236"/>
      <c r="AJ55" s="246"/>
      <c r="AK55" s="236"/>
      <c r="AL55" s="573">
        <f t="shared" si="33"/>
        <v>5458</v>
      </c>
    </row>
    <row r="56" spans="1:38" x14ac:dyDescent="0.25">
      <c r="A56" s="146" t="s">
        <v>5</v>
      </c>
      <c r="B56" s="258">
        <f t="shared" si="34"/>
        <v>43978</v>
      </c>
      <c r="C56" s="293">
        <v>187</v>
      </c>
      <c r="D56" s="214">
        <v>275</v>
      </c>
      <c r="E56" s="214">
        <v>163</v>
      </c>
      <c r="F56" s="214">
        <v>244</v>
      </c>
      <c r="G56" s="294">
        <v>130</v>
      </c>
      <c r="H56" s="214">
        <v>203</v>
      </c>
      <c r="I56" s="236">
        <v>478</v>
      </c>
      <c r="J56" s="246">
        <v>279</v>
      </c>
      <c r="K56" s="214">
        <v>117</v>
      </c>
      <c r="L56" s="236">
        <v>311</v>
      </c>
      <c r="M56" s="246">
        <v>116</v>
      </c>
      <c r="N56" s="214">
        <v>46</v>
      </c>
      <c r="O56" s="214">
        <v>54</v>
      </c>
      <c r="P56" s="214">
        <v>30</v>
      </c>
      <c r="Q56" s="214">
        <v>41</v>
      </c>
      <c r="R56" s="214">
        <v>100</v>
      </c>
      <c r="S56" s="236">
        <v>48</v>
      </c>
      <c r="T56" s="246">
        <v>204</v>
      </c>
      <c r="U56" s="214">
        <v>56</v>
      </c>
      <c r="V56" s="214">
        <v>320</v>
      </c>
      <c r="W56" s="214">
        <v>256</v>
      </c>
      <c r="X56" s="214">
        <v>132</v>
      </c>
      <c r="Y56" s="236">
        <v>242</v>
      </c>
      <c r="Z56" s="246">
        <v>275</v>
      </c>
      <c r="AA56" s="182">
        <v>174</v>
      </c>
      <c r="AB56" s="214">
        <v>230</v>
      </c>
      <c r="AC56" s="214">
        <v>284</v>
      </c>
      <c r="AD56" s="236">
        <v>57</v>
      </c>
      <c r="AE56" s="246"/>
      <c r="AF56" s="214"/>
      <c r="AG56" s="214"/>
      <c r="AH56" s="214"/>
      <c r="AI56" s="236"/>
      <c r="AJ56" s="246"/>
      <c r="AK56" s="236"/>
      <c r="AL56" s="573">
        <f t="shared" si="33"/>
        <v>5052</v>
      </c>
    </row>
    <row r="57" spans="1:38" x14ac:dyDescent="0.25">
      <c r="A57" s="146" t="s">
        <v>6</v>
      </c>
      <c r="B57" s="258">
        <f t="shared" si="34"/>
        <v>43979</v>
      </c>
      <c r="C57" s="293">
        <v>124</v>
      </c>
      <c r="D57" s="214">
        <v>128</v>
      </c>
      <c r="E57" s="214">
        <v>79</v>
      </c>
      <c r="F57" s="214">
        <v>158</v>
      </c>
      <c r="G57" s="294">
        <v>109</v>
      </c>
      <c r="H57" s="214">
        <v>112</v>
      </c>
      <c r="I57" s="236">
        <v>319</v>
      </c>
      <c r="J57" s="246">
        <v>189</v>
      </c>
      <c r="K57" s="214">
        <v>73</v>
      </c>
      <c r="L57" s="236">
        <v>158</v>
      </c>
      <c r="M57" s="246">
        <v>120</v>
      </c>
      <c r="N57" s="214">
        <v>44</v>
      </c>
      <c r="O57" s="214">
        <v>38</v>
      </c>
      <c r="P57" s="214">
        <v>23</v>
      </c>
      <c r="Q57" s="214">
        <v>18</v>
      </c>
      <c r="R57" s="214">
        <v>94</v>
      </c>
      <c r="S57" s="236">
        <v>19</v>
      </c>
      <c r="T57" s="246">
        <v>119</v>
      </c>
      <c r="U57" s="214">
        <v>58</v>
      </c>
      <c r="V57" s="214">
        <v>250</v>
      </c>
      <c r="W57" s="214">
        <v>188</v>
      </c>
      <c r="X57" s="214">
        <v>67</v>
      </c>
      <c r="Y57" s="236">
        <v>147</v>
      </c>
      <c r="Z57" s="246">
        <v>134</v>
      </c>
      <c r="AA57" s="182">
        <v>125</v>
      </c>
      <c r="AB57" s="214">
        <v>134</v>
      </c>
      <c r="AC57" s="214">
        <v>174</v>
      </c>
      <c r="AD57" s="236">
        <v>27</v>
      </c>
      <c r="AE57" s="246"/>
      <c r="AF57" s="214"/>
      <c r="AG57" s="214"/>
      <c r="AH57" s="214"/>
      <c r="AI57" s="236"/>
      <c r="AJ57" s="246"/>
      <c r="AK57" s="236"/>
      <c r="AL57" s="573">
        <f t="shared" si="33"/>
        <v>3228</v>
      </c>
    </row>
    <row r="58" spans="1:38" x14ac:dyDescent="0.25">
      <c r="A58" s="146" t="s">
        <v>0</v>
      </c>
      <c r="B58" s="258">
        <f t="shared" si="34"/>
        <v>43980</v>
      </c>
      <c r="C58" s="448">
        <v>151</v>
      </c>
      <c r="D58" s="214">
        <v>210</v>
      </c>
      <c r="E58" s="214">
        <v>67</v>
      </c>
      <c r="F58" s="214">
        <v>178</v>
      </c>
      <c r="G58" s="214">
        <v>101</v>
      </c>
      <c r="H58" s="214">
        <v>160</v>
      </c>
      <c r="I58" s="236">
        <v>382</v>
      </c>
      <c r="J58" s="246">
        <v>168</v>
      </c>
      <c r="K58" s="214">
        <v>92</v>
      </c>
      <c r="L58" s="236">
        <v>156</v>
      </c>
      <c r="M58" s="246">
        <v>96</v>
      </c>
      <c r="N58" s="214">
        <v>41</v>
      </c>
      <c r="O58" s="214">
        <v>40</v>
      </c>
      <c r="P58" s="214">
        <v>40</v>
      </c>
      <c r="Q58" s="214">
        <v>36</v>
      </c>
      <c r="R58" s="214">
        <v>76</v>
      </c>
      <c r="S58" s="236">
        <v>21</v>
      </c>
      <c r="T58" s="246">
        <v>175</v>
      </c>
      <c r="U58" s="214">
        <v>59</v>
      </c>
      <c r="V58" s="214">
        <v>302</v>
      </c>
      <c r="W58" s="214">
        <v>257</v>
      </c>
      <c r="X58" s="214">
        <v>108</v>
      </c>
      <c r="Y58" s="236">
        <v>175</v>
      </c>
      <c r="Z58" s="246">
        <v>167</v>
      </c>
      <c r="AA58" s="182">
        <v>133</v>
      </c>
      <c r="AB58" s="214">
        <v>189</v>
      </c>
      <c r="AC58" s="214">
        <v>182</v>
      </c>
      <c r="AD58" s="236">
        <v>30</v>
      </c>
      <c r="AE58" s="246"/>
      <c r="AF58" s="214"/>
      <c r="AG58" s="214"/>
      <c r="AH58" s="214"/>
      <c r="AI58" s="236"/>
      <c r="AJ58" s="246"/>
      <c r="AK58" s="236"/>
      <c r="AL58" s="573">
        <f t="shared" si="33"/>
        <v>3792</v>
      </c>
    </row>
    <row r="59" spans="1:38" x14ac:dyDescent="0.25">
      <c r="A59" s="146" t="s">
        <v>1</v>
      </c>
      <c r="B59" s="258">
        <f t="shared" si="34"/>
        <v>43981</v>
      </c>
      <c r="C59" s="246">
        <v>398</v>
      </c>
      <c r="D59" s="214">
        <v>701</v>
      </c>
      <c r="E59" s="214">
        <v>139</v>
      </c>
      <c r="F59" s="214">
        <v>417</v>
      </c>
      <c r="G59" s="214">
        <v>192</v>
      </c>
      <c r="H59" s="214">
        <v>529</v>
      </c>
      <c r="I59" s="236">
        <v>785</v>
      </c>
      <c r="J59" s="246">
        <v>649</v>
      </c>
      <c r="K59" s="214">
        <v>64</v>
      </c>
      <c r="L59" s="236">
        <v>508</v>
      </c>
      <c r="M59" s="246">
        <v>249</v>
      </c>
      <c r="N59" s="214">
        <v>97</v>
      </c>
      <c r="O59" s="214">
        <v>80</v>
      </c>
      <c r="P59" s="214">
        <v>54</v>
      </c>
      <c r="Q59" s="214">
        <v>58</v>
      </c>
      <c r="R59" s="214">
        <v>183</v>
      </c>
      <c r="S59" s="236">
        <v>89</v>
      </c>
      <c r="T59" s="246">
        <v>346</v>
      </c>
      <c r="U59" s="214">
        <v>73</v>
      </c>
      <c r="V59" s="214">
        <v>302</v>
      </c>
      <c r="W59" s="214">
        <v>299</v>
      </c>
      <c r="X59" s="214">
        <v>217</v>
      </c>
      <c r="Y59" s="236">
        <v>328</v>
      </c>
      <c r="Z59" s="246">
        <v>365</v>
      </c>
      <c r="AA59" s="182">
        <v>127</v>
      </c>
      <c r="AB59" s="214">
        <v>345</v>
      </c>
      <c r="AC59" s="214">
        <v>325</v>
      </c>
      <c r="AD59" s="236">
        <v>102</v>
      </c>
      <c r="AE59" s="246"/>
      <c r="AF59" s="214"/>
      <c r="AG59" s="214"/>
      <c r="AH59" s="214"/>
      <c r="AI59" s="236"/>
      <c r="AJ59" s="246"/>
      <c r="AK59" s="236"/>
      <c r="AL59" s="573">
        <f t="shared" si="33"/>
        <v>8021</v>
      </c>
    </row>
    <row r="60" spans="1:38" ht="15.75" thickBot="1" x14ac:dyDescent="0.3">
      <c r="A60" s="146" t="s">
        <v>2</v>
      </c>
      <c r="B60" s="258">
        <f t="shared" si="34"/>
        <v>43982</v>
      </c>
      <c r="C60" s="246">
        <v>387</v>
      </c>
      <c r="D60" s="214">
        <v>618</v>
      </c>
      <c r="E60" s="214">
        <v>299</v>
      </c>
      <c r="F60" s="214">
        <v>418</v>
      </c>
      <c r="G60" s="214">
        <v>170</v>
      </c>
      <c r="H60" s="214">
        <v>508</v>
      </c>
      <c r="I60" s="236">
        <v>665</v>
      </c>
      <c r="J60" s="246">
        <v>460</v>
      </c>
      <c r="K60" s="214">
        <v>131</v>
      </c>
      <c r="L60" s="236">
        <v>441</v>
      </c>
      <c r="M60" s="246">
        <v>190</v>
      </c>
      <c r="N60" s="214">
        <v>131</v>
      </c>
      <c r="O60" s="214">
        <v>83</v>
      </c>
      <c r="P60" s="214">
        <v>83</v>
      </c>
      <c r="Q60" s="214">
        <v>77</v>
      </c>
      <c r="R60" s="214">
        <v>183</v>
      </c>
      <c r="S60" s="236">
        <v>87</v>
      </c>
      <c r="T60" s="246">
        <v>235</v>
      </c>
      <c r="U60" s="214">
        <v>79</v>
      </c>
      <c r="V60" s="214">
        <v>290</v>
      </c>
      <c r="W60" s="214">
        <v>285</v>
      </c>
      <c r="X60" s="214">
        <v>185</v>
      </c>
      <c r="Y60" s="236">
        <v>282</v>
      </c>
      <c r="Z60" s="246">
        <v>355</v>
      </c>
      <c r="AA60" s="182">
        <v>113</v>
      </c>
      <c r="AB60" s="214">
        <v>352</v>
      </c>
      <c r="AC60" s="214">
        <v>258</v>
      </c>
      <c r="AD60" s="236">
        <v>65</v>
      </c>
      <c r="AE60" s="246"/>
      <c r="AF60" s="214"/>
      <c r="AG60" s="214"/>
      <c r="AH60" s="214"/>
      <c r="AI60" s="236"/>
      <c r="AJ60" s="246"/>
      <c r="AK60" s="236"/>
      <c r="AL60" s="573">
        <f t="shared" si="33"/>
        <v>7430</v>
      </c>
    </row>
    <row r="61" spans="1:38" ht="15.75" thickBot="1" x14ac:dyDescent="0.3">
      <c r="A61" s="154" t="s">
        <v>21</v>
      </c>
      <c r="B61" s="676" t="s">
        <v>28</v>
      </c>
      <c r="C61" s="247">
        <f>SUM(C54:C60)</f>
        <v>1795</v>
      </c>
      <c r="D61" s="228">
        <f t="shared" ref="D61:AK61" si="35">SUM(D54:D60)</f>
        <v>2785</v>
      </c>
      <c r="E61" s="228">
        <f t="shared" si="35"/>
        <v>1175</v>
      </c>
      <c r="F61" s="228">
        <f t="shared" si="35"/>
        <v>1985</v>
      </c>
      <c r="G61" s="228">
        <f t="shared" si="35"/>
        <v>1018</v>
      </c>
      <c r="H61" s="228">
        <f t="shared" si="35"/>
        <v>2170</v>
      </c>
      <c r="I61" s="533">
        <f t="shared" si="35"/>
        <v>3618</v>
      </c>
      <c r="J61" s="247">
        <f t="shared" si="35"/>
        <v>2386</v>
      </c>
      <c r="K61" s="228">
        <f t="shared" si="35"/>
        <v>712</v>
      </c>
      <c r="L61" s="533">
        <f t="shared" si="35"/>
        <v>2281</v>
      </c>
      <c r="M61" s="247">
        <f t="shared" si="35"/>
        <v>1063</v>
      </c>
      <c r="N61" s="228">
        <f t="shared" si="35"/>
        <v>484</v>
      </c>
      <c r="O61" s="228">
        <f t="shared" si="35"/>
        <v>391</v>
      </c>
      <c r="P61" s="228">
        <f t="shared" si="35"/>
        <v>309</v>
      </c>
      <c r="Q61" s="228">
        <f t="shared" si="35"/>
        <v>309</v>
      </c>
      <c r="R61" s="228">
        <f t="shared" si="35"/>
        <v>897</v>
      </c>
      <c r="S61" s="533">
        <f t="shared" si="35"/>
        <v>370</v>
      </c>
      <c r="T61" s="247">
        <f t="shared" si="35"/>
        <v>1580</v>
      </c>
      <c r="U61" s="228">
        <f t="shared" si="35"/>
        <v>454</v>
      </c>
      <c r="V61" s="228">
        <f t="shared" si="35"/>
        <v>2053</v>
      </c>
      <c r="W61" s="228">
        <f t="shared" si="35"/>
        <v>1843</v>
      </c>
      <c r="X61" s="228">
        <f t="shared" si="35"/>
        <v>1058</v>
      </c>
      <c r="Y61" s="533">
        <f t="shared" si="35"/>
        <v>1715</v>
      </c>
      <c r="Z61" s="247">
        <f t="shared" si="35"/>
        <v>1777</v>
      </c>
      <c r="AA61" s="228">
        <f t="shared" si="35"/>
        <v>933</v>
      </c>
      <c r="AB61" s="228">
        <f t="shared" si="35"/>
        <v>1657</v>
      </c>
      <c r="AC61" s="228">
        <f t="shared" si="35"/>
        <v>1621</v>
      </c>
      <c r="AD61" s="533">
        <f t="shared" si="35"/>
        <v>400</v>
      </c>
      <c r="AE61" s="247">
        <f t="shared" si="35"/>
        <v>0</v>
      </c>
      <c r="AF61" s="228">
        <f t="shared" si="35"/>
        <v>0</v>
      </c>
      <c r="AG61" s="228">
        <f t="shared" si="35"/>
        <v>0</v>
      </c>
      <c r="AH61" s="228">
        <f t="shared" si="35"/>
        <v>0</v>
      </c>
      <c r="AI61" s="533">
        <f t="shared" si="35"/>
        <v>0</v>
      </c>
      <c r="AJ61" s="247">
        <f t="shared" si="35"/>
        <v>0</v>
      </c>
      <c r="AK61" s="533">
        <f t="shared" si="35"/>
        <v>0</v>
      </c>
      <c r="AL61" s="542">
        <f>SUM(AL54:AL60)</f>
        <v>38839</v>
      </c>
    </row>
    <row r="62" spans="1:38" ht="15.75" thickBot="1" x14ac:dyDescent="0.3">
      <c r="A62" s="106" t="s">
        <v>23</v>
      </c>
      <c r="B62" s="676"/>
      <c r="C62" s="247">
        <f>AVERAGE(C54:C60)</f>
        <v>256.42857142857144</v>
      </c>
      <c r="D62" s="228">
        <f t="shared" ref="D62:AL62" si="36">AVERAGE(D54:D60)</f>
        <v>397.85714285714283</v>
      </c>
      <c r="E62" s="228">
        <f t="shared" si="36"/>
        <v>167.85714285714286</v>
      </c>
      <c r="F62" s="228">
        <f t="shared" si="36"/>
        <v>283.57142857142856</v>
      </c>
      <c r="G62" s="228">
        <f t="shared" si="36"/>
        <v>145.42857142857142</v>
      </c>
      <c r="H62" s="228">
        <f t="shared" si="36"/>
        <v>310</v>
      </c>
      <c r="I62" s="533">
        <f t="shared" si="36"/>
        <v>516.85714285714289</v>
      </c>
      <c r="J62" s="247">
        <f t="shared" si="36"/>
        <v>340.85714285714283</v>
      </c>
      <c r="K62" s="228">
        <f t="shared" si="36"/>
        <v>101.71428571428571</v>
      </c>
      <c r="L62" s="533">
        <f t="shared" si="36"/>
        <v>325.85714285714283</v>
      </c>
      <c r="M62" s="247">
        <f t="shared" si="36"/>
        <v>151.85714285714286</v>
      </c>
      <c r="N62" s="228">
        <f t="shared" si="36"/>
        <v>69.142857142857139</v>
      </c>
      <c r="O62" s="228">
        <f t="shared" si="36"/>
        <v>55.857142857142854</v>
      </c>
      <c r="P62" s="228">
        <f t="shared" si="36"/>
        <v>44.142857142857146</v>
      </c>
      <c r="Q62" s="228">
        <f t="shared" si="36"/>
        <v>44.142857142857146</v>
      </c>
      <c r="R62" s="228">
        <f t="shared" si="36"/>
        <v>128.14285714285714</v>
      </c>
      <c r="S62" s="533">
        <f t="shared" si="36"/>
        <v>52.857142857142854</v>
      </c>
      <c r="T62" s="247">
        <f t="shared" si="36"/>
        <v>225.71428571428572</v>
      </c>
      <c r="U62" s="228">
        <f t="shared" si="36"/>
        <v>64.857142857142861</v>
      </c>
      <c r="V62" s="228">
        <f t="shared" si="36"/>
        <v>293.28571428571428</v>
      </c>
      <c r="W62" s="228">
        <f t="shared" si="36"/>
        <v>263.28571428571428</v>
      </c>
      <c r="X62" s="228">
        <f t="shared" si="36"/>
        <v>151.14285714285714</v>
      </c>
      <c r="Y62" s="533">
        <f t="shared" si="36"/>
        <v>245</v>
      </c>
      <c r="Z62" s="247">
        <f t="shared" si="36"/>
        <v>253.85714285714286</v>
      </c>
      <c r="AA62" s="228">
        <f t="shared" si="36"/>
        <v>133.28571428571428</v>
      </c>
      <c r="AB62" s="228">
        <f t="shared" si="36"/>
        <v>236.71428571428572</v>
      </c>
      <c r="AC62" s="228">
        <f t="shared" si="36"/>
        <v>231.57142857142858</v>
      </c>
      <c r="AD62" s="533">
        <f t="shared" si="36"/>
        <v>57.142857142857146</v>
      </c>
      <c r="AE62" s="247" t="e">
        <f t="shared" si="36"/>
        <v>#DIV/0!</v>
      </c>
      <c r="AF62" s="228" t="e">
        <f t="shared" si="36"/>
        <v>#DIV/0!</v>
      </c>
      <c r="AG62" s="228" t="e">
        <f t="shared" si="36"/>
        <v>#DIV/0!</v>
      </c>
      <c r="AH62" s="228" t="e">
        <f t="shared" si="36"/>
        <v>#DIV/0!</v>
      </c>
      <c r="AI62" s="533" t="e">
        <f t="shared" si="36"/>
        <v>#DIV/0!</v>
      </c>
      <c r="AJ62" s="247" t="e">
        <f t="shared" si="36"/>
        <v>#DIV/0!</v>
      </c>
      <c r="AK62" s="533" t="e">
        <f t="shared" si="36"/>
        <v>#DIV/0!</v>
      </c>
      <c r="AL62" s="542">
        <f t="shared" si="36"/>
        <v>5548.4285714285716</v>
      </c>
    </row>
    <row r="63" spans="1:38" ht="15.75" thickBot="1" x14ac:dyDescent="0.3">
      <c r="A63" s="26" t="s">
        <v>20</v>
      </c>
      <c r="B63" s="676"/>
      <c r="C63" s="248">
        <f>SUM(C54:C58)</f>
        <v>1010</v>
      </c>
      <c r="D63" s="229">
        <f t="shared" ref="D63:AK63" si="37">SUM(D54:D58)</f>
        <v>1466</v>
      </c>
      <c r="E63" s="229">
        <f t="shared" si="37"/>
        <v>737</v>
      </c>
      <c r="F63" s="229">
        <f t="shared" si="37"/>
        <v>1150</v>
      </c>
      <c r="G63" s="229">
        <f t="shared" si="37"/>
        <v>656</v>
      </c>
      <c r="H63" s="229">
        <f t="shared" si="37"/>
        <v>1133</v>
      </c>
      <c r="I63" s="535">
        <f t="shared" si="37"/>
        <v>2168</v>
      </c>
      <c r="J63" s="248">
        <f t="shared" si="37"/>
        <v>1277</v>
      </c>
      <c r="K63" s="229">
        <f t="shared" si="37"/>
        <v>517</v>
      </c>
      <c r="L63" s="535">
        <f t="shared" si="37"/>
        <v>1332</v>
      </c>
      <c r="M63" s="248">
        <f t="shared" si="37"/>
        <v>624</v>
      </c>
      <c r="N63" s="229">
        <f t="shared" si="37"/>
        <v>256</v>
      </c>
      <c r="O63" s="229">
        <f t="shared" si="37"/>
        <v>228</v>
      </c>
      <c r="P63" s="229">
        <f t="shared" si="37"/>
        <v>172</v>
      </c>
      <c r="Q63" s="229">
        <f t="shared" si="37"/>
        <v>174</v>
      </c>
      <c r="R63" s="229">
        <f t="shared" si="37"/>
        <v>531</v>
      </c>
      <c r="S63" s="535">
        <f t="shared" si="37"/>
        <v>194</v>
      </c>
      <c r="T63" s="248">
        <f t="shared" si="37"/>
        <v>999</v>
      </c>
      <c r="U63" s="229">
        <f t="shared" si="37"/>
        <v>302</v>
      </c>
      <c r="V63" s="229">
        <f t="shared" si="37"/>
        <v>1461</v>
      </c>
      <c r="W63" s="229">
        <f t="shared" si="37"/>
        <v>1259</v>
      </c>
      <c r="X63" s="229">
        <f t="shared" si="37"/>
        <v>656</v>
      </c>
      <c r="Y63" s="535">
        <f t="shared" si="37"/>
        <v>1105</v>
      </c>
      <c r="Z63" s="248">
        <f t="shared" si="37"/>
        <v>1057</v>
      </c>
      <c r="AA63" s="229">
        <f t="shared" si="37"/>
        <v>693</v>
      </c>
      <c r="AB63" s="229">
        <f t="shared" si="37"/>
        <v>960</v>
      </c>
      <c r="AC63" s="229">
        <f t="shared" si="37"/>
        <v>1038</v>
      </c>
      <c r="AD63" s="535">
        <f t="shared" si="37"/>
        <v>233</v>
      </c>
      <c r="AE63" s="248">
        <f t="shared" si="37"/>
        <v>0</v>
      </c>
      <c r="AF63" s="229">
        <f t="shared" si="37"/>
        <v>0</v>
      </c>
      <c r="AG63" s="229">
        <f t="shared" si="37"/>
        <v>0</v>
      </c>
      <c r="AH63" s="229">
        <f t="shared" si="37"/>
        <v>0</v>
      </c>
      <c r="AI63" s="535">
        <f t="shared" si="37"/>
        <v>0</v>
      </c>
      <c r="AJ63" s="248">
        <f t="shared" si="37"/>
        <v>0</v>
      </c>
      <c r="AK63" s="535">
        <f t="shared" si="37"/>
        <v>0</v>
      </c>
      <c r="AL63" s="557">
        <f>SUM(AL54:AL58)</f>
        <v>23388</v>
      </c>
    </row>
    <row r="64" spans="1:38" ht="15.75" thickBot="1" x14ac:dyDescent="0.3">
      <c r="A64" s="26" t="s">
        <v>22</v>
      </c>
      <c r="B64" s="678"/>
      <c r="C64" s="39">
        <f>AVERAGE(C54:C58)</f>
        <v>202</v>
      </c>
      <c r="D64" s="216">
        <f t="shared" ref="D64:AL64" si="38">AVERAGE(D54:D58)</f>
        <v>293.2</v>
      </c>
      <c r="E64" s="216">
        <f t="shared" si="38"/>
        <v>147.4</v>
      </c>
      <c r="F64" s="216">
        <f t="shared" si="38"/>
        <v>230</v>
      </c>
      <c r="G64" s="216">
        <f t="shared" si="38"/>
        <v>131.19999999999999</v>
      </c>
      <c r="H64" s="216">
        <f t="shared" si="38"/>
        <v>226.6</v>
      </c>
      <c r="I64" s="536">
        <f t="shared" si="38"/>
        <v>433.6</v>
      </c>
      <c r="J64" s="39">
        <f t="shared" si="38"/>
        <v>255.4</v>
      </c>
      <c r="K64" s="216">
        <f t="shared" si="38"/>
        <v>103.4</v>
      </c>
      <c r="L64" s="536">
        <f t="shared" si="38"/>
        <v>266.39999999999998</v>
      </c>
      <c r="M64" s="39">
        <f t="shared" si="38"/>
        <v>124.8</v>
      </c>
      <c r="N64" s="216">
        <f t="shared" si="38"/>
        <v>51.2</v>
      </c>
      <c r="O64" s="216">
        <f t="shared" si="38"/>
        <v>45.6</v>
      </c>
      <c r="P64" s="216">
        <f t="shared" si="38"/>
        <v>34.4</v>
      </c>
      <c r="Q64" s="216">
        <f t="shared" si="38"/>
        <v>34.799999999999997</v>
      </c>
      <c r="R64" s="216">
        <f t="shared" si="38"/>
        <v>106.2</v>
      </c>
      <c r="S64" s="536">
        <f t="shared" si="38"/>
        <v>38.799999999999997</v>
      </c>
      <c r="T64" s="39">
        <f t="shared" si="38"/>
        <v>199.8</v>
      </c>
      <c r="U64" s="216">
        <f t="shared" si="38"/>
        <v>60.4</v>
      </c>
      <c r="V64" s="216">
        <f t="shared" si="38"/>
        <v>292.2</v>
      </c>
      <c r="W64" s="216">
        <f t="shared" si="38"/>
        <v>251.8</v>
      </c>
      <c r="X64" s="216">
        <f t="shared" si="38"/>
        <v>131.19999999999999</v>
      </c>
      <c r="Y64" s="536">
        <f t="shared" si="38"/>
        <v>221</v>
      </c>
      <c r="Z64" s="39">
        <f t="shared" si="38"/>
        <v>211.4</v>
      </c>
      <c r="AA64" s="216">
        <f t="shared" si="38"/>
        <v>138.6</v>
      </c>
      <c r="AB64" s="216">
        <f t="shared" si="38"/>
        <v>192</v>
      </c>
      <c r="AC64" s="216">
        <f t="shared" si="38"/>
        <v>207.6</v>
      </c>
      <c r="AD64" s="536">
        <f t="shared" si="38"/>
        <v>46.6</v>
      </c>
      <c r="AE64" s="39" t="e">
        <f t="shared" si="38"/>
        <v>#DIV/0!</v>
      </c>
      <c r="AF64" s="216" t="e">
        <f t="shared" si="38"/>
        <v>#DIV/0!</v>
      </c>
      <c r="AG64" s="216" t="e">
        <f t="shared" si="38"/>
        <v>#DIV/0!</v>
      </c>
      <c r="AH64" s="216" t="e">
        <f t="shared" si="38"/>
        <v>#DIV/0!</v>
      </c>
      <c r="AI64" s="536" t="e">
        <f t="shared" si="38"/>
        <v>#DIV/0!</v>
      </c>
      <c r="AJ64" s="39" t="e">
        <f t="shared" si="38"/>
        <v>#DIV/0!</v>
      </c>
      <c r="AK64" s="536" t="e">
        <f t="shared" si="38"/>
        <v>#DIV/0!</v>
      </c>
      <c r="AL64" s="558">
        <f t="shared" si="38"/>
        <v>4677.6000000000004</v>
      </c>
    </row>
    <row r="65" spans="1:38" hidden="1" x14ac:dyDescent="0.25">
      <c r="A65" s="146" t="s">
        <v>3</v>
      </c>
      <c r="B65" s="394">
        <f>B5+1</f>
        <v>1</v>
      </c>
      <c r="C65" s="180"/>
      <c r="D65" s="213"/>
      <c r="E65" s="213"/>
      <c r="F65" s="213"/>
      <c r="G65" s="213"/>
      <c r="H65" s="213"/>
      <c r="I65" s="291"/>
      <c r="J65" s="291"/>
      <c r="K65" s="213"/>
      <c r="L65" s="240"/>
      <c r="M65" s="291"/>
      <c r="N65" s="250"/>
      <c r="O65" s="213"/>
      <c r="P65" s="213"/>
      <c r="Q65" s="213"/>
      <c r="R65" s="290"/>
      <c r="S65" s="291"/>
      <c r="T65" s="291"/>
      <c r="U65" s="250"/>
      <c r="V65" s="213"/>
      <c r="W65" s="213"/>
      <c r="X65" s="290"/>
      <c r="Y65" s="240"/>
      <c r="Z65" s="240"/>
      <c r="AA65" s="240"/>
      <c r="AB65" s="250"/>
      <c r="AC65" s="213"/>
      <c r="AD65" s="291"/>
      <c r="AE65" s="291"/>
      <c r="AF65" s="250"/>
      <c r="AG65" s="213"/>
      <c r="AH65" s="213"/>
      <c r="AI65" s="213"/>
      <c r="AJ65" s="291"/>
      <c r="AK65" s="291"/>
      <c r="AL65" s="571">
        <f t="shared" ref="AL65:AL71" si="39">SUM(O65:AI65)</f>
        <v>0</v>
      </c>
    </row>
    <row r="66" spans="1:38" hidden="1" x14ac:dyDescent="0.25">
      <c r="A66" s="146" t="s">
        <v>4</v>
      </c>
      <c r="B66" s="169">
        <f t="shared" ref="B66:B71" si="40">B65+1</f>
        <v>2</v>
      </c>
      <c r="C66" s="186"/>
      <c r="D66" s="214"/>
      <c r="E66" s="214"/>
      <c r="F66" s="214"/>
      <c r="G66" s="214"/>
      <c r="H66" s="214"/>
      <c r="I66" s="212"/>
      <c r="J66" s="212"/>
      <c r="K66" s="214"/>
      <c r="L66" s="238"/>
      <c r="M66" s="212"/>
      <c r="N66" s="246"/>
      <c r="O66" s="214"/>
      <c r="P66" s="214"/>
      <c r="Q66" s="214"/>
      <c r="R66" s="236"/>
      <c r="S66" s="212"/>
      <c r="T66" s="212"/>
      <c r="U66" s="246"/>
      <c r="V66" s="214"/>
      <c r="W66" s="214"/>
      <c r="X66" s="236"/>
      <c r="Y66" s="238"/>
      <c r="Z66" s="238"/>
      <c r="AA66" s="238"/>
      <c r="AB66" s="246"/>
      <c r="AC66" s="214"/>
      <c r="AD66" s="212"/>
      <c r="AE66" s="212"/>
      <c r="AF66" s="246"/>
      <c r="AG66" s="214"/>
      <c r="AH66" s="214"/>
      <c r="AI66" s="214"/>
      <c r="AJ66" s="291"/>
      <c r="AK66" s="291"/>
      <c r="AL66" s="187">
        <f t="shared" si="39"/>
        <v>0</v>
      </c>
    </row>
    <row r="67" spans="1:38" hidden="1" x14ac:dyDescent="0.25">
      <c r="A67" s="146" t="s">
        <v>5</v>
      </c>
      <c r="B67" s="169">
        <f t="shared" si="40"/>
        <v>3</v>
      </c>
      <c r="C67" s="212"/>
      <c r="D67" s="214"/>
      <c r="E67" s="214"/>
      <c r="F67" s="214"/>
      <c r="G67" s="214"/>
      <c r="H67" s="214"/>
      <c r="I67" s="212"/>
      <c r="J67" s="212"/>
      <c r="K67" s="214"/>
      <c r="L67" s="238"/>
      <c r="M67" s="212"/>
      <c r="N67" s="246"/>
      <c r="O67" s="214"/>
      <c r="P67" s="214"/>
      <c r="Q67" s="214"/>
      <c r="R67" s="236"/>
      <c r="S67" s="212"/>
      <c r="T67" s="212"/>
      <c r="U67" s="246"/>
      <c r="V67" s="214"/>
      <c r="W67" s="214"/>
      <c r="X67" s="236"/>
      <c r="Y67" s="238"/>
      <c r="Z67" s="238"/>
      <c r="AA67" s="238"/>
      <c r="AB67" s="246"/>
      <c r="AC67" s="214"/>
      <c r="AD67" s="212"/>
      <c r="AE67" s="212"/>
      <c r="AF67" s="246"/>
      <c r="AG67" s="214"/>
      <c r="AH67" s="214"/>
      <c r="AI67" s="214"/>
      <c r="AJ67" s="291"/>
      <c r="AK67" s="291"/>
      <c r="AL67" s="187">
        <f t="shared" si="39"/>
        <v>0</v>
      </c>
    </row>
    <row r="68" spans="1:38" hidden="1" x14ac:dyDescent="0.25">
      <c r="A68" s="146" t="s">
        <v>6</v>
      </c>
      <c r="B68" s="169">
        <f t="shared" si="40"/>
        <v>4</v>
      </c>
      <c r="C68" s="186"/>
      <c r="D68" s="214"/>
      <c r="E68" s="214"/>
      <c r="F68" s="214"/>
      <c r="G68" s="214"/>
      <c r="H68" s="214"/>
      <c r="I68" s="212"/>
      <c r="J68" s="212"/>
      <c r="K68" s="214"/>
      <c r="L68" s="238"/>
      <c r="M68" s="212"/>
      <c r="N68" s="246"/>
      <c r="O68" s="214"/>
      <c r="P68" s="214"/>
      <c r="Q68" s="214"/>
      <c r="R68" s="238"/>
      <c r="S68" s="212"/>
      <c r="T68" s="212"/>
      <c r="U68" s="246"/>
      <c r="V68" s="214"/>
      <c r="W68" s="214"/>
      <c r="X68" s="236"/>
      <c r="Y68" s="238"/>
      <c r="Z68" s="238"/>
      <c r="AA68" s="238"/>
      <c r="AB68" s="246"/>
      <c r="AC68" s="214"/>
      <c r="AD68" s="212"/>
      <c r="AE68" s="212"/>
      <c r="AF68" s="246"/>
      <c r="AG68" s="214"/>
      <c r="AH68" s="214"/>
      <c r="AI68" s="214"/>
      <c r="AJ68" s="291"/>
      <c r="AK68" s="291"/>
      <c r="AL68" s="187">
        <f t="shared" si="39"/>
        <v>0</v>
      </c>
    </row>
    <row r="69" spans="1:38" hidden="1" x14ac:dyDescent="0.25">
      <c r="A69" s="146" t="s">
        <v>0</v>
      </c>
      <c r="B69" s="169">
        <f t="shared" si="40"/>
        <v>5</v>
      </c>
      <c r="C69" s="186"/>
      <c r="D69" s="214"/>
      <c r="E69" s="214"/>
      <c r="F69" s="214"/>
      <c r="G69" s="214"/>
      <c r="H69" s="214"/>
      <c r="I69" s="212"/>
      <c r="J69" s="212"/>
      <c r="K69" s="214"/>
      <c r="L69" s="238"/>
      <c r="M69" s="212"/>
      <c r="N69" s="246"/>
      <c r="O69" s="214"/>
      <c r="P69" s="214"/>
      <c r="Q69" s="214"/>
      <c r="R69" s="236"/>
      <c r="S69" s="212"/>
      <c r="T69" s="212"/>
      <c r="U69" s="246"/>
      <c r="V69" s="214"/>
      <c r="W69" s="214"/>
      <c r="X69" s="236"/>
      <c r="Y69" s="238"/>
      <c r="Z69" s="238"/>
      <c r="AA69" s="238"/>
      <c r="AB69" s="246"/>
      <c r="AC69" s="214"/>
      <c r="AD69" s="212"/>
      <c r="AE69" s="212"/>
      <c r="AF69" s="246"/>
      <c r="AG69" s="214"/>
      <c r="AH69" s="214"/>
      <c r="AI69" s="214"/>
      <c r="AJ69" s="291"/>
      <c r="AK69" s="291"/>
      <c r="AL69" s="187">
        <f t="shared" si="39"/>
        <v>0</v>
      </c>
    </row>
    <row r="70" spans="1:38" hidden="1" x14ac:dyDescent="0.25">
      <c r="A70" s="146" t="s">
        <v>1</v>
      </c>
      <c r="B70" s="169">
        <f t="shared" si="40"/>
        <v>6</v>
      </c>
      <c r="C70" s="186"/>
      <c r="D70" s="214"/>
      <c r="E70" s="214"/>
      <c r="F70" s="214"/>
      <c r="G70" s="214"/>
      <c r="H70" s="214"/>
      <c r="I70" s="212"/>
      <c r="J70" s="212"/>
      <c r="K70" s="214"/>
      <c r="L70" s="238"/>
      <c r="M70" s="212"/>
      <c r="N70" s="246"/>
      <c r="O70" s="214"/>
      <c r="P70" s="214"/>
      <c r="Q70" s="214"/>
      <c r="R70" s="236"/>
      <c r="S70" s="212"/>
      <c r="T70" s="212"/>
      <c r="U70" s="246"/>
      <c r="V70" s="214"/>
      <c r="W70" s="214"/>
      <c r="X70" s="236"/>
      <c r="Y70" s="238"/>
      <c r="Z70" s="238"/>
      <c r="AA70" s="238"/>
      <c r="AB70" s="246"/>
      <c r="AC70" s="214"/>
      <c r="AD70" s="212"/>
      <c r="AE70" s="212"/>
      <c r="AF70" s="246"/>
      <c r="AG70" s="214"/>
      <c r="AH70" s="214"/>
      <c r="AI70" s="214"/>
      <c r="AJ70" s="291"/>
      <c r="AK70" s="291"/>
      <c r="AL70" s="187">
        <f t="shared" si="39"/>
        <v>0</v>
      </c>
    </row>
    <row r="71" spans="1:38" ht="15.75" hidden="1" thickBot="1" x14ac:dyDescent="0.3">
      <c r="A71" s="146" t="s">
        <v>2</v>
      </c>
      <c r="B71" s="169">
        <f t="shared" si="40"/>
        <v>7</v>
      </c>
      <c r="C71" s="188"/>
      <c r="D71" s="218"/>
      <c r="E71" s="218"/>
      <c r="F71" s="218"/>
      <c r="G71" s="218"/>
      <c r="H71" s="218"/>
      <c r="I71" s="435"/>
      <c r="J71" s="435"/>
      <c r="K71" s="218"/>
      <c r="L71" s="239"/>
      <c r="M71" s="440"/>
      <c r="N71" s="254"/>
      <c r="O71" s="215"/>
      <c r="P71" s="215"/>
      <c r="Q71" s="215"/>
      <c r="R71" s="237"/>
      <c r="S71" s="440"/>
      <c r="T71" s="440"/>
      <c r="U71" s="254"/>
      <c r="V71" s="215"/>
      <c r="W71" s="215"/>
      <c r="X71" s="215"/>
      <c r="Y71" s="215"/>
      <c r="Z71" s="237"/>
      <c r="AA71" s="238"/>
      <c r="AB71" s="246"/>
      <c r="AC71" s="214"/>
      <c r="AD71" s="443"/>
      <c r="AE71" s="443"/>
      <c r="AF71" s="254"/>
      <c r="AG71" s="215"/>
      <c r="AH71" s="215"/>
      <c r="AI71" s="215"/>
      <c r="AJ71" s="291"/>
      <c r="AK71" s="291"/>
      <c r="AL71" s="187">
        <f t="shared" si="39"/>
        <v>0</v>
      </c>
    </row>
    <row r="72" spans="1:38" ht="15.75" hidden="1" thickBot="1" x14ac:dyDescent="0.3">
      <c r="A72" s="154" t="s">
        <v>21</v>
      </c>
      <c r="B72" s="679" t="s">
        <v>32</v>
      </c>
      <c r="C72" s="189">
        <f t="shared" ref="C72:H72" si="41">SUM(C65:C71)</f>
        <v>0</v>
      </c>
      <c r="D72" s="219">
        <f t="shared" si="41"/>
        <v>0</v>
      </c>
      <c r="E72" s="219">
        <f t="shared" si="41"/>
        <v>0</v>
      </c>
      <c r="F72" s="219">
        <f t="shared" si="41"/>
        <v>0</v>
      </c>
      <c r="G72" s="219">
        <f t="shared" si="41"/>
        <v>0</v>
      </c>
      <c r="H72" s="219">
        <f t="shared" si="41"/>
        <v>0</v>
      </c>
      <c r="I72" s="436"/>
      <c r="J72" s="436"/>
      <c r="K72" s="219">
        <f>SUM(K65:K71)</f>
        <v>0</v>
      </c>
      <c r="L72" s="242">
        <f>SUM(L65:L71)</f>
        <v>0</v>
      </c>
      <c r="M72" s="378"/>
      <c r="N72" s="251">
        <f>SUM(N65:N71)</f>
        <v>0</v>
      </c>
      <c r="O72" s="234">
        <f>SUM(O65:O71)</f>
        <v>0</v>
      </c>
      <c r="P72" s="234">
        <f>SUM(P65:P71)</f>
        <v>0</v>
      </c>
      <c r="Q72" s="234">
        <f>SUM(Q65:Q71)</f>
        <v>0</v>
      </c>
      <c r="R72" s="234">
        <f>SUM(R65:R71)</f>
        <v>0</v>
      </c>
      <c r="S72" s="441"/>
      <c r="T72" s="441"/>
      <c r="U72" s="251">
        <f>SUM(U65:U71)</f>
        <v>0</v>
      </c>
      <c r="V72" s="234">
        <f>SUM(V65:V71)</f>
        <v>0</v>
      </c>
      <c r="W72" s="234">
        <f>SUM(W65:W71)</f>
        <v>0</v>
      </c>
      <c r="X72" s="234"/>
      <c r="Y72" s="234">
        <f>SUM(Y65:Y71)</f>
        <v>0</v>
      </c>
      <c r="Z72" s="234"/>
      <c r="AA72" s="234">
        <f>SUM(AA65:AA71)</f>
        <v>0</v>
      </c>
      <c r="AB72" s="251">
        <f>SUM(AB65:AB71)</f>
        <v>0</v>
      </c>
      <c r="AC72" s="234">
        <f>SUM(AC65:AC71)</f>
        <v>0</v>
      </c>
      <c r="AD72" s="441"/>
      <c r="AE72" s="441"/>
      <c r="AF72" s="251">
        <f>SUM(AF65:AF71)</f>
        <v>0</v>
      </c>
      <c r="AG72" s="234">
        <f>SUM(AG65:AG71)</f>
        <v>0</v>
      </c>
      <c r="AH72" s="234">
        <f>SUM(AH65:AH71)</f>
        <v>0</v>
      </c>
      <c r="AI72" s="234">
        <f>SUM(AI65:AI71)</f>
        <v>0</v>
      </c>
      <c r="AJ72" s="378"/>
      <c r="AK72" s="378"/>
      <c r="AL72" s="230">
        <f>SUM(AL65:AL71)</f>
        <v>0</v>
      </c>
    </row>
    <row r="73" spans="1:38" ht="15.75" hidden="1" thickBot="1" x14ac:dyDescent="0.3">
      <c r="A73" s="106" t="s">
        <v>23</v>
      </c>
      <c r="B73" s="680"/>
      <c r="C73" s="190" t="e">
        <f t="shared" ref="C73:H73" si="42">AVERAGE(C65:C71)</f>
        <v>#DIV/0!</v>
      </c>
      <c r="D73" s="221" t="e">
        <f t="shared" si="42"/>
        <v>#DIV/0!</v>
      </c>
      <c r="E73" s="220" t="e">
        <f t="shared" si="42"/>
        <v>#DIV/0!</v>
      </c>
      <c r="F73" s="220" t="e">
        <f t="shared" si="42"/>
        <v>#DIV/0!</v>
      </c>
      <c r="G73" s="220" t="e">
        <f t="shared" si="42"/>
        <v>#DIV/0!</v>
      </c>
      <c r="H73" s="220" t="e">
        <f t="shared" si="42"/>
        <v>#DIV/0!</v>
      </c>
      <c r="I73" s="437"/>
      <c r="J73" s="437"/>
      <c r="K73" s="220" t="e">
        <f>AVERAGE(K65:K71)</f>
        <v>#DIV/0!</v>
      </c>
      <c r="L73" s="243" t="e">
        <f>AVERAGE(L65:L71)</f>
        <v>#DIV/0!</v>
      </c>
      <c r="M73" s="379"/>
      <c r="N73" s="251" t="e">
        <f>AVERAGE(N65:N71)</f>
        <v>#DIV/0!</v>
      </c>
      <c r="O73" s="234" t="e">
        <f>AVERAGE(O65:O71)</f>
        <v>#DIV/0!</v>
      </c>
      <c r="P73" s="234" t="e">
        <f>AVERAGE(P65:P71)</f>
        <v>#DIV/0!</v>
      </c>
      <c r="Q73" s="234" t="e">
        <f>AVERAGE(Q65:Q71)</f>
        <v>#DIV/0!</v>
      </c>
      <c r="R73" s="234" t="e">
        <f>AVERAGE(R65:R71)</f>
        <v>#DIV/0!</v>
      </c>
      <c r="S73" s="441"/>
      <c r="T73" s="441"/>
      <c r="U73" s="251" t="e">
        <f>AVERAGE(U65:U71)</f>
        <v>#DIV/0!</v>
      </c>
      <c r="V73" s="234" t="e">
        <f>AVERAGE(V65:V71)</f>
        <v>#DIV/0!</v>
      </c>
      <c r="W73" s="234" t="e">
        <f>AVERAGE(W65:W71)</f>
        <v>#DIV/0!</v>
      </c>
      <c r="X73" s="234"/>
      <c r="Y73" s="234" t="e">
        <f>AVERAGE(Y65:Y71)</f>
        <v>#DIV/0!</v>
      </c>
      <c r="Z73" s="234"/>
      <c r="AA73" s="234" t="e">
        <f>AVERAGE(AA65:AA71)</f>
        <v>#DIV/0!</v>
      </c>
      <c r="AB73" s="251" t="e">
        <f>AVERAGE(AB65:AB71)</f>
        <v>#DIV/0!</v>
      </c>
      <c r="AC73" s="234" t="e">
        <f>AVERAGE(AC65:AC71)</f>
        <v>#DIV/0!</v>
      </c>
      <c r="AD73" s="441"/>
      <c r="AE73" s="441"/>
      <c r="AF73" s="251" t="e">
        <f>AVERAGE(AF65:AF71)</f>
        <v>#DIV/0!</v>
      </c>
      <c r="AG73" s="234" t="e">
        <f>AVERAGE(AG65:AG71)</f>
        <v>#DIV/0!</v>
      </c>
      <c r="AH73" s="234" t="e">
        <f>AVERAGE(AH65:AH71)</f>
        <v>#DIV/0!</v>
      </c>
      <c r="AI73" s="234" t="e">
        <f>AVERAGE(AI65:AI71)</f>
        <v>#DIV/0!</v>
      </c>
      <c r="AJ73" s="379"/>
      <c r="AK73" s="379"/>
      <c r="AL73" s="231">
        <f>AVERAGE(AL65:AL71)</f>
        <v>0</v>
      </c>
    </row>
    <row r="74" spans="1:38" ht="15.75" hidden="1" thickBot="1" x14ac:dyDescent="0.3">
      <c r="A74" s="26" t="s">
        <v>20</v>
      </c>
      <c r="B74" s="680"/>
      <c r="C74" s="191">
        <f t="shared" ref="C74:H74" si="43">SUM(C65:C69)</f>
        <v>0</v>
      </c>
      <c r="D74" s="222">
        <f t="shared" si="43"/>
        <v>0</v>
      </c>
      <c r="E74" s="222">
        <f t="shared" si="43"/>
        <v>0</v>
      </c>
      <c r="F74" s="222">
        <f t="shared" si="43"/>
        <v>0</v>
      </c>
      <c r="G74" s="222">
        <f t="shared" si="43"/>
        <v>0</v>
      </c>
      <c r="H74" s="222">
        <f t="shared" si="43"/>
        <v>0</v>
      </c>
      <c r="I74" s="438"/>
      <c r="J74" s="438"/>
      <c r="K74" s="222">
        <f>SUM(K65:K69)</f>
        <v>0</v>
      </c>
      <c r="L74" s="244">
        <f>SUM(L65:L69)</f>
        <v>0</v>
      </c>
      <c r="M74" s="380"/>
      <c r="N74" s="252">
        <f>SUM(N65:N69)</f>
        <v>0</v>
      </c>
      <c r="O74" s="235">
        <f>SUM(O65:O69)</f>
        <v>0</v>
      </c>
      <c r="P74" s="235">
        <f>SUM(P65:P69)</f>
        <v>0</v>
      </c>
      <c r="Q74" s="235">
        <f>SUM(Q65:Q69)</f>
        <v>0</v>
      </c>
      <c r="R74" s="235">
        <f>SUM(R65:R69)</f>
        <v>0</v>
      </c>
      <c r="S74" s="442"/>
      <c r="T74" s="442"/>
      <c r="U74" s="252">
        <f>SUM(U65:U69)</f>
        <v>0</v>
      </c>
      <c r="V74" s="235">
        <f>SUM(V65:V69)</f>
        <v>0</v>
      </c>
      <c r="W74" s="235">
        <f>SUM(W65:W69)</f>
        <v>0</v>
      </c>
      <c r="X74" s="235"/>
      <c r="Y74" s="235">
        <f>SUM(Y65:Y69)</f>
        <v>0</v>
      </c>
      <c r="Z74" s="235"/>
      <c r="AA74" s="235">
        <f>SUM(AA65:AA69)</f>
        <v>0</v>
      </c>
      <c r="AB74" s="252">
        <f>SUM(AB65:AB69)</f>
        <v>0</v>
      </c>
      <c r="AC74" s="235">
        <f>SUM(AC65:AC69)</f>
        <v>0</v>
      </c>
      <c r="AD74" s="442"/>
      <c r="AE74" s="442"/>
      <c r="AF74" s="252">
        <f>SUM(AF65:AF69)</f>
        <v>0</v>
      </c>
      <c r="AG74" s="235">
        <f>SUM(AG65:AG69)</f>
        <v>0</v>
      </c>
      <c r="AH74" s="235">
        <f>SUM(AH65:AH69)</f>
        <v>0</v>
      </c>
      <c r="AI74" s="235">
        <f>SUM(AI65:AI69)</f>
        <v>0</v>
      </c>
      <c r="AJ74" s="380"/>
      <c r="AK74" s="380"/>
      <c r="AL74" s="232">
        <f>SUM(AL65:AL69)</f>
        <v>0</v>
      </c>
    </row>
    <row r="75" spans="1:38" ht="15.75" hidden="1" thickBot="1" x14ac:dyDescent="0.3">
      <c r="A75" s="26" t="s">
        <v>22</v>
      </c>
      <c r="B75" s="681"/>
      <c r="C75" s="192" t="e">
        <f t="shared" ref="C75:H75" si="44">AVERAGE(C65:C69)</f>
        <v>#DIV/0!</v>
      </c>
      <c r="D75" s="223" t="e">
        <f t="shared" si="44"/>
        <v>#DIV/0!</v>
      </c>
      <c r="E75" s="223" t="e">
        <f t="shared" si="44"/>
        <v>#DIV/0!</v>
      </c>
      <c r="F75" s="223" t="e">
        <f t="shared" si="44"/>
        <v>#DIV/0!</v>
      </c>
      <c r="G75" s="223" t="e">
        <f t="shared" si="44"/>
        <v>#DIV/0!</v>
      </c>
      <c r="H75" s="223" t="e">
        <f t="shared" si="44"/>
        <v>#DIV/0!</v>
      </c>
      <c r="I75" s="439"/>
      <c r="J75" s="439"/>
      <c r="K75" s="223" t="e">
        <f>AVERAGE(K65:K69)</f>
        <v>#DIV/0!</v>
      </c>
      <c r="L75" s="245" t="e">
        <f>AVERAGE(L65:L69)</f>
        <v>#DIV/0!</v>
      </c>
      <c r="M75" s="381"/>
      <c r="N75" s="252" t="e">
        <f>AVERAGE(N65:N69)</f>
        <v>#DIV/0!</v>
      </c>
      <c r="O75" s="235" t="e">
        <f>AVERAGE(O65:O69)</f>
        <v>#DIV/0!</v>
      </c>
      <c r="P75" s="235" t="e">
        <f>AVERAGE(P65:P69)</f>
        <v>#DIV/0!</v>
      </c>
      <c r="Q75" s="235" t="e">
        <f>AVERAGE(Q65:Q69)</f>
        <v>#DIV/0!</v>
      </c>
      <c r="R75" s="235" t="e">
        <f>AVERAGE(R65:R69)</f>
        <v>#DIV/0!</v>
      </c>
      <c r="S75" s="442"/>
      <c r="T75" s="442"/>
      <c r="U75" s="252" t="e">
        <f>AVERAGE(U65:U69)</f>
        <v>#DIV/0!</v>
      </c>
      <c r="V75" s="235" t="e">
        <f>AVERAGE(V65:V69)</f>
        <v>#DIV/0!</v>
      </c>
      <c r="W75" s="235" t="e">
        <f>AVERAGE(W65:W69)</f>
        <v>#DIV/0!</v>
      </c>
      <c r="X75" s="235"/>
      <c r="Y75" s="235" t="e">
        <f>AVERAGE(Y65:Y69)</f>
        <v>#DIV/0!</v>
      </c>
      <c r="Z75" s="235"/>
      <c r="AA75" s="235" t="e">
        <f>AVERAGE(AA65:AA69)</f>
        <v>#DIV/0!</v>
      </c>
      <c r="AB75" s="252" t="e">
        <f>AVERAGE(AB65:AB69)</f>
        <v>#DIV/0!</v>
      </c>
      <c r="AC75" s="235" t="e">
        <f>AVERAGE(AC65:AC69)</f>
        <v>#DIV/0!</v>
      </c>
      <c r="AD75" s="442"/>
      <c r="AE75" s="442"/>
      <c r="AF75" s="252" t="e">
        <f>AVERAGE(AF65:AF69)</f>
        <v>#DIV/0!</v>
      </c>
      <c r="AG75" s="235" t="e">
        <f>AVERAGE(AG65:AG69)</f>
        <v>#DIV/0!</v>
      </c>
      <c r="AH75" s="235" t="e">
        <f>AVERAGE(AH65:AH69)</f>
        <v>#DIV/0!</v>
      </c>
      <c r="AI75" s="235" t="e">
        <f>AVERAGE(AI65:AI69)</f>
        <v>#DIV/0!</v>
      </c>
      <c r="AJ75" s="381"/>
      <c r="AK75" s="381"/>
      <c r="AL75" s="233">
        <f>AVERAGE(AL65:AL69)</f>
        <v>0</v>
      </c>
    </row>
    <row r="76" spans="1:38" x14ac:dyDescent="0.25">
      <c r="A76" s="4"/>
      <c r="B76" s="128"/>
      <c r="C76" s="128"/>
      <c r="D76" s="5"/>
      <c r="E76" s="5"/>
      <c r="F76" s="5"/>
      <c r="G76" s="5"/>
      <c r="H76" s="5"/>
      <c r="I76" s="5"/>
      <c r="J76" s="5"/>
      <c r="K76" s="5"/>
      <c r="L76" s="5"/>
      <c r="M76" s="5"/>
      <c r="N76" s="227"/>
      <c r="O76" s="5"/>
      <c r="P76" s="5"/>
      <c r="Q76" s="5"/>
      <c r="R76" s="5"/>
      <c r="S76" s="5"/>
      <c r="T76" s="5"/>
      <c r="U76" s="227"/>
      <c r="V76" s="5"/>
      <c r="W76" s="5"/>
      <c r="X76" s="5"/>
      <c r="Y76" s="5"/>
      <c r="Z76" s="5"/>
      <c r="AE76" s="5"/>
    </row>
    <row r="77" spans="1:38" ht="44.25" customHeight="1" x14ac:dyDescent="0.25">
      <c r="A77" s="4"/>
      <c r="B77" s="182"/>
      <c r="C77" s="38" t="s">
        <v>10</v>
      </c>
      <c r="D77" s="38" t="s">
        <v>14</v>
      </c>
      <c r="E77" s="38" t="s">
        <v>60</v>
      </c>
      <c r="F77" s="38" t="s">
        <v>62</v>
      </c>
      <c r="G77" s="38" t="s">
        <v>12</v>
      </c>
      <c r="H77" s="38" t="s">
        <v>96</v>
      </c>
      <c r="I77" s="38" t="s">
        <v>61</v>
      </c>
      <c r="J77" s="38" t="s">
        <v>11</v>
      </c>
      <c r="K77" s="38" t="s">
        <v>105</v>
      </c>
      <c r="L77" s="38" t="s">
        <v>68</v>
      </c>
      <c r="M77" s="225" t="s">
        <v>113</v>
      </c>
      <c r="N77" s="225" t="s">
        <v>74</v>
      </c>
      <c r="O77" s="225" t="s">
        <v>73</v>
      </c>
      <c r="P77" s="38" t="s">
        <v>103</v>
      </c>
      <c r="Q77" s="38" t="s">
        <v>76</v>
      </c>
      <c r="R77" s="38" t="s">
        <v>75</v>
      </c>
      <c r="S77" s="38"/>
      <c r="T77" s="38" t="s">
        <v>82</v>
      </c>
      <c r="U77" s="38" t="s">
        <v>83</v>
      </c>
      <c r="V77" s="38" t="s">
        <v>81</v>
      </c>
      <c r="W77" s="38" t="s">
        <v>80</v>
      </c>
      <c r="X77" s="38" t="s">
        <v>31</v>
      </c>
      <c r="Y77" s="152"/>
      <c r="Z77" s="152"/>
      <c r="AE77" s="152"/>
      <c r="AF77" s="152"/>
      <c r="AG77" s="1"/>
    </row>
    <row r="78" spans="1:38" ht="25.5" x14ac:dyDescent="0.25">
      <c r="B78" s="40" t="s">
        <v>114</v>
      </c>
      <c r="C78" s="183">
        <f>SUM(C6,C17,J6,J17,M6,M17,T6,T17,Z6,Z17,AE6,AE17,AJ6,AJ17,C28,J28,M28,T28,Z28,AE28,AJ28,C39,J39,M39,T39,Z39,AE39,AJ39,C50,J50,M50,T50,Z50,AE50,AJ50,,C61,J61,M61,T61,Z61,AE61,AJ61,)</f>
        <v>25723</v>
      </c>
      <c r="D78" s="183">
        <f>SUM(I6,I17,V6,V17,AA6,AA17,AH6,AH17,I28,V28,AA28,AH28,,I39,V39,AA39,AH39,I50,V50,AA50,AH50,I61,V61,AA61,AH61)</f>
        <v>21909</v>
      </c>
      <c r="E78" s="183">
        <f>SUM(D6,D17,D28,D39,D50,N17,N28,N39,N50,N6,D61,N61)</f>
        <v>10228</v>
      </c>
      <c r="F78" s="183">
        <f>SUM(W6,W17,W28,W39,W50,AI6,AI17,AI28,AI39,AI50,W61,AI61)</f>
        <v>7089</v>
      </c>
      <c r="G78" s="183">
        <f>SUM(G6,G17,G28,G39,G50,G61)</f>
        <v>3381</v>
      </c>
      <c r="H78" s="183">
        <f>SUM(H6,H17,H28,H39,H50,H61)</f>
        <v>7654</v>
      </c>
      <c r="I78" s="183">
        <f>SUM(E6,E17,E28,E39,E50,E61)</f>
        <v>6450</v>
      </c>
      <c r="J78" s="183">
        <f>SUM(F6,F17,F28,F39,F50,F61)</f>
        <v>5818</v>
      </c>
      <c r="K78" s="183">
        <f>SUM(K6,K17,K28,K39,K50,Q6,Q17,Q28,Q39,Q50,K61,Q61)</f>
        <v>3812</v>
      </c>
      <c r="L78" s="183">
        <f>SUM(L6,L17,L28,L39,L50,L61)</f>
        <v>6536</v>
      </c>
      <c r="M78" s="226">
        <f>SUM(O6,O17,O28,O39,O50,O61)</f>
        <v>1455</v>
      </c>
      <c r="N78" s="226">
        <f>SUM(P6,P17,P28,P39,P50,P61)</f>
        <v>1003</v>
      </c>
      <c r="O78" s="183">
        <f>SUM(R6,R17,R28,R39,R50,R61)</f>
        <v>2689</v>
      </c>
      <c r="P78" s="183">
        <f>SUM(U6,U17,U28,U39,U50,U61)</f>
        <v>1429</v>
      </c>
      <c r="Q78" s="183">
        <f>SUM(X6,X17,X28,X39,X50,X61)</f>
        <v>3093</v>
      </c>
      <c r="R78" s="183">
        <f>SUM(Y6,Y17,Y28,Y39,Y50,Y61)</f>
        <v>4758</v>
      </c>
      <c r="S78" s="183"/>
      <c r="T78" s="183">
        <f>SUM(AB6,AB17,AB28,AB39,AB50,AB61)</f>
        <v>4954</v>
      </c>
      <c r="U78" s="183">
        <f>SUM(AC6,AC17,AC28,AC39,AC50,AC61)</f>
        <v>4736</v>
      </c>
      <c r="V78" s="183">
        <f>SUM(AF6,AF17,AF28,AF39,AF50,AF61,S50,S61)</f>
        <v>1023</v>
      </c>
      <c r="W78" s="183">
        <f>SUM(AG6,AG17,AG28,AG39,AG50,AG61,AD50,AD61)</f>
        <v>1290</v>
      </c>
      <c r="X78" s="183">
        <f>SUM(AK6,AK17,AK28,AK39,AK50,AK61)</f>
        <v>0</v>
      </c>
      <c r="Y78" s="193"/>
      <c r="Z78" s="193"/>
      <c r="AE78" s="193"/>
      <c r="AF78" s="193"/>
      <c r="AG78" s="1"/>
    </row>
    <row r="79" spans="1:38" ht="25.5" x14ac:dyDescent="0.25">
      <c r="B79" s="40" t="s">
        <v>30</v>
      </c>
      <c r="C79" s="183">
        <f>SUM(C19,J19,M19,T19,,Z19,AE19,AJ19,C30,J30,M30,T30,Z30,AE30,AJ30,C41,J41,M41,T41,Z41,AE41,AJ41,C52,J52,M52,T52,Z52,AE52,AJ52)</f>
        <v>9061</v>
      </c>
      <c r="D79" s="183">
        <f>SUM(I19,V19,AA19,AH19,I30,V30,,AA30,AH30,I41,V41,AA41,AH41,,I52,V52,AA52,AH52)</f>
        <v>9546</v>
      </c>
      <c r="E79" s="183">
        <f>SUM(D19,D30,D41,D52,N19,N30,N41,N52,)</f>
        <v>3240</v>
      </c>
      <c r="F79" s="183">
        <f>SUM(W19,W30,W41,W52,AI19,AI30,AI41,AI52)</f>
        <v>3062</v>
      </c>
      <c r="G79" s="183">
        <f>SUM(G19,G30,G41,G52)</f>
        <v>1359</v>
      </c>
      <c r="H79" s="183">
        <f>SUM(H19,H30,H41,H52,)</f>
        <v>3345</v>
      </c>
      <c r="I79" s="183">
        <f>SUM(E19,E30,E41,E52)</f>
        <v>3787</v>
      </c>
      <c r="J79" s="183">
        <f>SUM(F19,F30,F41,F52,)</f>
        <v>2053</v>
      </c>
      <c r="K79" s="183">
        <f>SUM(K19,K30,K41,K52,Q19,Q30,Q41,Q52)</f>
        <v>1837</v>
      </c>
      <c r="L79" s="183">
        <f>SUM(L19,L30,L41,L52)</f>
        <v>2277</v>
      </c>
      <c r="M79" s="183">
        <f>SUM(O19,O30,O41,O52)</f>
        <v>547</v>
      </c>
      <c r="N79" s="183">
        <f>SUM(P19,P30,P41,P52)</f>
        <v>409</v>
      </c>
      <c r="O79" s="183">
        <f>SUM(R19,R30,R41,R52)</f>
        <v>947</v>
      </c>
      <c r="P79" s="183">
        <f>SUM(U19,U30,U41,U52)</f>
        <v>623</v>
      </c>
      <c r="Q79" s="183">
        <f>SUM(X19,X30,X41,X52)</f>
        <v>1085</v>
      </c>
      <c r="R79" s="183">
        <f>SUM(Y19,Y30,Y41,Y52)</f>
        <v>1868</v>
      </c>
      <c r="S79" s="183"/>
      <c r="T79" s="183">
        <f>SUM(AB19,AB30,AB41,AB52)</f>
        <v>1847</v>
      </c>
      <c r="U79" s="183">
        <f>SUM(AC19,AC30,AC41,AC52,)</f>
        <v>2030</v>
      </c>
      <c r="V79" s="183">
        <f>SUM(AF19,AF30,AF41,AF52,AF63,S52,S63)</f>
        <v>531</v>
      </c>
      <c r="W79" s="183">
        <f>SUM(AG19,AG30,AG41,AG52,AG63,AD52,AD63)</f>
        <v>708</v>
      </c>
      <c r="X79" s="183">
        <f>SUM(AK19,AK30,AK41,AK52)</f>
        <v>0</v>
      </c>
      <c r="Y79" s="224"/>
      <c r="Z79" s="224"/>
      <c r="AE79" s="224"/>
      <c r="AF79" s="224"/>
      <c r="AG79" s="1"/>
    </row>
    <row r="80" spans="1:38" x14ac:dyDescent="0.25">
      <c r="B80" s="1"/>
      <c r="C80" s="1"/>
      <c r="E80" s="129"/>
    </row>
    <row r="81" spans="1:33" ht="15.75" thickBot="1" x14ac:dyDescent="0.3">
      <c r="B81" s="1"/>
      <c r="C81" s="1"/>
      <c r="E81" s="129"/>
      <c r="U81" s="256"/>
    </row>
    <row r="82" spans="1:33" x14ac:dyDescent="0.25">
      <c r="B82" s="1"/>
      <c r="C82" s="682" t="s">
        <v>70</v>
      </c>
      <c r="D82" s="683"/>
      <c r="E82" s="684"/>
      <c r="AF82" s="1"/>
      <c r="AG82" s="1"/>
    </row>
    <row r="83" spans="1:33" x14ac:dyDescent="0.25">
      <c r="C83" s="685" t="s">
        <v>19</v>
      </c>
      <c r="D83" s="686"/>
      <c r="E83" s="502">
        <f>SUM(AL6,AL17,AL28,AL39,AL50,AL61)</f>
        <v>125030</v>
      </c>
      <c r="Q83" s="257"/>
      <c r="R83" s="257"/>
      <c r="S83" s="257"/>
      <c r="T83" s="257"/>
      <c r="U83" s="257"/>
      <c r="V83" s="257"/>
    </row>
    <row r="84" spans="1:33" x14ac:dyDescent="0.25">
      <c r="C84" s="685" t="s">
        <v>30</v>
      </c>
      <c r="D84" s="686"/>
      <c r="E84" s="528">
        <f>SUM(,AL19, AL30, AL41, AL52, AL63)</f>
        <v>73123</v>
      </c>
      <c r="N84" s="256"/>
    </row>
    <row r="85" spans="1:33" x14ac:dyDescent="0.25">
      <c r="C85" s="685" t="s">
        <v>120</v>
      </c>
      <c r="D85" s="686"/>
      <c r="E85" s="502">
        <f>AVERAGE(,AL62, AL51, AL40, AL29, AL18)</f>
        <v>2976.9047619047615</v>
      </c>
    </row>
    <row r="86" spans="1:33" ht="15.75" thickBot="1" x14ac:dyDescent="0.3">
      <c r="A86"/>
      <c r="B86"/>
      <c r="C86" s="687" t="s">
        <v>22</v>
      </c>
      <c r="D86" s="688"/>
      <c r="E86" s="374">
        <f>AVERAGE(AL20, AL31, AL42, AL53, AL64)</f>
        <v>2924.92</v>
      </c>
      <c r="F86"/>
      <c r="G86"/>
      <c r="H86"/>
      <c r="I86"/>
      <c r="J86"/>
      <c r="K86"/>
      <c r="L86" s="257"/>
      <c r="M86" s="257"/>
      <c r="N86" s="257"/>
      <c r="O86"/>
      <c r="P86"/>
      <c r="W86" s="257"/>
      <c r="X86" s="257"/>
      <c r="Y86" s="257"/>
      <c r="Z86" s="257"/>
      <c r="AE86" s="257"/>
    </row>
  </sheetData>
  <mergeCells count="57">
    <mergeCell ref="J1:L2"/>
    <mergeCell ref="C1:I2"/>
    <mergeCell ref="AE1:AI2"/>
    <mergeCell ref="Z3:Z4"/>
    <mergeCell ref="AL1:AL4"/>
    <mergeCell ref="AC3:AC4"/>
    <mergeCell ref="AB3:AB4"/>
    <mergeCell ref="AA3:AA4"/>
    <mergeCell ref="AJ1:AK2"/>
    <mergeCell ref="AJ3:AJ4"/>
    <mergeCell ref="AK3:AK4"/>
    <mergeCell ref="AI3:AI4"/>
    <mergeCell ref="AH3:AH4"/>
    <mergeCell ref="AG3:AG4"/>
    <mergeCell ref="AF3:AF4"/>
    <mergeCell ref="AE3:AE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C84:D84"/>
    <mergeCell ref="C85:D85"/>
    <mergeCell ref="C86:D86"/>
    <mergeCell ref="A1:A4"/>
    <mergeCell ref="B1:B4"/>
    <mergeCell ref="B50:B53"/>
    <mergeCell ref="B61:B64"/>
    <mergeCell ref="B72:B75"/>
    <mergeCell ref="C82:E82"/>
    <mergeCell ref="C83:D83"/>
    <mergeCell ref="B17:B20"/>
    <mergeCell ref="J3:J4"/>
    <mergeCell ref="B6:B9"/>
    <mergeCell ref="B28:B31"/>
    <mergeCell ref="B39:B42"/>
    <mergeCell ref="O3:O4"/>
    <mergeCell ref="Y3:Y4"/>
    <mergeCell ref="X3:X4"/>
    <mergeCell ref="W3:W4"/>
    <mergeCell ref="V3:V4"/>
    <mergeCell ref="T3:T4"/>
    <mergeCell ref="U3:U4"/>
    <mergeCell ref="S3:S4"/>
    <mergeCell ref="Z1:AD2"/>
    <mergeCell ref="T1:Y2"/>
    <mergeCell ref="R3:R4"/>
    <mergeCell ref="Q3:Q4"/>
    <mergeCell ref="P3:P4"/>
    <mergeCell ref="M1:S2"/>
    <mergeCell ref="N3:N4"/>
    <mergeCell ref="M3:M4"/>
    <mergeCell ref="AD3:AD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Normal="100" workbookViewId="0">
      <pane xSplit="2" ySplit="4" topLeftCell="J14" activePane="bottomRight" state="frozen"/>
      <selection pane="topRight" activeCell="C1" sqref="C1"/>
      <selection pane="bottomLeft" activeCell="A5" sqref="A5"/>
      <selection pane="bottomRight" activeCell="I77" sqref="I77"/>
    </sheetView>
  </sheetViews>
  <sheetFormatPr defaultRowHeight="15" outlineLevelRow="1" x14ac:dyDescent="0.25"/>
  <cols>
    <col min="1" max="1" width="18.7109375" style="1" bestFit="1" customWidth="1"/>
    <col min="2" max="2" width="8.7109375" style="129" bestFit="1" customWidth="1"/>
    <col min="3" max="4" width="10.7109375" style="1" customWidth="1"/>
    <col min="5" max="5" width="11.285156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2.28515625" style="1" bestFit="1" customWidth="1"/>
    <col min="10" max="10" width="16.140625" style="1" customWidth="1"/>
    <col min="11" max="11" width="18.5703125" style="1" customWidth="1"/>
    <col min="12" max="12" width="12.28515625" style="1" bestFit="1" customWidth="1"/>
    <col min="13" max="20" width="15.7109375" style="11" customWidth="1"/>
    <col min="21" max="21" width="10.7109375" style="11" customWidth="1"/>
    <col min="22" max="16384" width="9.140625" style="1"/>
  </cols>
  <sheetData>
    <row r="1" spans="1:22" ht="15" customHeight="1" x14ac:dyDescent="0.25">
      <c r="A1" s="23"/>
      <c r="B1" s="163"/>
      <c r="C1" s="735" t="s">
        <v>10</v>
      </c>
      <c r="D1" s="725"/>
      <c r="E1" s="725"/>
      <c r="F1" s="725"/>
      <c r="G1" s="726"/>
      <c r="H1" s="735" t="s">
        <v>63</v>
      </c>
      <c r="I1" s="737" t="s">
        <v>77</v>
      </c>
      <c r="J1" s="738"/>
      <c r="K1" s="738"/>
      <c r="L1" s="739"/>
      <c r="M1" s="725" t="s">
        <v>8</v>
      </c>
      <c r="N1" s="725"/>
      <c r="O1" s="725"/>
      <c r="P1" s="725"/>
      <c r="Q1" s="725"/>
      <c r="R1" s="725"/>
      <c r="S1" s="725"/>
      <c r="T1" s="726"/>
      <c r="U1" s="717" t="s">
        <v>19</v>
      </c>
    </row>
    <row r="2" spans="1:22" ht="15" customHeight="1" thickBot="1" x14ac:dyDescent="0.3">
      <c r="A2" s="24"/>
      <c r="B2" s="164"/>
      <c r="C2" s="736"/>
      <c r="D2" s="727"/>
      <c r="E2" s="727"/>
      <c r="F2" s="727"/>
      <c r="G2" s="728"/>
      <c r="H2" s="742"/>
      <c r="I2" s="677"/>
      <c r="J2" s="671"/>
      <c r="K2" s="671"/>
      <c r="L2" s="673"/>
      <c r="M2" s="727"/>
      <c r="N2" s="727"/>
      <c r="O2" s="727"/>
      <c r="P2" s="727"/>
      <c r="Q2" s="727"/>
      <c r="R2" s="727"/>
      <c r="S2" s="727"/>
      <c r="T2" s="728"/>
      <c r="U2" s="718"/>
    </row>
    <row r="3" spans="1:22" ht="15" customHeight="1" x14ac:dyDescent="0.25">
      <c r="A3" s="696" t="s">
        <v>51</v>
      </c>
      <c r="B3" s="745" t="s">
        <v>52</v>
      </c>
      <c r="C3" s="729" t="s">
        <v>15</v>
      </c>
      <c r="D3" s="721" t="s">
        <v>17</v>
      </c>
      <c r="E3" s="731" t="s">
        <v>16</v>
      </c>
      <c r="F3" s="696" t="s">
        <v>39</v>
      </c>
      <c r="G3" s="733" t="s">
        <v>40</v>
      </c>
      <c r="H3" s="689" t="s">
        <v>18</v>
      </c>
      <c r="I3" s="655" t="s">
        <v>15</v>
      </c>
      <c r="J3" s="656" t="s">
        <v>16</v>
      </c>
      <c r="K3" s="656" t="s">
        <v>78</v>
      </c>
      <c r="L3" s="657" t="s">
        <v>38</v>
      </c>
      <c r="M3" s="697" t="s">
        <v>34</v>
      </c>
      <c r="N3" s="721" t="s">
        <v>35</v>
      </c>
      <c r="O3" s="697" t="s">
        <v>36</v>
      </c>
      <c r="P3" s="721" t="s">
        <v>37</v>
      </c>
      <c r="Q3" s="723" t="s">
        <v>87</v>
      </c>
      <c r="R3" s="729" t="s">
        <v>15</v>
      </c>
      <c r="S3" s="731" t="s">
        <v>16</v>
      </c>
      <c r="T3" s="733" t="s">
        <v>78</v>
      </c>
      <c r="U3" s="718"/>
    </row>
    <row r="4" spans="1:22" ht="25.5" customHeight="1" thickBot="1" x14ac:dyDescent="0.3">
      <c r="A4" s="744"/>
      <c r="B4" s="746"/>
      <c r="C4" s="730"/>
      <c r="D4" s="722"/>
      <c r="E4" s="732"/>
      <c r="F4" s="744"/>
      <c r="G4" s="734"/>
      <c r="H4" s="691"/>
      <c r="I4" s="741"/>
      <c r="J4" s="740"/>
      <c r="K4" s="740"/>
      <c r="L4" s="743"/>
      <c r="M4" s="720"/>
      <c r="N4" s="722"/>
      <c r="O4" s="720"/>
      <c r="P4" s="722"/>
      <c r="Q4" s="724"/>
      <c r="R4" s="730"/>
      <c r="S4" s="732"/>
      <c r="T4" s="734"/>
      <c r="U4" s="719"/>
    </row>
    <row r="5" spans="1:22" ht="15.75" hidden="1" thickBot="1" x14ac:dyDescent="0.3">
      <c r="A5" s="459"/>
      <c r="B5" s="473"/>
      <c r="C5" s="476"/>
      <c r="D5" s="477"/>
      <c r="E5" s="474"/>
      <c r="F5" s="468"/>
      <c r="G5" s="472"/>
      <c r="H5" s="545"/>
      <c r="I5" s="554"/>
      <c r="J5" s="555"/>
      <c r="K5" s="555"/>
      <c r="L5" s="556"/>
      <c r="M5" s="470"/>
      <c r="N5" s="469"/>
      <c r="O5" s="470"/>
      <c r="P5" s="469"/>
      <c r="Q5" s="471"/>
      <c r="R5" s="476"/>
      <c r="S5" s="474"/>
      <c r="T5" s="475"/>
      <c r="U5" s="487"/>
    </row>
    <row r="6" spans="1:22" s="3" customFormat="1" ht="15" hidden="1" customHeight="1" outlineLevel="1" thickBot="1" x14ac:dyDescent="0.3">
      <c r="A6" s="154" t="s">
        <v>21</v>
      </c>
      <c r="B6" s="679" t="s">
        <v>24</v>
      </c>
      <c r="C6" s="247">
        <f t="shared" ref="C6:U6" si="0">SUM(C5)</f>
        <v>0</v>
      </c>
      <c r="D6" s="247">
        <f t="shared" si="0"/>
        <v>0</v>
      </c>
      <c r="E6" s="247">
        <f t="shared" si="0"/>
        <v>0</v>
      </c>
      <c r="F6" s="247">
        <f t="shared" si="0"/>
        <v>0</v>
      </c>
      <c r="G6" s="247">
        <f t="shared" si="0"/>
        <v>0</v>
      </c>
      <c r="H6" s="534">
        <f t="shared" si="0"/>
        <v>0</v>
      </c>
      <c r="I6" s="247">
        <f t="shared" si="0"/>
        <v>0</v>
      </c>
      <c r="J6" s="228">
        <f t="shared" si="0"/>
        <v>0</v>
      </c>
      <c r="K6" s="228">
        <f t="shared" si="0"/>
        <v>0</v>
      </c>
      <c r="L6" s="541">
        <f t="shared" si="0"/>
        <v>0</v>
      </c>
      <c r="M6" s="538">
        <f t="shared" si="0"/>
        <v>0</v>
      </c>
      <c r="N6" s="247">
        <f t="shared" si="0"/>
        <v>0</v>
      </c>
      <c r="O6" s="247">
        <f t="shared" si="0"/>
        <v>0</v>
      </c>
      <c r="P6" s="247">
        <f t="shared" si="0"/>
        <v>0</v>
      </c>
      <c r="Q6" s="247">
        <f t="shared" si="0"/>
        <v>0</v>
      </c>
      <c r="R6" s="247">
        <f t="shared" si="0"/>
        <v>0</v>
      </c>
      <c r="S6" s="247">
        <f t="shared" si="0"/>
        <v>0</v>
      </c>
      <c r="T6" s="542">
        <f t="shared" si="0"/>
        <v>0</v>
      </c>
      <c r="U6" s="247">
        <f t="shared" si="0"/>
        <v>0</v>
      </c>
    </row>
    <row r="7" spans="1:22" s="3" customFormat="1" ht="15" hidden="1" customHeight="1" outlineLevel="1" thickBot="1" x14ac:dyDescent="0.3">
      <c r="A7" s="106" t="s">
        <v>23</v>
      </c>
      <c r="B7" s="680"/>
      <c r="C7" s="247" t="e">
        <f t="shared" ref="C7:U7" si="1">AVERAGE(C5)</f>
        <v>#DIV/0!</v>
      </c>
      <c r="D7" s="247" t="e">
        <f t="shared" si="1"/>
        <v>#DIV/0!</v>
      </c>
      <c r="E7" s="247" t="e">
        <f t="shared" si="1"/>
        <v>#DIV/0!</v>
      </c>
      <c r="F7" s="247" t="e">
        <f t="shared" si="1"/>
        <v>#DIV/0!</v>
      </c>
      <c r="G7" s="247" t="e">
        <f t="shared" si="1"/>
        <v>#DIV/0!</v>
      </c>
      <c r="H7" s="534" t="e">
        <f t="shared" si="1"/>
        <v>#DIV/0!</v>
      </c>
      <c r="I7" s="247" t="e">
        <f t="shared" si="1"/>
        <v>#DIV/0!</v>
      </c>
      <c r="J7" s="228" t="e">
        <f t="shared" si="1"/>
        <v>#DIV/0!</v>
      </c>
      <c r="K7" s="228" t="e">
        <f t="shared" si="1"/>
        <v>#DIV/0!</v>
      </c>
      <c r="L7" s="541" t="e">
        <f t="shared" si="1"/>
        <v>#DIV/0!</v>
      </c>
      <c r="M7" s="538" t="e">
        <f t="shared" si="1"/>
        <v>#DIV/0!</v>
      </c>
      <c r="N7" s="247" t="e">
        <f t="shared" si="1"/>
        <v>#DIV/0!</v>
      </c>
      <c r="O7" s="247" t="e">
        <f t="shared" si="1"/>
        <v>#DIV/0!</v>
      </c>
      <c r="P7" s="247" t="e">
        <f t="shared" si="1"/>
        <v>#DIV/0!</v>
      </c>
      <c r="Q7" s="247" t="e">
        <f t="shared" si="1"/>
        <v>#DIV/0!</v>
      </c>
      <c r="R7" s="247" t="e">
        <f t="shared" si="1"/>
        <v>#DIV/0!</v>
      </c>
      <c r="S7" s="247" t="e">
        <f t="shared" si="1"/>
        <v>#DIV/0!</v>
      </c>
      <c r="T7" s="542" t="e">
        <f t="shared" si="1"/>
        <v>#DIV/0!</v>
      </c>
      <c r="U7" s="247" t="e">
        <f t="shared" si="1"/>
        <v>#DIV/0!</v>
      </c>
    </row>
    <row r="8" spans="1:22" s="3" customFormat="1" ht="15" hidden="1" customHeight="1" thickBot="1" x14ac:dyDescent="0.3">
      <c r="A8" s="26" t="s">
        <v>20</v>
      </c>
      <c r="B8" s="680"/>
      <c r="C8" s="248" t="e">
        <f ca="1">D8SUM(#REF!)</f>
        <v>#NAME?</v>
      </c>
      <c r="D8" s="248" t="e">
        <f>SUM(#REF!)</f>
        <v>#REF!</v>
      </c>
      <c r="E8" s="248" t="e">
        <f>SUM(#REF!)</f>
        <v>#REF!</v>
      </c>
      <c r="F8" s="248" t="e">
        <f>SUM(#REF!)</f>
        <v>#REF!</v>
      </c>
      <c r="G8" s="248" t="e">
        <f>SUM(#REF!)</f>
        <v>#REF!</v>
      </c>
      <c r="H8" s="546" t="e">
        <f>SUM(#REF!)</f>
        <v>#REF!</v>
      </c>
      <c r="I8" s="248" t="e">
        <f>SUM(#REF!)</f>
        <v>#REF!</v>
      </c>
      <c r="J8" s="229" t="e">
        <f>SUM(#REF!)</f>
        <v>#REF!</v>
      </c>
      <c r="K8" s="229" t="e">
        <f>SUM(#REF!)</f>
        <v>#REF!</v>
      </c>
      <c r="L8" s="543" t="e">
        <f>SUM(#REF!)</f>
        <v>#REF!</v>
      </c>
      <c r="M8" s="539" t="e">
        <f>SUM(#REF!)</f>
        <v>#REF!</v>
      </c>
      <c r="N8" s="248" t="e">
        <f>SUM(#REF!)</f>
        <v>#REF!</v>
      </c>
      <c r="O8" s="248" t="e">
        <f>SUM(#REF!)</f>
        <v>#REF!</v>
      </c>
      <c r="P8" s="248" t="e">
        <f>SUM(#REF!)</f>
        <v>#REF!</v>
      </c>
      <c r="Q8" s="248" t="e">
        <f>SUM(#REF!)</f>
        <v>#REF!</v>
      </c>
      <c r="R8" s="248" t="e">
        <f>SUM(#REF!)</f>
        <v>#REF!</v>
      </c>
      <c r="S8" s="248" t="e">
        <f>SUM(#REF!)</f>
        <v>#REF!</v>
      </c>
      <c r="T8" s="557" t="e">
        <f>SUM(#REF!)</f>
        <v>#REF!</v>
      </c>
      <c r="U8" s="248" t="e">
        <f>SUM(#REF!)</f>
        <v>#REF!</v>
      </c>
      <c r="V8" s="325"/>
    </row>
    <row r="9" spans="1:22" s="3" customFormat="1" ht="15" hidden="1" customHeight="1" thickBot="1" x14ac:dyDescent="0.3">
      <c r="A9" s="26" t="s">
        <v>22</v>
      </c>
      <c r="B9" s="681"/>
      <c r="C9" s="248" t="e">
        <f>AVERAGE(#REF!)</f>
        <v>#REF!</v>
      </c>
      <c r="D9" s="248" t="e">
        <f>AVERAGE(#REF!)</f>
        <v>#REF!</v>
      </c>
      <c r="E9" s="248" t="e">
        <f>AVERAGE(#REF!)</f>
        <v>#REF!</v>
      </c>
      <c r="F9" s="248" t="e">
        <f>AVERAGE(#REF!)</f>
        <v>#REF!</v>
      </c>
      <c r="G9" s="248" t="e">
        <f>AVERAGE(#REF!)</f>
        <v>#REF!</v>
      </c>
      <c r="H9" s="546" t="e">
        <f>AVERAGE(#REF!)</f>
        <v>#REF!</v>
      </c>
      <c r="I9" s="248" t="e">
        <f>AVERAGE(#REF!)</f>
        <v>#REF!</v>
      </c>
      <c r="J9" s="229" t="e">
        <f>AVERAGE(#REF!)</f>
        <v>#REF!</v>
      </c>
      <c r="K9" s="229" t="e">
        <f>AVERAGE(#REF!)</f>
        <v>#REF!</v>
      </c>
      <c r="L9" s="543" t="e">
        <f>AVERAGE(#REF!)</f>
        <v>#REF!</v>
      </c>
      <c r="M9" s="539" t="e">
        <f>AVERAGE(#REF!)</f>
        <v>#REF!</v>
      </c>
      <c r="N9" s="248" t="e">
        <f>AVERAGE(#REF!)</f>
        <v>#REF!</v>
      </c>
      <c r="O9" s="248" t="e">
        <f>AVERAGE(#REF!)</f>
        <v>#REF!</v>
      </c>
      <c r="P9" s="248" t="e">
        <f>AVERAGE(#REF!)</f>
        <v>#REF!</v>
      </c>
      <c r="Q9" s="248" t="e">
        <f>AVERAGE(#REF!)</f>
        <v>#REF!</v>
      </c>
      <c r="R9" s="248" t="e">
        <f>AVERAGE(#REF!)</f>
        <v>#REF!</v>
      </c>
      <c r="S9" s="248" t="e">
        <f>AVERAGE(#REF!)</f>
        <v>#REF!</v>
      </c>
      <c r="T9" s="557" t="e">
        <f>AVERAGE(#REF!)</f>
        <v>#REF!</v>
      </c>
      <c r="U9" s="248" t="e">
        <f>AVERAGE(#REF!)</f>
        <v>#REF!</v>
      </c>
      <c r="V9" s="325"/>
    </row>
    <row r="10" spans="1:22" s="2" customFormat="1" ht="15.75" hidden="1" thickBot="1" x14ac:dyDescent="0.3">
      <c r="A10" s="25" t="s">
        <v>3</v>
      </c>
      <c r="B10" s="337">
        <v>43948</v>
      </c>
      <c r="C10" s="253"/>
      <c r="D10" s="217"/>
      <c r="E10" s="321"/>
      <c r="F10" s="49"/>
      <c r="G10" s="50"/>
      <c r="H10" s="547"/>
      <c r="I10" s="246"/>
      <c r="J10" s="214"/>
      <c r="K10" s="214"/>
      <c r="L10" s="19"/>
      <c r="M10" s="549"/>
      <c r="N10" s="51"/>
      <c r="O10" s="51"/>
      <c r="P10" s="51"/>
      <c r="Q10" s="50"/>
      <c r="R10" s="339"/>
      <c r="S10" s="340"/>
      <c r="T10" s="341"/>
      <c r="U10" s="17">
        <f>SUM(C10:T10)</f>
        <v>0</v>
      </c>
    </row>
    <row r="11" spans="1:22" s="2" customFormat="1" ht="15.75" hidden="1" thickBot="1" x14ac:dyDescent="0.3">
      <c r="A11" s="25" t="s">
        <v>4</v>
      </c>
      <c r="B11" s="338">
        <v>43949</v>
      </c>
      <c r="C11" s="246"/>
      <c r="D11" s="214"/>
      <c r="E11" s="238"/>
      <c r="F11" s="18"/>
      <c r="G11" s="19"/>
      <c r="H11" s="186"/>
      <c r="I11" s="246"/>
      <c r="J11" s="214"/>
      <c r="K11" s="214"/>
      <c r="L11" s="19"/>
      <c r="M11" s="138"/>
      <c r="N11" s="271"/>
      <c r="O11" s="20"/>
      <c r="P11" s="20"/>
      <c r="Q11" s="19"/>
      <c r="R11" s="246"/>
      <c r="S11" s="214"/>
      <c r="T11" s="238"/>
      <c r="U11" s="17">
        <f t="shared" ref="U11:U16" si="2">SUM(C11:T11)</f>
        <v>0</v>
      </c>
    </row>
    <row r="12" spans="1:22" s="2" customFormat="1" ht="15.75" hidden="1" outlineLevel="1" thickBot="1" x14ac:dyDescent="0.3">
      <c r="A12" s="25" t="s">
        <v>5</v>
      </c>
      <c r="B12" s="338">
        <v>43950</v>
      </c>
      <c r="C12" s="246"/>
      <c r="D12" s="214"/>
      <c r="E12" s="238"/>
      <c r="F12" s="18"/>
      <c r="G12" s="61"/>
      <c r="H12" s="186"/>
      <c r="I12" s="553"/>
      <c r="J12" s="214"/>
      <c r="K12" s="214"/>
      <c r="L12" s="19"/>
      <c r="M12" s="138"/>
      <c r="N12" s="20"/>
      <c r="O12" s="20"/>
      <c r="P12" s="20"/>
      <c r="Q12" s="19"/>
      <c r="R12" s="246"/>
      <c r="S12" s="214"/>
      <c r="T12" s="238"/>
      <c r="U12" s="17">
        <f t="shared" si="2"/>
        <v>0</v>
      </c>
    </row>
    <row r="13" spans="1:22" s="2" customFormat="1" ht="15.75" hidden="1" outlineLevel="1" thickBot="1" x14ac:dyDescent="0.3">
      <c r="A13" s="25" t="s">
        <v>6</v>
      </c>
      <c r="B13" s="338">
        <v>43951</v>
      </c>
      <c r="C13" s="246"/>
      <c r="D13" s="214"/>
      <c r="E13" s="238"/>
      <c r="F13" s="18"/>
      <c r="G13" s="61"/>
      <c r="H13" s="186"/>
      <c r="I13" s="553"/>
      <c r="J13" s="214"/>
      <c r="K13" s="214"/>
      <c r="L13" s="19"/>
      <c r="M13" s="138"/>
      <c r="N13" s="20"/>
      <c r="O13" s="20"/>
      <c r="P13" s="20"/>
      <c r="Q13" s="19"/>
      <c r="R13" s="246"/>
      <c r="S13" s="214"/>
      <c r="T13" s="238"/>
      <c r="U13" s="17">
        <f t="shared" si="2"/>
        <v>0</v>
      </c>
    </row>
    <row r="14" spans="1:22" s="2" customFormat="1" ht="15.75" outlineLevel="1" thickBot="1" x14ac:dyDescent="0.3">
      <c r="A14" s="25" t="s">
        <v>0</v>
      </c>
      <c r="B14" s="338">
        <v>43952</v>
      </c>
      <c r="C14" s="246"/>
      <c r="D14" s="214"/>
      <c r="E14" s="238"/>
      <c r="F14" s="18"/>
      <c r="G14" s="61"/>
      <c r="H14" s="186"/>
      <c r="I14" s="553">
        <v>130</v>
      </c>
      <c r="J14" s="214"/>
      <c r="K14" s="214"/>
      <c r="L14" s="19"/>
      <c r="M14" s="138"/>
      <c r="N14" s="20"/>
      <c r="O14" s="20"/>
      <c r="P14" s="20"/>
      <c r="Q14" s="19"/>
      <c r="R14" s="246"/>
      <c r="S14" s="214"/>
      <c r="T14" s="238"/>
      <c r="U14" s="17">
        <f t="shared" si="2"/>
        <v>130</v>
      </c>
    </row>
    <row r="15" spans="1:22" s="2" customFormat="1" ht="15.75" outlineLevel="1" thickBot="1" x14ac:dyDescent="0.3">
      <c r="A15" s="25" t="s">
        <v>1</v>
      </c>
      <c r="B15" s="338">
        <v>43953</v>
      </c>
      <c r="C15" s="246"/>
      <c r="D15" s="214"/>
      <c r="E15" s="238"/>
      <c r="F15" s="18"/>
      <c r="G15" s="61"/>
      <c r="H15" s="186"/>
      <c r="I15" s="246"/>
      <c r="J15" s="214"/>
      <c r="K15" s="214"/>
      <c r="L15" s="19"/>
      <c r="M15" s="138"/>
      <c r="N15" s="20"/>
      <c r="O15" s="20"/>
      <c r="P15" s="20"/>
      <c r="Q15" s="19"/>
      <c r="R15" s="246"/>
      <c r="S15" s="214"/>
      <c r="T15" s="238"/>
      <c r="U15" s="17">
        <f t="shared" si="2"/>
        <v>0</v>
      </c>
    </row>
    <row r="16" spans="1:22" s="2" customFormat="1" ht="15" customHeight="1" outlineLevel="1" thickBot="1" x14ac:dyDescent="0.3">
      <c r="A16" s="25" t="s">
        <v>2</v>
      </c>
      <c r="B16" s="338">
        <v>43954</v>
      </c>
      <c r="C16" s="246"/>
      <c r="D16" s="214"/>
      <c r="E16" s="238"/>
      <c r="F16" s="18"/>
      <c r="G16" s="61"/>
      <c r="H16" s="186"/>
      <c r="I16" s="246"/>
      <c r="J16" s="214"/>
      <c r="K16" s="214"/>
      <c r="L16" s="19"/>
      <c r="M16" s="138"/>
      <c r="N16" s="271"/>
      <c r="O16" s="20"/>
      <c r="P16" s="20"/>
      <c r="Q16" s="19"/>
      <c r="R16" s="246"/>
      <c r="S16" s="214"/>
      <c r="T16" s="238"/>
      <c r="U16" s="17">
        <f t="shared" si="2"/>
        <v>0</v>
      </c>
    </row>
    <row r="17" spans="1:23" s="3" customFormat="1" ht="15" customHeight="1" outlineLevel="1" thickBot="1" x14ac:dyDescent="0.3">
      <c r="A17" s="154" t="s">
        <v>21</v>
      </c>
      <c r="B17" s="680" t="s">
        <v>24</v>
      </c>
      <c r="C17" s="247">
        <f t="shared" ref="C17:T17" si="3">SUM(C10:C16)</f>
        <v>0</v>
      </c>
      <c r="D17" s="247">
        <f t="shared" si="3"/>
        <v>0</v>
      </c>
      <c r="E17" s="247">
        <f t="shared" si="3"/>
        <v>0</v>
      </c>
      <c r="F17" s="247">
        <f t="shared" si="3"/>
        <v>0</v>
      </c>
      <c r="G17" s="247">
        <f t="shared" si="3"/>
        <v>0</v>
      </c>
      <c r="H17" s="534">
        <f t="shared" si="3"/>
        <v>0</v>
      </c>
      <c r="I17" s="247">
        <f t="shared" si="3"/>
        <v>130</v>
      </c>
      <c r="J17" s="228">
        <f t="shared" si="3"/>
        <v>0</v>
      </c>
      <c r="K17" s="228">
        <f t="shared" si="3"/>
        <v>0</v>
      </c>
      <c r="L17" s="541">
        <f t="shared" si="3"/>
        <v>0</v>
      </c>
      <c r="M17" s="538">
        <f t="shared" si="3"/>
        <v>0</v>
      </c>
      <c r="N17" s="247">
        <f t="shared" si="3"/>
        <v>0</v>
      </c>
      <c r="O17" s="247">
        <f t="shared" si="3"/>
        <v>0</v>
      </c>
      <c r="P17" s="247">
        <f t="shared" si="3"/>
        <v>0</v>
      </c>
      <c r="Q17" s="247">
        <f t="shared" si="3"/>
        <v>0</v>
      </c>
      <c r="R17" s="247">
        <f t="shared" si="3"/>
        <v>0</v>
      </c>
      <c r="S17" s="247">
        <f t="shared" si="3"/>
        <v>0</v>
      </c>
      <c r="T17" s="542">
        <f t="shared" si="3"/>
        <v>0</v>
      </c>
      <c r="U17" s="247">
        <f>SUM(U10:U16)</f>
        <v>130</v>
      </c>
    </row>
    <row r="18" spans="1:23" s="3" customFormat="1" ht="15" customHeight="1" outlineLevel="1" thickBot="1" x14ac:dyDescent="0.3">
      <c r="A18" s="106" t="s">
        <v>23</v>
      </c>
      <c r="B18" s="680"/>
      <c r="C18" s="247" t="e">
        <f t="shared" ref="C18:U18" si="4">AVERAGE(C10:C16)</f>
        <v>#DIV/0!</v>
      </c>
      <c r="D18" s="247" t="e">
        <f t="shared" si="4"/>
        <v>#DIV/0!</v>
      </c>
      <c r="E18" s="247" t="e">
        <f t="shared" si="4"/>
        <v>#DIV/0!</v>
      </c>
      <c r="F18" s="247" t="e">
        <f t="shared" si="4"/>
        <v>#DIV/0!</v>
      </c>
      <c r="G18" s="247" t="e">
        <f t="shared" si="4"/>
        <v>#DIV/0!</v>
      </c>
      <c r="H18" s="534" t="e">
        <f t="shared" si="4"/>
        <v>#DIV/0!</v>
      </c>
      <c r="I18" s="247">
        <f t="shared" si="4"/>
        <v>130</v>
      </c>
      <c r="J18" s="228" t="e">
        <f t="shared" si="4"/>
        <v>#DIV/0!</v>
      </c>
      <c r="K18" s="228" t="e">
        <f t="shared" si="4"/>
        <v>#DIV/0!</v>
      </c>
      <c r="L18" s="541" t="e">
        <f t="shared" si="4"/>
        <v>#DIV/0!</v>
      </c>
      <c r="M18" s="538" t="e">
        <f t="shared" si="4"/>
        <v>#DIV/0!</v>
      </c>
      <c r="N18" s="247" t="e">
        <f t="shared" si="4"/>
        <v>#DIV/0!</v>
      </c>
      <c r="O18" s="247" t="e">
        <f t="shared" si="4"/>
        <v>#DIV/0!</v>
      </c>
      <c r="P18" s="247" t="e">
        <f t="shared" si="4"/>
        <v>#DIV/0!</v>
      </c>
      <c r="Q18" s="247" t="e">
        <f t="shared" si="4"/>
        <v>#DIV/0!</v>
      </c>
      <c r="R18" s="247" t="e">
        <f t="shared" si="4"/>
        <v>#DIV/0!</v>
      </c>
      <c r="S18" s="247" t="e">
        <f t="shared" si="4"/>
        <v>#DIV/0!</v>
      </c>
      <c r="T18" s="542" t="e">
        <f t="shared" si="4"/>
        <v>#DIV/0!</v>
      </c>
      <c r="U18" s="247">
        <f t="shared" si="4"/>
        <v>18.571428571428573</v>
      </c>
    </row>
    <row r="19" spans="1:23" s="3" customFormat="1" ht="15" customHeight="1" thickBot="1" x14ac:dyDescent="0.3">
      <c r="A19" s="26" t="s">
        <v>20</v>
      </c>
      <c r="B19" s="680"/>
      <c r="C19" s="248">
        <f t="shared" ref="C19:U19" si="5">SUM(C10:C14)</f>
        <v>0</v>
      </c>
      <c r="D19" s="248">
        <f t="shared" si="5"/>
        <v>0</v>
      </c>
      <c r="E19" s="248">
        <f t="shared" si="5"/>
        <v>0</v>
      </c>
      <c r="F19" s="248">
        <f t="shared" si="5"/>
        <v>0</v>
      </c>
      <c r="G19" s="248">
        <f t="shared" si="5"/>
        <v>0</v>
      </c>
      <c r="H19" s="546">
        <f t="shared" si="5"/>
        <v>0</v>
      </c>
      <c r="I19" s="248">
        <f t="shared" si="5"/>
        <v>130</v>
      </c>
      <c r="J19" s="229">
        <f t="shared" si="5"/>
        <v>0</v>
      </c>
      <c r="K19" s="229">
        <f t="shared" si="5"/>
        <v>0</v>
      </c>
      <c r="L19" s="543">
        <f t="shared" si="5"/>
        <v>0</v>
      </c>
      <c r="M19" s="539">
        <f t="shared" si="5"/>
        <v>0</v>
      </c>
      <c r="N19" s="248">
        <f t="shared" si="5"/>
        <v>0</v>
      </c>
      <c r="O19" s="248">
        <f t="shared" si="5"/>
        <v>0</v>
      </c>
      <c r="P19" s="248">
        <f t="shared" si="5"/>
        <v>0</v>
      </c>
      <c r="Q19" s="248">
        <f t="shared" si="5"/>
        <v>0</v>
      </c>
      <c r="R19" s="248">
        <f t="shared" si="5"/>
        <v>0</v>
      </c>
      <c r="S19" s="248">
        <f t="shared" si="5"/>
        <v>0</v>
      </c>
      <c r="T19" s="557">
        <f t="shared" si="5"/>
        <v>0</v>
      </c>
      <c r="U19" s="248">
        <f t="shared" si="5"/>
        <v>130</v>
      </c>
      <c r="V19" s="325"/>
    </row>
    <row r="20" spans="1:23" s="3" customFormat="1" ht="15" customHeight="1" thickBot="1" x14ac:dyDescent="0.3">
      <c r="A20" s="26" t="s">
        <v>22</v>
      </c>
      <c r="B20" s="680"/>
      <c r="C20" s="248" t="e">
        <f>AVERAGE(C10:C14)</f>
        <v>#DIV/0!</v>
      </c>
      <c r="D20" s="248" t="e">
        <f t="shared" ref="D20:U20" si="6">AVERAGE(D10:D14)</f>
        <v>#DIV/0!</v>
      </c>
      <c r="E20" s="248" t="e">
        <f t="shared" si="6"/>
        <v>#DIV/0!</v>
      </c>
      <c r="F20" s="248" t="e">
        <f t="shared" si="6"/>
        <v>#DIV/0!</v>
      </c>
      <c r="G20" s="248" t="e">
        <f t="shared" si="6"/>
        <v>#DIV/0!</v>
      </c>
      <c r="H20" s="546" t="e">
        <f t="shared" si="6"/>
        <v>#DIV/0!</v>
      </c>
      <c r="I20" s="248">
        <f t="shared" si="6"/>
        <v>130</v>
      </c>
      <c r="J20" s="229" t="e">
        <f t="shared" si="6"/>
        <v>#DIV/0!</v>
      </c>
      <c r="K20" s="229" t="e">
        <f t="shared" si="6"/>
        <v>#DIV/0!</v>
      </c>
      <c r="L20" s="543" t="e">
        <f t="shared" si="6"/>
        <v>#DIV/0!</v>
      </c>
      <c r="M20" s="539" t="e">
        <f t="shared" si="6"/>
        <v>#DIV/0!</v>
      </c>
      <c r="N20" s="248" t="e">
        <f t="shared" si="6"/>
        <v>#DIV/0!</v>
      </c>
      <c r="O20" s="248" t="e">
        <f t="shared" si="6"/>
        <v>#DIV/0!</v>
      </c>
      <c r="P20" s="248" t="e">
        <f t="shared" si="6"/>
        <v>#DIV/0!</v>
      </c>
      <c r="Q20" s="248" t="e">
        <f t="shared" si="6"/>
        <v>#DIV/0!</v>
      </c>
      <c r="R20" s="248" t="e">
        <f t="shared" si="6"/>
        <v>#DIV/0!</v>
      </c>
      <c r="S20" s="248" t="e">
        <f t="shared" si="6"/>
        <v>#DIV/0!</v>
      </c>
      <c r="T20" s="557" t="e">
        <f t="shared" si="6"/>
        <v>#DIV/0!</v>
      </c>
      <c r="U20" s="248">
        <f t="shared" si="6"/>
        <v>26</v>
      </c>
      <c r="V20" s="325"/>
    </row>
    <row r="21" spans="1:23" s="3" customFormat="1" ht="15" customHeight="1" x14ac:dyDescent="0.25">
      <c r="A21" s="25" t="s">
        <v>3</v>
      </c>
      <c r="B21" s="165">
        <f>B16+1</f>
        <v>43955</v>
      </c>
      <c r="C21" s="246"/>
      <c r="D21" s="214"/>
      <c r="E21" s="236"/>
      <c r="F21" s="18"/>
      <c r="G21" s="19"/>
      <c r="H21" s="186"/>
      <c r="I21" s="246">
        <v>130</v>
      </c>
      <c r="J21" s="214"/>
      <c r="K21" s="214"/>
      <c r="L21" s="19"/>
      <c r="M21" s="138"/>
      <c r="N21" s="20"/>
      <c r="O21" s="20"/>
      <c r="P21" s="20"/>
      <c r="Q21" s="19"/>
      <c r="R21" s="246"/>
      <c r="S21" s="214"/>
      <c r="T21" s="238"/>
      <c r="U21" s="309">
        <f>SUM(C21:T21)</f>
        <v>130</v>
      </c>
      <c r="V21" s="325"/>
    </row>
    <row r="22" spans="1:23" s="3" customFormat="1" ht="15" customHeight="1" x14ac:dyDescent="0.25">
      <c r="A22" s="25" t="s">
        <v>4</v>
      </c>
      <c r="B22" s="166">
        <f t="shared" ref="B22:B27" si="7">B21+1</f>
        <v>43956</v>
      </c>
      <c r="C22" s="246"/>
      <c r="D22" s="214"/>
      <c r="E22" s="236"/>
      <c r="F22" s="18"/>
      <c r="G22" s="19"/>
      <c r="H22" s="186"/>
      <c r="I22" s="246">
        <v>117</v>
      </c>
      <c r="J22" s="214"/>
      <c r="K22" s="214"/>
      <c r="L22" s="19"/>
      <c r="M22" s="138"/>
      <c r="N22" s="20"/>
      <c r="O22" s="20"/>
      <c r="P22" s="20"/>
      <c r="Q22" s="19"/>
      <c r="R22" s="246"/>
      <c r="S22" s="214"/>
      <c r="T22" s="238"/>
      <c r="U22" s="309">
        <f t="shared" ref="U22:U27" si="8">SUM(C22:T22)</f>
        <v>117</v>
      </c>
      <c r="V22" s="325"/>
    </row>
    <row r="23" spans="1:23" s="3" customFormat="1" ht="15" customHeight="1" x14ac:dyDescent="0.25">
      <c r="A23" s="25" t="s">
        <v>5</v>
      </c>
      <c r="B23" s="166">
        <f t="shared" si="7"/>
        <v>43957</v>
      </c>
      <c r="C23" s="246"/>
      <c r="D23" s="214"/>
      <c r="E23" s="236"/>
      <c r="F23" s="200"/>
      <c r="G23" s="284"/>
      <c r="H23" s="186"/>
      <c r="I23" s="246">
        <v>89</v>
      </c>
      <c r="J23" s="214"/>
      <c r="K23" s="214"/>
      <c r="L23" s="284"/>
      <c r="M23" s="208"/>
      <c r="N23" s="283"/>
      <c r="O23" s="283"/>
      <c r="P23" s="283"/>
      <c r="Q23" s="284"/>
      <c r="R23" s="246"/>
      <c r="S23" s="214"/>
      <c r="T23" s="238"/>
      <c r="U23" s="309">
        <f t="shared" si="8"/>
        <v>89</v>
      </c>
      <c r="V23" s="325"/>
    </row>
    <row r="24" spans="1:23" s="3" customFormat="1" ht="15" customHeight="1" x14ac:dyDescent="0.25">
      <c r="A24" s="25" t="s">
        <v>6</v>
      </c>
      <c r="B24" s="167">
        <f t="shared" si="7"/>
        <v>43958</v>
      </c>
      <c r="C24" s="246"/>
      <c r="D24" s="214"/>
      <c r="E24" s="236"/>
      <c r="F24" s="18"/>
      <c r="G24" s="19"/>
      <c r="H24" s="186"/>
      <c r="I24" s="246">
        <v>136</v>
      </c>
      <c r="J24" s="214"/>
      <c r="K24" s="214"/>
      <c r="L24" s="19"/>
      <c r="M24" s="138"/>
      <c r="N24" s="20"/>
      <c r="O24" s="20"/>
      <c r="P24" s="20"/>
      <c r="Q24" s="19"/>
      <c r="R24" s="246"/>
      <c r="S24" s="214"/>
      <c r="T24" s="238"/>
      <c r="U24" s="309">
        <f t="shared" si="8"/>
        <v>136</v>
      </c>
      <c r="V24" s="325"/>
    </row>
    <row r="25" spans="1:23" s="3" customFormat="1" ht="15" customHeight="1" x14ac:dyDescent="0.25">
      <c r="A25" s="25" t="s">
        <v>0</v>
      </c>
      <c r="B25" s="167">
        <f t="shared" si="7"/>
        <v>43959</v>
      </c>
      <c r="C25" s="246"/>
      <c r="D25" s="214"/>
      <c r="E25" s="236"/>
      <c r="F25" s="18"/>
      <c r="G25" s="19"/>
      <c r="H25" s="186"/>
      <c r="I25" s="246">
        <v>97</v>
      </c>
      <c r="J25" s="214"/>
      <c r="K25" s="214"/>
      <c r="L25" s="19"/>
      <c r="M25" s="138"/>
      <c r="N25" s="20"/>
      <c r="O25" s="20"/>
      <c r="P25" s="20"/>
      <c r="Q25" s="19"/>
      <c r="R25" s="246"/>
      <c r="S25" s="214"/>
      <c r="T25" s="238"/>
      <c r="U25" s="309">
        <f t="shared" si="8"/>
        <v>97</v>
      </c>
    </row>
    <row r="26" spans="1:23" s="3" customFormat="1" ht="15" customHeight="1" outlineLevel="1" x14ac:dyDescent="0.25">
      <c r="A26" s="25" t="s">
        <v>1</v>
      </c>
      <c r="B26" s="179">
        <f t="shared" si="7"/>
        <v>43960</v>
      </c>
      <c r="C26" s="246"/>
      <c r="D26" s="214"/>
      <c r="E26" s="236"/>
      <c r="F26" s="18"/>
      <c r="G26" s="19"/>
      <c r="H26" s="186"/>
      <c r="I26" s="246"/>
      <c r="J26" s="214"/>
      <c r="K26" s="214"/>
      <c r="L26" s="19"/>
      <c r="M26" s="138"/>
      <c r="N26" s="261"/>
      <c r="O26" s="20"/>
      <c r="P26" s="20"/>
      <c r="Q26" s="19"/>
      <c r="R26" s="246"/>
      <c r="S26" s="342"/>
      <c r="T26" s="238"/>
      <c r="U26" s="309">
        <f t="shared" si="8"/>
        <v>0</v>
      </c>
    </row>
    <row r="27" spans="1:23" s="3" customFormat="1" ht="15" customHeight="1" outlineLevel="1" thickBot="1" x14ac:dyDescent="0.3">
      <c r="A27" s="25" t="s">
        <v>2</v>
      </c>
      <c r="B27" s="166">
        <f t="shared" si="7"/>
        <v>43961</v>
      </c>
      <c r="C27" s="246"/>
      <c r="D27" s="214"/>
      <c r="E27" s="236"/>
      <c r="F27" s="18"/>
      <c r="G27" s="19"/>
      <c r="H27" s="186"/>
      <c r="I27" s="246"/>
      <c r="J27" s="214"/>
      <c r="K27" s="214"/>
      <c r="L27" s="19"/>
      <c r="M27" s="550"/>
      <c r="N27" s="36"/>
      <c r="O27" s="36"/>
      <c r="P27" s="36"/>
      <c r="Q27" s="336"/>
      <c r="R27" s="246"/>
      <c r="S27" s="214"/>
      <c r="T27" s="238"/>
      <c r="U27" s="309">
        <f t="shared" si="8"/>
        <v>0</v>
      </c>
    </row>
    <row r="28" spans="1:23" s="3" customFormat="1" ht="15" customHeight="1" outlineLevel="1" thickBot="1" x14ac:dyDescent="0.3">
      <c r="A28" s="154" t="s">
        <v>21</v>
      </c>
      <c r="B28" s="679" t="s">
        <v>25</v>
      </c>
      <c r="C28" s="247">
        <f t="shared" ref="C28:U28" si="9">SUM(C21:C27)</f>
        <v>0</v>
      </c>
      <c r="D28" s="247">
        <f t="shared" si="9"/>
        <v>0</v>
      </c>
      <c r="E28" s="247">
        <f t="shared" si="9"/>
        <v>0</v>
      </c>
      <c r="F28" s="247">
        <f t="shared" si="9"/>
        <v>0</v>
      </c>
      <c r="G28" s="247">
        <f t="shared" si="9"/>
        <v>0</v>
      </c>
      <c r="H28" s="534">
        <f t="shared" si="9"/>
        <v>0</v>
      </c>
      <c r="I28" s="247">
        <f t="shared" si="9"/>
        <v>569</v>
      </c>
      <c r="J28" s="228">
        <f t="shared" si="9"/>
        <v>0</v>
      </c>
      <c r="K28" s="228">
        <f t="shared" si="9"/>
        <v>0</v>
      </c>
      <c r="L28" s="541">
        <f t="shared" si="9"/>
        <v>0</v>
      </c>
      <c r="M28" s="538">
        <f t="shared" si="9"/>
        <v>0</v>
      </c>
      <c r="N28" s="247">
        <f t="shared" si="9"/>
        <v>0</v>
      </c>
      <c r="O28" s="247">
        <f t="shared" si="9"/>
        <v>0</v>
      </c>
      <c r="P28" s="247">
        <f t="shared" si="9"/>
        <v>0</v>
      </c>
      <c r="Q28" s="247">
        <f t="shared" si="9"/>
        <v>0</v>
      </c>
      <c r="R28" s="247">
        <f t="shared" si="9"/>
        <v>0</v>
      </c>
      <c r="S28" s="247">
        <f t="shared" si="9"/>
        <v>0</v>
      </c>
      <c r="T28" s="542">
        <f t="shared" si="9"/>
        <v>0</v>
      </c>
      <c r="U28" s="247">
        <f t="shared" si="9"/>
        <v>569</v>
      </c>
      <c r="V28" s="325"/>
    </row>
    <row r="29" spans="1:23" s="3" customFormat="1" ht="15" customHeight="1" outlineLevel="1" thickBot="1" x14ac:dyDescent="0.3">
      <c r="A29" s="106" t="s">
        <v>23</v>
      </c>
      <c r="B29" s="680"/>
      <c r="C29" s="247" t="e">
        <f t="shared" ref="C29:U29" si="10">AVERAGE(C21:C27)</f>
        <v>#DIV/0!</v>
      </c>
      <c r="D29" s="247" t="e">
        <f t="shared" si="10"/>
        <v>#DIV/0!</v>
      </c>
      <c r="E29" s="247" t="e">
        <f t="shared" si="10"/>
        <v>#DIV/0!</v>
      </c>
      <c r="F29" s="247" t="e">
        <f t="shared" si="10"/>
        <v>#DIV/0!</v>
      </c>
      <c r="G29" s="247" t="e">
        <f t="shared" si="10"/>
        <v>#DIV/0!</v>
      </c>
      <c r="H29" s="534" t="e">
        <f t="shared" si="10"/>
        <v>#DIV/0!</v>
      </c>
      <c r="I29" s="247">
        <f t="shared" si="10"/>
        <v>113.8</v>
      </c>
      <c r="J29" s="228" t="e">
        <f t="shared" si="10"/>
        <v>#DIV/0!</v>
      </c>
      <c r="K29" s="228" t="e">
        <f t="shared" si="10"/>
        <v>#DIV/0!</v>
      </c>
      <c r="L29" s="541" t="e">
        <f t="shared" si="10"/>
        <v>#DIV/0!</v>
      </c>
      <c r="M29" s="538" t="e">
        <f t="shared" si="10"/>
        <v>#DIV/0!</v>
      </c>
      <c r="N29" s="247" t="e">
        <f t="shared" si="10"/>
        <v>#DIV/0!</v>
      </c>
      <c r="O29" s="247" t="e">
        <f t="shared" si="10"/>
        <v>#DIV/0!</v>
      </c>
      <c r="P29" s="247" t="e">
        <f t="shared" si="10"/>
        <v>#DIV/0!</v>
      </c>
      <c r="Q29" s="247" t="e">
        <f t="shared" si="10"/>
        <v>#DIV/0!</v>
      </c>
      <c r="R29" s="247" t="e">
        <f t="shared" si="10"/>
        <v>#DIV/0!</v>
      </c>
      <c r="S29" s="247" t="e">
        <f t="shared" si="10"/>
        <v>#DIV/0!</v>
      </c>
      <c r="T29" s="542" t="e">
        <f t="shared" si="10"/>
        <v>#DIV/0!</v>
      </c>
      <c r="U29" s="247">
        <f t="shared" si="10"/>
        <v>81.285714285714292</v>
      </c>
      <c r="V29" s="325"/>
    </row>
    <row r="30" spans="1:23" s="3" customFormat="1" ht="15" customHeight="1" thickBot="1" x14ac:dyDescent="0.3">
      <c r="A30" s="26" t="s">
        <v>20</v>
      </c>
      <c r="B30" s="680"/>
      <c r="C30" s="248">
        <f t="shared" ref="C30:U30" si="11">SUM(C21:C25)</f>
        <v>0</v>
      </c>
      <c r="D30" s="248">
        <f t="shared" si="11"/>
        <v>0</v>
      </c>
      <c r="E30" s="248">
        <f t="shared" si="11"/>
        <v>0</v>
      </c>
      <c r="F30" s="248">
        <f t="shared" si="11"/>
        <v>0</v>
      </c>
      <c r="G30" s="248">
        <f t="shared" si="11"/>
        <v>0</v>
      </c>
      <c r="H30" s="546">
        <f t="shared" si="11"/>
        <v>0</v>
      </c>
      <c r="I30" s="248">
        <f t="shared" si="11"/>
        <v>569</v>
      </c>
      <c r="J30" s="229">
        <f t="shared" si="11"/>
        <v>0</v>
      </c>
      <c r="K30" s="229">
        <f t="shared" si="11"/>
        <v>0</v>
      </c>
      <c r="L30" s="543">
        <f t="shared" si="11"/>
        <v>0</v>
      </c>
      <c r="M30" s="539">
        <f t="shared" si="11"/>
        <v>0</v>
      </c>
      <c r="N30" s="248">
        <f t="shared" si="11"/>
        <v>0</v>
      </c>
      <c r="O30" s="248">
        <f t="shared" si="11"/>
        <v>0</v>
      </c>
      <c r="P30" s="248">
        <f t="shared" si="11"/>
        <v>0</v>
      </c>
      <c r="Q30" s="248">
        <f t="shared" si="11"/>
        <v>0</v>
      </c>
      <c r="R30" s="248">
        <f t="shared" si="11"/>
        <v>0</v>
      </c>
      <c r="S30" s="248">
        <f t="shared" si="11"/>
        <v>0</v>
      </c>
      <c r="T30" s="557">
        <f t="shared" si="11"/>
        <v>0</v>
      </c>
      <c r="U30" s="248">
        <f t="shared" si="11"/>
        <v>569</v>
      </c>
      <c r="V30" s="325"/>
    </row>
    <row r="31" spans="1:23" s="3" customFormat="1" ht="15" customHeight="1" thickBot="1" x14ac:dyDescent="0.3">
      <c r="A31" s="26" t="s">
        <v>22</v>
      </c>
      <c r="B31" s="681"/>
      <c r="C31" s="248" t="e">
        <f>AVERAGE(C21:C25)</f>
        <v>#DIV/0!</v>
      </c>
      <c r="D31" s="248" t="e">
        <f t="shared" ref="D31:U31" si="12">AVERAGE(D21:D25)</f>
        <v>#DIV/0!</v>
      </c>
      <c r="E31" s="248" t="e">
        <f t="shared" si="12"/>
        <v>#DIV/0!</v>
      </c>
      <c r="F31" s="248" t="e">
        <f t="shared" si="12"/>
        <v>#DIV/0!</v>
      </c>
      <c r="G31" s="248" t="e">
        <f t="shared" si="12"/>
        <v>#DIV/0!</v>
      </c>
      <c r="H31" s="546" t="e">
        <f t="shared" si="12"/>
        <v>#DIV/0!</v>
      </c>
      <c r="I31" s="248">
        <f t="shared" si="12"/>
        <v>113.8</v>
      </c>
      <c r="J31" s="229" t="e">
        <f t="shared" si="12"/>
        <v>#DIV/0!</v>
      </c>
      <c r="K31" s="229" t="e">
        <f t="shared" si="12"/>
        <v>#DIV/0!</v>
      </c>
      <c r="L31" s="543" t="e">
        <f t="shared" si="12"/>
        <v>#DIV/0!</v>
      </c>
      <c r="M31" s="539" t="e">
        <f t="shared" si="12"/>
        <v>#DIV/0!</v>
      </c>
      <c r="N31" s="248" t="e">
        <f t="shared" si="12"/>
        <v>#DIV/0!</v>
      </c>
      <c r="O31" s="248" t="e">
        <f t="shared" si="12"/>
        <v>#DIV/0!</v>
      </c>
      <c r="P31" s="248" t="e">
        <f t="shared" si="12"/>
        <v>#DIV/0!</v>
      </c>
      <c r="Q31" s="248" t="e">
        <f t="shared" si="12"/>
        <v>#DIV/0!</v>
      </c>
      <c r="R31" s="248" t="e">
        <f t="shared" si="12"/>
        <v>#DIV/0!</v>
      </c>
      <c r="S31" s="248" t="e">
        <f t="shared" si="12"/>
        <v>#DIV/0!</v>
      </c>
      <c r="T31" s="557" t="e">
        <f t="shared" si="12"/>
        <v>#DIV/0!</v>
      </c>
      <c r="U31" s="248">
        <f t="shared" si="12"/>
        <v>113.8</v>
      </c>
      <c r="V31" s="325"/>
    </row>
    <row r="32" spans="1:23" s="3" customFormat="1" ht="15" customHeight="1" x14ac:dyDescent="0.25">
      <c r="A32" s="25" t="s">
        <v>3</v>
      </c>
      <c r="B32" s="168">
        <f>B27+1</f>
        <v>43962</v>
      </c>
      <c r="C32" s="246"/>
      <c r="D32" s="214"/>
      <c r="E32" s="236"/>
      <c r="F32" s="288"/>
      <c r="G32" s="210"/>
      <c r="H32" s="186"/>
      <c r="I32" s="246">
        <v>119</v>
      </c>
      <c r="J32" s="214"/>
      <c r="K32" s="214"/>
      <c r="L32" s="457"/>
      <c r="M32" s="551"/>
      <c r="N32" s="196"/>
      <c r="O32" s="197"/>
      <c r="P32" s="197"/>
      <c r="Q32" s="210"/>
      <c r="R32" s="246"/>
      <c r="S32" s="214"/>
      <c r="T32" s="238"/>
      <c r="U32" s="309">
        <f>SUM(C32:T32)</f>
        <v>119</v>
      </c>
      <c r="V32" s="325"/>
      <c r="W32" s="325"/>
    </row>
    <row r="33" spans="1:23" s="3" customFormat="1" ht="15" customHeight="1" x14ac:dyDescent="0.25">
      <c r="A33" s="25" t="s">
        <v>4</v>
      </c>
      <c r="B33" s="169">
        <f t="shared" ref="B33:B38" si="13">B32+1</f>
        <v>43963</v>
      </c>
      <c r="C33" s="246"/>
      <c r="D33" s="214"/>
      <c r="E33" s="236"/>
      <c r="F33" s="288"/>
      <c r="G33" s="210"/>
      <c r="H33" s="186"/>
      <c r="I33" s="246">
        <v>111</v>
      </c>
      <c r="J33" s="214"/>
      <c r="K33" s="214"/>
      <c r="L33" s="457"/>
      <c r="M33" s="551"/>
      <c r="N33" s="196"/>
      <c r="O33" s="197"/>
      <c r="P33" s="197"/>
      <c r="Q33" s="210"/>
      <c r="R33" s="343"/>
      <c r="S33" s="214"/>
      <c r="T33" s="238"/>
      <c r="U33" s="309">
        <f t="shared" ref="U33:U38" si="14">SUM(C33:T33)</f>
        <v>111</v>
      </c>
      <c r="V33" s="325"/>
      <c r="W33" s="325"/>
    </row>
    <row r="34" spans="1:23" s="3" customFormat="1" ht="15" customHeight="1" x14ac:dyDescent="0.25">
      <c r="A34" s="25" t="s">
        <v>5</v>
      </c>
      <c r="B34" s="169">
        <f t="shared" si="13"/>
        <v>43964</v>
      </c>
      <c r="C34" s="246"/>
      <c r="D34" s="214"/>
      <c r="E34" s="236"/>
      <c r="F34" s="288"/>
      <c r="G34" s="210"/>
      <c r="H34" s="186"/>
      <c r="I34" s="246">
        <v>157</v>
      </c>
      <c r="J34" s="214"/>
      <c r="K34" s="214"/>
      <c r="L34" s="457"/>
      <c r="M34" s="551"/>
      <c r="N34" s="196"/>
      <c r="O34" s="197"/>
      <c r="P34" s="197"/>
      <c r="Q34" s="210"/>
      <c r="R34" s="343"/>
      <c r="S34" s="214"/>
      <c r="T34" s="238"/>
      <c r="U34" s="309">
        <f t="shared" si="14"/>
        <v>157</v>
      </c>
      <c r="V34" s="325"/>
      <c r="W34" s="325"/>
    </row>
    <row r="35" spans="1:23" s="3" customFormat="1" ht="15" customHeight="1" x14ac:dyDescent="0.25">
      <c r="A35" s="25" t="s">
        <v>6</v>
      </c>
      <c r="B35" s="169">
        <f t="shared" si="13"/>
        <v>43965</v>
      </c>
      <c r="C35" s="246"/>
      <c r="D35" s="214"/>
      <c r="E35" s="236"/>
      <c r="F35" s="288"/>
      <c r="G35" s="210"/>
      <c r="H35" s="186"/>
      <c r="I35" s="246">
        <v>130</v>
      </c>
      <c r="J35" s="214"/>
      <c r="K35" s="214"/>
      <c r="L35" s="457"/>
      <c r="M35" s="551"/>
      <c r="N35" s="196"/>
      <c r="O35" s="197"/>
      <c r="P35" s="197"/>
      <c r="Q35" s="210"/>
      <c r="R35" s="343"/>
      <c r="S35" s="214"/>
      <c r="T35" s="238"/>
      <c r="U35" s="309">
        <f t="shared" si="14"/>
        <v>130</v>
      </c>
      <c r="V35" s="325"/>
      <c r="W35" s="325"/>
    </row>
    <row r="36" spans="1:23" s="3" customFormat="1" ht="15" customHeight="1" x14ac:dyDescent="0.25">
      <c r="A36" s="25" t="s">
        <v>0</v>
      </c>
      <c r="B36" s="169">
        <f t="shared" si="13"/>
        <v>43966</v>
      </c>
      <c r="C36" s="246"/>
      <c r="D36" s="214"/>
      <c r="E36" s="236"/>
      <c r="F36" s="288"/>
      <c r="G36" s="210"/>
      <c r="H36" s="186"/>
      <c r="I36" s="246">
        <v>233</v>
      </c>
      <c r="J36" s="214"/>
      <c r="K36" s="214"/>
      <c r="L36" s="457"/>
      <c r="M36" s="551"/>
      <c r="N36" s="196"/>
      <c r="O36" s="197"/>
      <c r="P36" s="196"/>
      <c r="Q36" s="210"/>
      <c r="R36" s="343"/>
      <c r="S36" s="214"/>
      <c r="T36" s="238"/>
      <c r="U36" s="309">
        <f t="shared" si="14"/>
        <v>233</v>
      </c>
      <c r="V36" s="325"/>
      <c r="W36" s="325"/>
    </row>
    <row r="37" spans="1:23" s="3" customFormat="1" ht="15" customHeight="1" outlineLevel="1" x14ac:dyDescent="0.25">
      <c r="A37" s="25" t="s">
        <v>1</v>
      </c>
      <c r="B37" s="169">
        <f t="shared" si="13"/>
        <v>43967</v>
      </c>
      <c r="C37" s="246"/>
      <c r="D37" s="214"/>
      <c r="E37" s="236"/>
      <c r="F37" s="285"/>
      <c r="G37" s="210"/>
      <c r="H37" s="186"/>
      <c r="I37" s="246"/>
      <c r="J37" s="214"/>
      <c r="K37" s="214"/>
      <c r="L37" s="210"/>
      <c r="M37" s="551"/>
      <c r="N37" s="197"/>
      <c r="O37" s="197"/>
      <c r="P37" s="197"/>
      <c r="Q37" s="210"/>
      <c r="R37" s="246"/>
      <c r="S37" s="214"/>
      <c r="T37" s="238"/>
      <c r="U37" s="309">
        <f t="shared" si="14"/>
        <v>0</v>
      </c>
      <c r="V37" s="325"/>
      <c r="W37" s="325"/>
    </row>
    <row r="38" spans="1:23" s="3" customFormat="1" ht="15" customHeight="1" outlineLevel="1" thickBot="1" x14ac:dyDescent="0.3">
      <c r="A38" s="25" t="s">
        <v>2</v>
      </c>
      <c r="B38" s="169">
        <f t="shared" si="13"/>
        <v>43968</v>
      </c>
      <c r="C38" s="246"/>
      <c r="D38" s="214"/>
      <c r="E38" s="236"/>
      <c r="F38" s="285"/>
      <c r="G38" s="210"/>
      <c r="H38" s="186"/>
      <c r="I38" s="246"/>
      <c r="J38" s="214"/>
      <c r="K38" s="214"/>
      <c r="L38" s="210"/>
      <c r="M38" s="551"/>
      <c r="N38" s="197"/>
      <c r="O38" s="197"/>
      <c r="P38" s="197"/>
      <c r="Q38" s="210"/>
      <c r="R38" s="246"/>
      <c r="S38" s="342"/>
      <c r="T38" s="238"/>
      <c r="U38" s="309">
        <f t="shared" si="14"/>
        <v>0</v>
      </c>
    </row>
    <row r="39" spans="1:23" s="3" customFormat="1" ht="15" customHeight="1" outlineLevel="1" thickBot="1" x14ac:dyDescent="0.3">
      <c r="A39" s="154" t="s">
        <v>21</v>
      </c>
      <c r="B39" s="679" t="s">
        <v>26</v>
      </c>
      <c r="C39" s="247">
        <f t="shared" ref="C39:U39" si="15">SUM(C32:C38)</f>
        <v>0</v>
      </c>
      <c r="D39" s="247">
        <f t="shared" si="15"/>
        <v>0</v>
      </c>
      <c r="E39" s="247">
        <f t="shared" si="15"/>
        <v>0</v>
      </c>
      <c r="F39" s="247">
        <f t="shared" si="15"/>
        <v>0</v>
      </c>
      <c r="G39" s="247">
        <f t="shared" si="15"/>
        <v>0</v>
      </c>
      <c r="H39" s="534">
        <f t="shared" si="15"/>
        <v>0</v>
      </c>
      <c r="I39" s="247">
        <f t="shared" si="15"/>
        <v>750</v>
      </c>
      <c r="J39" s="228">
        <f t="shared" si="15"/>
        <v>0</v>
      </c>
      <c r="K39" s="228">
        <f t="shared" si="15"/>
        <v>0</v>
      </c>
      <c r="L39" s="541">
        <f t="shared" si="15"/>
        <v>0</v>
      </c>
      <c r="M39" s="538">
        <f t="shared" si="15"/>
        <v>0</v>
      </c>
      <c r="N39" s="247">
        <f t="shared" si="15"/>
        <v>0</v>
      </c>
      <c r="O39" s="247">
        <f t="shared" si="15"/>
        <v>0</v>
      </c>
      <c r="P39" s="247">
        <f t="shared" si="15"/>
        <v>0</v>
      </c>
      <c r="Q39" s="247">
        <f t="shared" si="15"/>
        <v>0</v>
      </c>
      <c r="R39" s="247">
        <f t="shared" si="15"/>
        <v>0</v>
      </c>
      <c r="S39" s="247">
        <f t="shared" si="15"/>
        <v>0</v>
      </c>
      <c r="T39" s="542">
        <f t="shared" si="15"/>
        <v>0</v>
      </c>
      <c r="U39" s="247">
        <f t="shared" si="15"/>
        <v>750</v>
      </c>
    </row>
    <row r="40" spans="1:23" s="3" customFormat="1" ht="15" customHeight="1" outlineLevel="1" thickBot="1" x14ac:dyDescent="0.3">
      <c r="A40" s="106" t="s">
        <v>23</v>
      </c>
      <c r="B40" s="680"/>
      <c r="C40" s="247" t="e">
        <f t="shared" ref="C40:U40" si="16">AVERAGE(C32:C38)</f>
        <v>#DIV/0!</v>
      </c>
      <c r="D40" s="247" t="e">
        <f t="shared" si="16"/>
        <v>#DIV/0!</v>
      </c>
      <c r="E40" s="247" t="e">
        <f t="shared" si="16"/>
        <v>#DIV/0!</v>
      </c>
      <c r="F40" s="247" t="e">
        <f t="shared" si="16"/>
        <v>#DIV/0!</v>
      </c>
      <c r="G40" s="247" t="e">
        <f t="shared" si="16"/>
        <v>#DIV/0!</v>
      </c>
      <c r="H40" s="534" t="e">
        <f t="shared" si="16"/>
        <v>#DIV/0!</v>
      </c>
      <c r="I40" s="247">
        <f t="shared" si="16"/>
        <v>150</v>
      </c>
      <c r="J40" s="228" t="e">
        <f t="shared" si="16"/>
        <v>#DIV/0!</v>
      </c>
      <c r="K40" s="228" t="e">
        <f t="shared" si="16"/>
        <v>#DIV/0!</v>
      </c>
      <c r="L40" s="541" t="e">
        <f t="shared" si="16"/>
        <v>#DIV/0!</v>
      </c>
      <c r="M40" s="538" t="e">
        <f t="shared" si="16"/>
        <v>#DIV/0!</v>
      </c>
      <c r="N40" s="247" t="e">
        <f t="shared" si="16"/>
        <v>#DIV/0!</v>
      </c>
      <c r="O40" s="247" t="e">
        <f t="shared" si="16"/>
        <v>#DIV/0!</v>
      </c>
      <c r="P40" s="247" t="e">
        <f t="shared" si="16"/>
        <v>#DIV/0!</v>
      </c>
      <c r="Q40" s="247" t="e">
        <f t="shared" si="16"/>
        <v>#DIV/0!</v>
      </c>
      <c r="R40" s="247" t="e">
        <f t="shared" si="16"/>
        <v>#DIV/0!</v>
      </c>
      <c r="S40" s="247" t="e">
        <f t="shared" si="16"/>
        <v>#DIV/0!</v>
      </c>
      <c r="T40" s="542" t="e">
        <f t="shared" si="16"/>
        <v>#DIV/0!</v>
      </c>
      <c r="U40" s="247">
        <f t="shared" si="16"/>
        <v>107.14285714285714</v>
      </c>
    </row>
    <row r="41" spans="1:23" s="3" customFormat="1" ht="15" customHeight="1" thickBot="1" x14ac:dyDescent="0.3">
      <c r="A41" s="26" t="s">
        <v>20</v>
      </c>
      <c r="B41" s="680"/>
      <c r="C41" s="248">
        <f t="shared" ref="C41:U41" si="17">SUM(C32:C36)</f>
        <v>0</v>
      </c>
      <c r="D41" s="248">
        <f t="shared" si="17"/>
        <v>0</v>
      </c>
      <c r="E41" s="248">
        <f t="shared" si="17"/>
        <v>0</v>
      </c>
      <c r="F41" s="248">
        <f t="shared" si="17"/>
        <v>0</v>
      </c>
      <c r="G41" s="248">
        <f t="shared" si="17"/>
        <v>0</v>
      </c>
      <c r="H41" s="546">
        <f t="shared" si="17"/>
        <v>0</v>
      </c>
      <c r="I41" s="248">
        <f t="shared" si="17"/>
        <v>750</v>
      </c>
      <c r="J41" s="229">
        <f t="shared" si="17"/>
        <v>0</v>
      </c>
      <c r="K41" s="229">
        <f t="shared" si="17"/>
        <v>0</v>
      </c>
      <c r="L41" s="543">
        <f t="shared" si="17"/>
        <v>0</v>
      </c>
      <c r="M41" s="539">
        <f t="shared" si="17"/>
        <v>0</v>
      </c>
      <c r="N41" s="248">
        <f t="shared" si="17"/>
        <v>0</v>
      </c>
      <c r="O41" s="248">
        <f t="shared" si="17"/>
        <v>0</v>
      </c>
      <c r="P41" s="248">
        <f t="shared" si="17"/>
        <v>0</v>
      </c>
      <c r="Q41" s="248">
        <f t="shared" si="17"/>
        <v>0</v>
      </c>
      <c r="R41" s="248">
        <f t="shared" si="17"/>
        <v>0</v>
      </c>
      <c r="S41" s="248">
        <f t="shared" si="17"/>
        <v>0</v>
      </c>
      <c r="T41" s="557">
        <f t="shared" si="17"/>
        <v>0</v>
      </c>
      <c r="U41" s="248">
        <f t="shared" si="17"/>
        <v>750</v>
      </c>
      <c r="V41" s="325"/>
    </row>
    <row r="42" spans="1:23" s="3" customFormat="1" ht="15" customHeight="1" thickBot="1" x14ac:dyDescent="0.3">
      <c r="A42" s="26" t="s">
        <v>22</v>
      </c>
      <c r="B42" s="681"/>
      <c r="C42" s="248" t="e">
        <f t="shared" ref="C42:U42" si="18">AVERAGE(C32:C36)</f>
        <v>#DIV/0!</v>
      </c>
      <c r="D42" s="248" t="e">
        <f t="shared" si="18"/>
        <v>#DIV/0!</v>
      </c>
      <c r="E42" s="248" t="e">
        <f t="shared" si="18"/>
        <v>#DIV/0!</v>
      </c>
      <c r="F42" s="248" t="e">
        <f t="shared" si="18"/>
        <v>#DIV/0!</v>
      </c>
      <c r="G42" s="248" t="e">
        <f t="shared" si="18"/>
        <v>#DIV/0!</v>
      </c>
      <c r="H42" s="546" t="e">
        <f t="shared" si="18"/>
        <v>#DIV/0!</v>
      </c>
      <c r="I42" s="248">
        <f t="shared" si="18"/>
        <v>150</v>
      </c>
      <c r="J42" s="229" t="e">
        <f t="shared" si="18"/>
        <v>#DIV/0!</v>
      </c>
      <c r="K42" s="229" t="e">
        <f t="shared" si="18"/>
        <v>#DIV/0!</v>
      </c>
      <c r="L42" s="543" t="e">
        <f t="shared" si="18"/>
        <v>#DIV/0!</v>
      </c>
      <c r="M42" s="539" t="e">
        <f t="shared" si="18"/>
        <v>#DIV/0!</v>
      </c>
      <c r="N42" s="248" t="e">
        <f t="shared" si="18"/>
        <v>#DIV/0!</v>
      </c>
      <c r="O42" s="248" t="e">
        <f t="shared" si="18"/>
        <v>#DIV/0!</v>
      </c>
      <c r="P42" s="248" t="e">
        <f t="shared" si="18"/>
        <v>#DIV/0!</v>
      </c>
      <c r="Q42" s="248" t="e">
        <f t="shared" si="18"/>
        <v>#DIV/0!</v>
      </c>
      <c r="R42" s="248" t="e">
        <f t="shared" si="18"/>
        <v>#DIV/0!</v>
      </c>
      <c r="S42" s="248" t="e">
        <f t="shared" si="18"/>
        <v>#DIV/0!</v>
      </c>
      <c r="T42" s="557" t="e">
        <f t="shared" si="18"/>
        <v>#DIV/0!</v>
      </c>
      <c r="U42" s="248">
        <f t="shared" si="18"/>
        <v>150</v>
      </c>
      <c r="V42" s="325"/>
    </row>
    <row r="43" spans="1:23" s="3" customFormat="1" ht="15" customHeight="1" x14ac:dyDescent="0.25">
      <c r="A43" s="25" t="s">
        <v>3</v>
      </c>
      <c r="B43" s="170">
        <f>B38+1</f>
        <v>43969</v>
      </c>
      <c r="C43" s="246"/>
      <c r="D43" s="214"/>
      <c r="E43" s="236"/>
      <c r="F43" s="18"/>
      <c r="G43" s="19"/>
      <c r="H43" s="186"/>
      <c r="I43" s="246">
        <v>141</v>
      </c>
      <c r="J43" s="214"/>
      <c r="K43" s="214"/>
      <c r="L43" s="19"/>
      <c r="M43" s="138"/>
      <c r="N43" s="20"/>
      <c r="O43" s="20"/>
      <c r="P43" s="20"/>
      <c r="Q43" s="19"/>
      <c r="R43" s="246"/>
      <c r="S43" s="214"/>
      <c r="T43" s="238"/>
      <c r="U43" s="309">
        <f>SUM(C43:T43)</f>
        <v>141</v>
      </c>
      <c r="V43" s="325"/>
    </row>
    <row r="44" spans="1:23" s="3" customFormat="1" ht="15" customHeight="1" x14ac:dyDescent="0.25">
      <c r="A44" s="25" t="s">
        <v>4</v>
      </c>
      <c r="B44" s="171">
        <f t="shared" ref="B44:B49" si="19">B43+1</f>
        <v>43970</v>
      </c>
      <c r="C44" s="246"/>
      <c r="D44" s="214"/>
      <c r="E44" s="236"/>
      <c r="F44" s="18"/>
      <c r="G44" s="19"/>
      <c r="H44" s="186"/>
      <c r="I44" s="246">
        <v>142</v>
      </c>
      <c r="J44" s="214"/>
      <c r="K44" s="214"/>
      <c r="L44" s="19"/>
      <c r="M44" s="138"/>
      <c r="N44" s="20"/>
      <c r="O44" s="20"/>
      <c r="P44" s="20"/>
      <c r="Q44" s="19"/>
      <c r="R44" s="246"/>
      <c r="S44" s="214"/>
      <c r="T44" s="238"/>
      <c r="U44" s="309">
        <f t="shared" ref="U44:U49" si="20">SUM(C44:T44)</f>
        <v>142</v>
      </c>
      <c r="V44" s="325"/>
    </row>
    <row r="45" spans="1:23" s="3" customFormat="1" ht="15" customHeight="1" x14ac:dyDescent="0.25">
      <c r="A45" s="25" t="s">
        <v>5</v>
      </c>
      <c r="B45" s="171">
        <f t="shared" si="19"/>
        <v>43971</v>
      </c>
      <c r="C45" s="246"/>
      <c r="D45" s="214"/>
      <c r="E45" s="236"/>
      <c r="F45" s="18"/>
      <c r="G45" s="19"/>
      <c r="H45" s="186"/>
      <c r="I45" s="246">
        <v>186</v>
      </c>
      <c r="J45" s="214"/>
      <c r="K45" s="214"/>
      <c r="L45" s="19"/>
      <c r="M45" s="138"/>
      <c r="N45" s="20"/>
      <c r="O45" s="20"/>
      <c r="P45" s="20"/>
      <c r="Q45" s="19"/>
      <c r="R45" s="246"/>
      <c r="S45" s="214"/>
      <c r="T45" s="238"/>
      <c r="U45" s="309">
        <f t="shared" si="20"/>
        <v>186</v>
      </c>
      <c r="V45" s="325"/>
    </row>
    <row r="46" spans="1:23" s="3" customFormat="1" ht="15" customHeight="1" x14ac:dyDescent="0.25">
      <c r="A46" s="25" t="s">
        <v>6</v>
      </c>
      <c r="B46" s="171">
        <f t="shared" si="19"/>
        <v>43972</v>
      </c>
      <c r="C46" s="246"/>
      <c r="D46" s="214"/>
      <c r="E46" s="236"/>
      <c r="F46" s="18"/>
      <c r="G46" s="19"/>
      <c r="H46" s="186"/>
      <c r="I46" s="246">
        <v>177</v>
      </c>
      <c r="J46" s="214"/>
      <c r="K46" s="214"/>
      <c r="L46" s="19"/>
      <c r="M46" s="138"/>
      <c r="N46" s="20"/>
      <c r="O46" s="20"/>
      <c r="P46" s="20"/>
      <c r="Q46" s="19"/>
      <c r="R46" s="246"/>
      <c r="S46" s="214"/>
      <c r="T46" s="238"/>
      <c r="U46" s="309">
        <f t="shared" si="20"/>
        <v>177</v>
      </c>
      <c r="V46" s="325"/>
    </row>
    <row r="47" spans="1:23" s="3" customFormat="1" ht="15" customHeight="1" x14ac:dyDescent="0.25">
      <c r="A47" s="25" t="s">
        <v>0</v>
      </c>
      <c r="B47" s="171">
        <f t="shared" si="19"/>
        <v>43973</v>
      </c>
      <c r="C47" s="246"/>
      <c r="D47" s="214"/>
      <c r="E47" s="236"/>
      <c r="F47" s="18"/>
      <c r="G47" s="19"/>
      <c r="H47" s="186"/>
      <c r="I47" s="246">
        <v>199</v>
      </c>
      <c r="J47" s="214"/>
      <c r="K47" s="214"/>
      <c r="L47" s="19"/>
      <c r="M47" s="138"/>
      <c r="N47" s="20"/>
      <c r="O47" s="20"/>
      <c r="P47" s="20"/>
      <c r="Q47" s="19"/>
      <c r="R47" s="246"/>
      <c r="S47" s="214"/>
      <c r="T47" s="238"/>
      <c r="U47" s="309">
        <f t="shared" si="20"/>
        <v>199</v>
      </c>
    </row>
    <row r="48" spans="1:23" s="3" customFormat="1" ht="15" customHeight="1" outlineLevel="1" x14ac:dyDescent="0.25">
      <c r="A48" s="25" t="s">
        <v>1</v>
      </c>
      <c r="B48" s="171">
        <f t="shared" si="19"/>
        <v>43974</v>
      </c>
      <c r="C48" s="246"/>
      <c r="D48" s="214"/>
      <c r="E48" s="236"/>
      <c r="F48" s="18"/>
      <c r="G48" s="19"/>
      <c r="H48" s="186"/>
      <c r="I48" s="246"/>
      <c r="J48" s="214"/>
      <c r="K48" s="214"/>
      <c r="L48" s="19"/>
      <c r="M48" s="138"/>
      <c r="N48" s="20"/>
      <c r="O48" s="20"/>
      <c r="P48" s="20"/>
      <c r="Q48" s="19"/>
      <c r="R48" s="246"/>
      <c r="S48" s="214"/>
      <c r="T48" s="238"/>
      <c r="U48" s="309">
        <f t="shared" si="20"/>
        <v>0</v>
      </c>
    </row>
    <row r="49" spans="1:22" s="3" customFormat="1" ht="15" customHeight="1" outlineLevel="1" thickBot="1" x14ac:dyDescent="0.3">
      <c r="A49" s="25" t="s">
        <v>2</v>
      </c>
      <c r="B49" s="171">
        <f t="shared" si="19"/>
        <v>43975</v>
      </c>
      <c r="C49" s="246"/>
      <c r="D49" s="214"/>
      <c r="E49" s="236"/>
      <c r="F49" s="18"/>
      <c r="G49" s="19"/>
      <c r="H49" s="186"/>
      <c r="I49" s="246"/>
      <c r="J49" s="214"/>
      <c r="K49" s="214"/>
      <c r="L49" s="19"/>
      <c r="M49" s="552"/>
      <c r="N49" s="20"/>
      <c r="O49" s="20"/>
      <c r="P49" s="20"/>
      <c r="Q49" s="19"/>
      <c r="R49" s="246"/>
      <c r="S49" s="214"/>
      <c r="T49" s="238"/>
      <c r="U49" s="309">
        <f t="shared" si="20"/>
        <v>0</v>
      </c>
    </row>
    <row r="50" spans="1:22" s="3" customFormat="1" ht="15" customHeight="1" outlineLevel="1" thickBot="1" x14ac:dyDescent="0.3">
      <c r="A50" s="154" t="s">
        <v>21</v>
      </c>
      <c r="B50" s="679" t="s">
        <v>27</v>
      </c>
      <c r="C50" s="247">
        <f t="shared" ref="C50:U50" si="21">SUM(C43:C49)</f>
        <v>0</v>
      </c>
      <c r="D50" s="247">
        <f t="shared" si="21"/>
        <v>0</v>
      </c>
      <c r="E50" s="247">
        <f t="shared" si="21"/>
        <v>0</v>
      </c>
      <c r="F50" s="247">
        <f t="shared" si="21"/>
        <v>0</v>
      </c>
      <c r="G50" s="247">
        <f t="shared" si="21"/>
        <v>0</v>
      </c>
      <c r="H50" s="534">
        <f t="shared" si="21"/>
        <v>0</v>
      </c>
      <c r="I50" s="247">
        <f t="shared" si="21"/>
        <v>845</v>
      </c>
      <c r="J50" s="228">
        <f t="shared" si="21"/>
        <v>0</v>
      </c>
      <c r="K50" s="228">
        <f t="shared" si="21"/>
        <v>0</v>
      </c>
      <c r="L50" s="541">
        <f t="shared" si="21"/>
        <v>0</v>
      </c>
      <c r="M50" s="538">
        <f t="shared" si="21"/>
        <v>0</v>
      </c>
      <c r="N50" s="247">
        <f t="shared" si="21"/>
        <v>0</v>
      </c>
      <c r="O50" s="247">
        <f t="shared" si="21"/>
        <v>0</v>
      </c>
      <c r="P50" s="247">
        <f t="shared" si="21"/>
        <v>0</v>
      </c>
      <c r="Q50" s="247">
        <f t="shared" si="21"/>
        <v>0</v>
      </c>
      <c r="R50" s="247">
        <f t="shared" si="21"/>
        <v>0</v>
      </c>
      <c r="S50" s="247">
        <f t="shared" si="21"/>
        <v>0</v>
      </c>
      <c r="T50" s="542">
        <f t="shared" si="21"/>
        <v>0</v>
      </c>
      <c r="U50" s="247">
        <f t="shared" si="21"/>
        <v>845</v>
      </c>
    </row>
    <row r="51" spans="1:22" s="3" customFormat="1" ht="15" customHeight="1" outlineLevel="1" thickBot="1" x14ac:dyDescent="0.3">
      <c r="A51" s="106" t="s">
        <v>23</v>
      </c>
      <c r="B51" s="680"/>
      <c r="C51" s="247" t="e">
        <f t="shared" ref="C51:U51" si="22">AVERAGE(C43:C49)</f>
        <v>#DIV/0!</v>
      </c>
      <c r="D51" s="247" t="e">
        <f t="shared" si="22"/>
        <v>#DIV/0!</v>
      </c>
      <c r="E51" s="247" t="e">
        <f t="shared" si="22"/>
        <v>#DIV/0!</v>
      </c>
      <c r="F51" s="247" t="e">
        <f t="shared" si="22"/>
        <v>#DIV/0!</v>
      </c>
      <c r="G51" s="247" t="e">
        <f t="shared" si="22"/>
        <v>#DIV/0!</v>
      </c>
      <c r="H51" s="534" t="e">
        <f t="shared" si="22"/>
        <v>#DIV/0!</v>
      </c>
      <c r="I51" s="247">
        <f t="shared" si="22"/>
        <v>169</v>
      </c>
      <c r="J51" s="228" t="e">
        <f t="shared" si="22"/>
        <v>#DIV/0!</v>
      </c>
      <c r="K51" s="228" t="e">
        <f t="shared" si="22"/>
        <v>#DIV/0!</v>
      </c>
      <c r="L51" s="541" t="e">
        <f t="shared" si="22"/>
        <v>#DIV/0!</v>
      </c>
      <c r="M51" s="538" t="e">
        <f t="shared" si="22"/>
        <v>#DIV/0!</v>
      </c>
      <c r="N51" s="247" t="e">
        <f t="shared" si="22"/>
        <v>#DIV/0!</v>
      </c>
      <c r="O51" s="247" t="e">
        <f t="shared" si="22"/>
        <v>#DIV/0!</v>
      </c>
      <c r="P51" s="247" t="e">
        <f t="shared" si="22"/>
        <v>#DIV/0!</v>
      </c>
      <c r="Q51" s="247" t="e">
        <f t="shared" si="22"/>
        <v>#DIV/0!</v>
      </c>
      <c r="R51" s="247" t="e">
        <f t="shared" si="22"/>
        <v>#DIV/0!</v>
      </c>
      <c r="S51" s="247" t="e">
        <f t="shared" si="22"/>
        <v>#DIV/0!</v>
      </c>
      <c r="T51" s="542" t="e">
        <f t="shared" si="22"/>
        <v>#DIV/0!</v>
      </c>
      <c r="U51" s="247">
        <f t="shared" si="22"/>
        <v>120.71428571428571</v>
      </c>
    </row>
    <row r="52" spans="1:22" s="3" customFormat="1" ht="15" customHeight="1" thickBot="1" x14ac:dyDescent="0.3">
      <c r="A52" s="26" t="s">
        <v>20</v>
      </c>
      <c r="B52" s="680"/>
      <c r="C52" s="248">
        <f t="shared" ref="C52:U52" si="23">SUM(C43:C47)</f>
        <v>0</v>
      </c>
      <c r="D52" s="248">
        <f t="shared" si="23"/>
        <v>0</v>
      </c>
      <c r="E52" s="248">
        <f t="shared" si="23"/>
        <v>0</v>
      </c>
      <c r="F52" s="248">
        <f t="shared" si="23"/>
        <v>0</v>
      </c>
      <c r="G52" s="248">
        <f t="shared" si="23"/>
        <v>0</v>
      </c>
      <c r="H52" s="546">
        <f t="shared" si="23"/>
        <v>0</v>
      </c>
      <c r="I52" s="248">
        <f t="shared" si="23"/>
        <v>845</v>
      </c>
      <c r="J52" s="229">
        <f t="shared" si="23"/>
        <v>0</v>
      </c>
      <c r="K52" s="229">
        <f t="shared" si="23"/>
        <v>0</v>
      </c>
      <c r="L52" s="543">
        <f t="shared" si="23"/>
        <v>0</v>
      </c>
      <c r="M52" s="539">
        <f t="shared" si="23"/>
        <v>0</v>
      </c>
      <c r="N52" s="248">
        <f t="shared" si="23"/>
        <v>0</v>
      </c>
      <c r="O52" s="248">
        <f t="shared" si="23"/>
        <v>0</v>
      </c>
      <c r="P52" s="248">
        <f t="shared" si="23"/>
        <v>0</v>
      </c>
      <c r="Q52" s="248">
        <f t="shared" si="23"/>
        <v>0</v>
      </c>
      <c r="R52" s="248">
        <f t="shared" si="23"/>
        <v>0</v>
      </c>
      <c r="S52" s="248">
        <f t="shared" si="23"/>
        <v>0</v>
      </c>
      <c r="T52" s="557">
        <f t="shared" si="23"/>
        <v>0</v>
      </c>
      <c r="U52" s="248">
        <f t="shared" si="23"/>
        <v>845</v>
      </c>
    </row>
    <row r="53" spans="1:22" s="3" customFormat="1" ht="15" customHeight="1" thickBot="1" x14ac:dyDescent="0.3">
      <c r="A53" s="26" t="s">
        <v>22</v>
      </c>
      <c r="B53" s="681"/>
      <c r="C53" s="248" t="e">
        <f>AVERAGE(C43:C47)</f>
        <v>#DIV/0!</v>
      </c>
      <c r="D53" s="248" t="e">
        <f t="shared" ref="D53:U53" si="24">AVERAGE(D43:D47)</f>
        <v>#DIV/0!</v>
      </c>
      <c r="E53" s="248" t="e">
        <f t="shared" si="24"/>
        <v>#DIV/0!</v>
      </c>
      <c r="F53" s="248" t="e">
        <f t="shared" si="24"/>
        <v>#DIV/0!</v>
      </c>
      <c r="G53" s="248" t="e">
        <f t="shared" si="24"/>
        <v>#DIV/0!</v>
      </c>
      <c r="H53" s="546" t="e">
        <f t="shared" si="24"/>
        <v>#DIV/0!</v>
      </c>
      <c r="I53" s="248">
        <f t="shared" si="24"/>
        <v>169</v>
      </c>
      <c r="J53" s="229" t="e">
        <f t="shared" si="24"/>
        <v>#DIV/0!</v>
      </c>
      <c r="K53" s="229" t="e">
        <f t="shared" si="24"/>
        <v>#DIV/0!</v>
      </c>
      <c r="L53" s="543" t="e">
        <f t="shared" si="24"/>
        <v>#DIV/0!</v>
      </c>
      <c r="M53" s="539" t="e">
        <f t="shared" si="24"/>
        <v>#DIV/0!</v>
      </c>
      <c r="N53" s="248" t="e">
        <f t="shared" si="24"/>
        <v>#DIV/0!</v>
      </c>
      <c r="O53" s="248" t="e">
        <f t="shared" si="24"/>
        <v>#DIV/0!</v>
      </c>
      <c r="P53" s="248" t="e">
        <f t="shared" si="24"/>
        <v>#DIV/0!</v>
      </c>
      <c r="Q53" s="248" t="e">
        <f t="shared" si="24"/>
        <v>#DIV/0!</v>
      </c>
      <c r="R53" s="248" t="e">
        <f t="shared" si="24"/>
        <v>#DIV/0!</v>
      </c>
      <c r="S53" s="248" t="e">
        <f t="shared" si="24"/>
        <v>#DIV/0!</v>
      </c>
      <c r="T53" s="557" t="e">
        <f t="shared" si="24"/>
        <v>#DIV/0!</v>
      </c>
      <c r="U53" s="248">
        <f t="shared" si="24"/>
        <v>169</v>
      </c>
    </row>
    <row r="54" spans="1:22" s="3" customFormat="1" ht="15" customHeight="1" x14ac:dyDescent="0.25">
      <c r="A54" s="25" t="s">
        <v>3</v>
      </c>
      <c r="B54" s="170">
        <f>B49+1</f>
        <v>43976</v>
      </c>
      <c r="C54" s="246"/>
      <c r="D54" s="214"/>
      <c r="E54" s="236"/>
      <c r="F54" s="288"/>
      <c r="G54" s="457"/>
      <c r="H54" s="186"/>
      <c r="I54" s="246"/>
      <c r="J54" s="214"/>
      <c r="K54" s="214"/>
      <c r="L54" s="457"/>
      <c r="M54" s="551"/>
      <c r="N54" s="196"/>
      <c r="O54" s="196"/>
      <c r="P54" s="197"/>
      <c r="Q54" s="210"/>
      <c r="R54" s="246"/>
      <c r="S54" s="214"/>
      <c r="T54" s="241"/>
      <c r="U54" s="309">
        <f>SUM(C54:T54)</f>
        <v>0</v>
      </c>
    </row>
    <row r="55" spans="1:22" s="3" customFormat="1" ht="15" customHeight="1" x14ac:dyDescent="0.25">
      <c r="A55" s="146" t="s">
        <v>4</v>
      </c>
      <c r="B55" s="171">
        <f t="shared" ref="B55:B60" si="25">B54+1</f>
        <v>43977</v>
      </c>
      <c r="C55" s="246"/>
      <c r="D55" s="214"/>
      <c r="E55" s="236"/>
      <c r="F55" s="285"/>
      <c r="G55" s="210"/>
      <c r="H55" s="186"/>
      <c r="I55" s="246">
        <v>223</v>
      </c>
      <c r="J55" s="214"/>
      <c r="K55" s="214"/>
      <c r="L55" s="210"/>
      <c r="M55" s="551"/>
      <c r="N55" s="196"/>
      <c r="O55" s="197"/>
      <c r="P55" s="197"/>
      <c r="Q55" s="210"/>
      <c r="R55" s="246"/>
      <c r="S55" s="214"/>
      <c r="T55" s="241"/>
      <c r="U55" s="309">
        <f t="shared" ref="U55:U60" si="26">SUM(C55:T55)</f>
        <v>223</v>
      </c>
      <c r="V55" s="325"/>
    </row>
    <row r="56" spans="1:22" s="3" customFormat="1" x14ac:dyDescent="0.25">
      <c r="A56" s="146" t="s">
        <v>5</v>
      </c>
      <c r="B56" s="171">
        <f t="shared" si="25"/>
        <v>43978</v>
      </c>
      <c r="C56" s="246"/>
      <c r="D56" s="214"/>
      <c r="E56" s="236"/>
      <c r="F56" s="285"/>
      <c r="G56" s="210"/>
      <c r="H56" s="186"/>
      <c r="I56" s="246">
        <v>238</v>
      </c>
      <c r="J56" s="214"/>
      <c r="K56" s="214"/>
      <c r="L56" s="210"/>
      <c r="M56" s="551"/>
      <c r="N56" s="197"/>
      <c r="O56" s="197"/>
      <c r="P56" s="197"/>
      <c r="Q56" s="210"/>
      <c r="R56" s="246"/>
      <c r="S56" s="214"/>
      <c r="T56" s="241"/>
      <c r="U56" s="309">
        <f t="shared" si="26"/>
        <v>238</v>
      </c>
      <c r="V56" s="325"/>
    </row>
    <row r="57" spans="1:22" s="3" customFormat="1" x14ac:dyDescent="0.25">
      <c r="A57" s="146" t="s">
        <v>6</v>
      </c>
      <c r="B57" s="171">
        <f t="shared" si="25"/>
        <v>43979</v>
      </c>
      <c r="C57" s="246"/>
      <c r="D57" s="214"/>
      <c r="E57" s="236"/>
      <c r="F57" s="285"/>
      <c r="G57" s="210"/>
      <c r="H57" s="186"/>
      <c r="I57" s="249">
        <v>151</v>
      </c>
      <c r="J57" s="214"/>
      <c r="K57" s="214"/>
      <c r="L57" s="210"/>
      <c r="M57" s="551"/>
      <c r="N57" s="197"/>
      <c r="O57" s="197"/>
      <c r="P57" s="197"/>
      <c r="Q57" s="210"/>
      <c r="R57" s="246"/>
      <c r="S57" s="214"/>
      <c r="T57" s="241"/>
      <c r="U57" s="309">
        <f t="shared" si="26"/>
        <v>151</v>
      </c>
      <c r="V57" s="325"/>
    </row>
    <row r="58" spans="1:22" s="3" customFormat="1" x14ac:dyDescent="0.25">
      <c r="A58" s="25" t="s">
        <v>0</v>
      </c>
      <c r="B58" s="173">
        <f t="shared" si="25"/>
        <v>43980</v>
      </c>
      <c r="C58" s="246"/>
      <c r="D58" s="214"/>
      <c r="E58" s="236"/>
      <c r="F58" s="285"/>
      <c r="G58" s="210"/>
      <c r="H58" s="186"/>
      <c r="I58" s="246">
        <v>247</v>
      </c>
      <c r="J58" s="214"/>
      <c r="K58" s="214"/>
      <c r="L58" s="210"/>
      <c r="M58" s="551"/>
      <c r="N58" s="197"/>
      <c r="O58" s="197"/>
      <c r="P58" s="197"/>
      <c r="Q58" s="210"/>
      <c r="R58" s="246"/>
      <c r="S58" s="214"/>
      <c r="T58" s="241"/>
      <c r="U58" s="309">
        <f t="shared" si="26"/>
        <v>247</v>
      </c>
      <c r="V58" s="325"/>
    </row>
    <row r="59" spans="1:22" s="3" customFormat="1" outlineLevel="1" x14ac:dyDescent="0.25">
      <c r="A59" s="25" t="s">
        <v>1</v>
      </c>
      <c r="B59" s="173">
        <f t="shared" si="25"/>
        <v>43981</v>
      </c>
      <c r="C59" s="246"/>
      <c r="D59" s="214"/>
      <c r="E59" s="236"/>
      <c r="F59" s="18"/>
      <c r="G59" s="19"/>
      <c r="H59" s="186"/>
      <c r="I59" s="246"/>
      <c r="J59" s="214"/>
      <c r="K59" s="214"/>
      <c r="L59" s="19"/>
      <c r="M59" s="138"/>
      <c r="N59" s="20"/>
      <c r="O59" s="20"/>
      <c r="P59" s="20"/>
      <c r="Q59" s="19"/>
      <c r="R59" s="246"/>
      <c r="S59" s="214"/>
      <c r="T59" s="241"/>
      <c r="U59" s="309">
        <f t="shared" si="26"/>
        <v>0</v>
      </c>
      <c r="V59" s="325"/>
    </row>
    <row r="60" spans="1:22" s="3" customFormat="1" ht="15.75" outlineLevel="1" thickBot="1" x14ac:dyDescent="0.3">
      <c r="A60" s="146" t="s">
        <v>2</v>
      </c>
      <c r="B60" s="173">
        <f t="shared" si="25"/>
        <v>43982</v>
      </c>
      <c r="C60" s="246"/>
      <c r="D60" s="214"/>
      <c r="E60" s="236"/>
      <c r="F60" s="18"/>
      <c r="G60" s="19"/>
      <c r="H60" s="186"/>
      <c r="I60" s="246"/>
      <c r="J60" s="214"/>
      <c r="K60" s="214"/>
      <c r="L60" s="19"/>
      <c r="M60" s="138"/>
      <c r="N60" s="20"/>
      <c r="O60" s="20"/>
      <c r="P60" s="20"/>
      <c r="Q60" s="19"/>
      <c r="R60" s="246"/>
      <c r="S60" s="214"/>
      <c r="T60" s="344"/>
      <c r="U60" s="309">
        <f t="shared" si="26"/>
        <v>0</v>
      </c>
      <c r="V60" s="325"/>
    </row>
    <row r="61" spans="1:22" s="3" customFormat="1" ht="15" customHeight="1" outlineLevel="1" thickBot="1" x14ac:dyDescent="0.3">
      <c r="A61" s="154" t="s">
        <v>21</v>
      </c>
      <c r="B61" s="679" t="s">
        <v>28</v>
      </c>
      <c r="C61" s="247">
        <f t="shared" ref="C61:U61" si="27">SUM(C54:C60)</f>
        <v>0</v>
      </c>
      <c r="D61" s="247">
        <f t="shared" si="27"/>
        <v>0</v>
      </c>
      <c r="E61" s="247">
        <f t="shared" si="27"/>
        <v>0</v>
      </c>
      <c r="F61" s="247">
        <f t="shared" si="27"/>
        <v>0</v>
      </c>
      <c r="G61" s="247">
        <f t="shared" si="27"/>
        <v>0</v>
      </c>
      <c r="H61" s="534">
        <f t="shared" si="27"/>
        <v>0</v>
      </c>
      <c r="I61" s="247">
        <f t="shared" si="27"/>
        <v>859</v>
      </c>
      <c r="J61" s="228">
        <f t="shared" si="27"/>
        <v>0</v>
      </c>
      <c r="K61" s="228">
        <f t="shared" si="27"/>
        <v>0</v>
      </c>
      <c r="L61" s="541">
        <f t="shared" si="27"/>
        <v>0</v>
      </c>
      <c r="M61" s="538">
        <f t="shared" si="27"/>
        <v>0</v>
      </c>
      <c r="N61" s="247">
        <f t="shared" si="27"/>
        <v>0</v>
      </c>
      <c r="O61" s="247">
        <f t="shared" si="27"/>
        <v>0</v>
      </c>
      <c r="P61" s="247">
        <f t="shared" si="27"/>
        <v>0</v>
      </c>
      <c r="Q61" s="247">
        <f t="shared" si="27"/>
        <v>0</v>
      </c>
      <c r="R61" s="247">
        <f t="shared" si="27"/>
        <v>0</v>
      </c>
      <c r="S61" s="247">
        <f t="shared" si="27"/>
        <v>0</v>
      </c>
      <c r="T61" s="542">
        <f t="shared" si="27"/>
        <v>0</v>
      </c>
      <c r="U61" s="247">
        <f t="shared" si="27"/>
        <v>859</v>
      </c>
    </row>
    <row r="62" spans="1:22" s="3" customFormat="1" ht="15" customHeight="1" outlineLevel="1" thickBot="1" x14ac:dyDescent="0.3">
      <c r="A62" s="106" t="s">
        <v>23</v>
      </c>
      <c r="B62" s="680"/>
      <c r="C62" s="247" t="e">
        <f t="shared" ref="C62:U62" si="28">AVERAGE(C54:C60)</f>
        <v>#DIV/0!</v>
      </c>
      <c r="D62" s="247" t="e">
        <f t="shared" si="28"/>
        <v>#DIV/0!</v>
      </c>
      <c r="E62" s="247" t="e">
        <f t="shared" si="28"/>
        <v>#DIV/0!</v>
      </c>
      <c r="F62" s="247" t="e">
        <f t="shared" si="28"/>
        <v>#DIV/0!</v>
      </c>
      <c r="G62" s="247" t="e">
        <f t="shared" si="28"/>
        <v>#DIV/0!</v>
      </c>
      <c r="H62" s="534" t="e">
        <f t="shared" si="28"/>
        <v>#DIV/0!</v>
      </c>
      <c r="I62" s="247">
        <f t="shared" si="28"/>
        <v>214.75</v>
      </c>
      <c r="J62" s="228" t="e">
        <f t="shared" si="28"/>
        <v>#DIV/0!</v>
      </c>
      <c r="K62" s="228" t="e">
        <f t="shared" si="28"/>
        <v>#DIV/0!</v>
      </c>
      <c r="L62" s="541" t="e">
        <f t="shared" si="28"/>
        <v>#DIV/0!</v>
      </c>
      <c r="M62" s="538" t="e">
        <f t="shared" si="28"/>
        <v>#DIV/0!</v>
      </c>
      <c r="N62" s="247" t="e">
        <f t="shared" si="28"/>
        <v>#DIV/0!</v>
      </c>
      <c r="O62" s="247" t="e">
        <f t="shared" si="28"/>
        <v>#DIV/0!</v>
      </c>
      <c r="P62" s="247" t="e">
        <f t="shared" si="28"/>
        <v>#DIV/0!</v>
      </c>
      <c r="Q62" s="247" t="e">
        <f t="shared" si="28"/>
        <v>#DIV/0!</v>
      </c>
      <c r="R62" s="247" t="e">
        <f t="shared" si="28"/>
        <v>#DIV/0!</v>
      </c>
      <c r="S62" s="247" t="e">
        <f t="shared" si="28"/>
        <v>#DIV/0!</v>
      </c>
      <c r="T62" s="542" t="e">
        <f t="shared" si="28"/>
        <v>#DIV/0!</v>
      </c>
      <c r="U62" s="247">
        <f t="shared" si="28"/>
        <v>122.71428571428571</v>
      </c>
    </row>
    <row r="63" spans="1:22" s="3" customFormat="1" ht="15" customHeight="1" thickBot="1" x14ac:dyDescent="0.3">
      <c r="A63" s="26" t="s">
        <v>20</v>
      </c>
      <c r="B63" s="680"/>
      <c r="C63" s="248">
        <f t="shared" ref="C63:U63" si="29">SUM(C54:C58)</f>
        <v>0</v>
      </c>
      <c r="D63" s="248">
        <f t="shared" si="29"/>
        <v>0</v>
      </c>
      <c r="E63" s="248">
        <f t="shared" si="29"/>
        <v>0</v>
      </c>
      <c r="F63" s="248">
        <f t="shared" si="29"/>
        <v>0</v>
      </c>
      <c r="G63" s="248">
        <f t="shared" si="29"/>
        <v>0</v>
      </c>
      <c r="H63" s="546">
        <f t="shared" si="29"/>
        <v>0</v>
      </c>
      <c r="I63" s="248">
        <f t="shared" si="29"/>
        <v>859</v>
      </c>
      <c r="J63" s="229">
        <f t="shared" si="29"/>
        <v>0</v>
      </c>
      <c r="K63" s="229">
        <f t="shared" si="29"/>
        <v>0</v>
      </c>
      <c r="L63" s="543">
        <f t="shared" si="29"/>
        <v>0</v>
      </c>
      <c r="M63" s="539">
        <f t="shared" si="29"/>
        <v>0</v>
      </c>
      <c r="N63" s="248">
        <f t="shared" si="29"/>
        <v>0</v>
      </c>
      <c r="O63" s="248">
        <f t="shared" si="29"/>
        <v>0</v>
      </c>
      <c r="P63" s="248">
        <f t="shared" si="29"/>
        <v>0</v>
      </c>
      <c r="Q63" s="248">
        <f t="shared" si="29"/>
        <v>0</v>
      </c>
      <c r="R63" s="248">
        <f t="shared" si="29"/>
        <v>0</v>
      </c>
      <c r="S63" s="248">
        <f t="shared" si="29"/>
        <v>0</v>
      </c>
      <c r="T63" s="557">
        <f t="shared" si="29"/>
        <v>0</v>
      </c>
      <c r="U63" s="248">
        <f t="shared" si="29"/>
        <v>859</v>
      </c>
    </row>
    <row r="64" spans="1:22" s="3" customFormat="1" ht="15.75" thickBot="1" x14ac:dyDescent="0.3">
      <c r="A64" s="26" t="s">
        <v>22</v>
      </c>
      <c r="B64" s="681"/>
      <c r="C64" s="39" t="e">
        <f t="shared" ref="C64:U64" si="30">AVERAGE(C54:C58)</f>
        <v>#DIV/0!</v>
      </c>
      <c r="D64" s="39" t="e">
        <f t="shared" si="30"/>
        <v>#DIV/0!</v>
      </c>
      <c r="E64" s="39" t="e">
        <f t="shared" si="30"/>
        <v>#DIV/0!</v>
      </c>
      <c r="F64" s="39" t="e">
        <f t="shared" si="30"/>
        <v>#DIV/0!</v>
      </c>
      <c r="G64" s="39" t="e">
        <f t="shared" si="30"/>
        <v>#DIV/0!</v>
      </c>
      <c r="H64" s="548" t="e">
        <f t="shared" si="30"/>
        <v>#DIV/0!</v>
      </c>
      <c r="I64" s="39">
        <f t="shared" si="30"/>
        <v>214.75</v>
      </c>
      <c r="J64" s="216" t="e">
        <f t="shared" si="30"/>
        <v>#DIV/0!</v>
      </c>
      <c r="K64" s="216" t="e">
        <f t="shared" si="30"/>
        <v>#DIV/0!</v>
      </c>
      <c r="L64" s="544" t="e">
        <f t="shared" si="30"/>
        <v>#DIV/0!</v>
      </c>
      <c r="M64" s="157" t="e">
        <f t="shared" si="30"/>
        <v>#DIV/0!</v>
      </c>
      <c r="N64" s="39" t="e">
        <f t="shared" si="30"/>
        <v>#DIV/0!</v>
      </c>
      <c r="O64" s="39" t="e">
        <f t="shared" si="30"/>
        <v>#DIV/0!</v>
      </c>
      <c r="P64" s="39" t="e">
        <f t="shared" si="30"/>
        <v>#DIV/0!</v>
      </c>
      <c r="Q64" s="39" t="e">
        <f t="shared" si="30"/>
        <v>#DIV/0!</v>
      </c>
      <c r="R64" s="39" t="e">
        <f t="shared" si="30"/>
        <v>#DIV/0!</v>
      </c>
      <c r="S64" s="39" t="e">
        <f t="shared" si="30"/>
        <v>#DIV/0!</v>
      </c>
      <c r="T64" s="558" t="e">
        <f t="shared" si="30"/>
        <v>#DIV/0!</v>
      </c>
      <c r="U64" s="39">
        <f t="shared" si="30"/>
        <v>171.8</v>
      </c>
    </row>
    <row r="65" spans="1:21" s="3" customFormat="1" ht="15.75" hidden="1" thickBot="1" x14ac:dyDescent="0.3">
      <c r="A65" s="146" t="s">
        <v>3</v>
      </c>
      <c r="B65" s="170"/>
      <c r="C65" s="137"/>
      <c r="D65" s="13"/>
      <c r="E65" s="132"/>
      <c r="F65" s="12"/>
      <c r="G65" s="13"/>
      <c r="H65" s="132"/>
      <c r="I65" s="12"/>
      <c r="J65" s="14"/>
      <c r="K65" s="14"/>
      <c r="L65" s="14"/>
      <c r="M65" s="49"/>
      <c r="N65" s="51"/>
      <c r="O65" s="51"/>
      <c r="P65" s="51"/>
      <c r="Q65" s="118"/>
      <c r="R65" s="14"/>
      <c r="S65" s="14"/>
      <c r="T65" s="14"/>
      <c r="U65" s="53">
        <f>SUM(C65:T65)</f>
        <v>0</v>
      </c>
    </row>
    <row r="66" spans="1:21" s="3" customFormat="1" ht="15.75" hidden="1" thickBot="1" x14ac:dyDescent="0.3">
      <c r="A66" s="146" t="s">
        <v>4</v>
      </c>
      <c r="B66" s="171"/>
      <c r="C66" s="137"/>
      <c r="D66" s="13"/>
      <c r="E66" s="132"/>
      <c r="F66" s="12"/>
      <c r="G66" s="13"/>
      <c r="H66" s="132"/>
      <c r="I66" s="12"/>
      <c r="J66" s="14"/>
      <c r="K66" s="14"/>
      <c r="L66" s="14"/>
      <c r="M66" s="18"/>
      <c r="N66" s="20"/>
      <c r="O66" s="20"/>
      <c r="P66" s="20"/>
      <c r="Q66" s="61"/>
      <c r="R66" s="20"/>
      <c r="S66" s="20"/>
      <c r="T66" s="20"/>
      <c r="U66" s="53">
        <f t="shared" ref="U66:U71" si="31">SUM(C66:T66)</f>
        <v>0</v>
      </c>
    </row>
    <row r="67" spans="1:21" s="3" customFormat="1" ht="15.75" hidden="1" thickBot="1" x14ac:dyDescent="0.3">
      <c r="A67" s="146" t="s">
        <v>5</v>
      </c>
      <c r="B67" s="172"/>
      <c r="C67" s="137"/>
      <c r="D67" s="13"/>
      <c r="E67" s="132"/>
      <c r="F67" s="12"/>
      <c r="G67" s="13"/>
      <c r="H67" s="132"/>
      <c r="I67" s="12"/>
      <c r="J67" s="14"/>
      <c r="K67" s="14"/>
      <c r="L67" s="14"/>
      <c r="M67" s="18"/>
      <c r="N67" s="20"/>
      <c r="O67" s="20"/>
      <c r="P67" s="20"/>
      <c r="Q67" s="61"/>
      <c r="R67" s="20"/>
      <c r="S67" s="20"/>
      <c r="T67" s="20"/>
      <c r="U67" s="53">
        <f t="shared" si="31"/>
        <v>0</v>
      </c>
    </row>
    <row r="68" spans="1:21" s="3" customFormat="1" ht="15.75" hidden="1" thickBot="1" x14ac:dyDescent="0.3">
      <c r="A68" s="146" t="s">
        <v>6</v>
      </c>
      <c r="B68" s="172"/>
      <c r="C68" s="137"/>
      <c r="D68" s="13"/>
      <c r="E68" s="132"/>
      <c r="F68" s="12"/>
      <c r="G68" s="13"/>
      <c r="H68" s="132"/>
      <c r="I68" s="12"/>
      <c r="J68" s="14"/>
      <c r="K68" s="14"/>
      <c r="L68" s="14"/>
      <c r="M68" s="18"/>
      <c r="N68" s="20"/>
      <c r="O68" s="20"/>
      <c r="P68" s="20"/>
      <c r="Q68" s="61"/>
      <c r="R68" s="20"/>
      <c r="S68" s="20"/>
      <c r="T68" s="20"/>
      <c r="U68" s="53">
        <f t="shared" si="31"/>
        <v>0</v>
      </c>
    </row>
    <row r="69" spans="1:21" s="3" customFormat="1" ht="15.75" hidden="1" thickBot="1" x14ac:dyDescent="0.3">
      <c r="A69" s="146" t="s">
        <v>0</v>
      </c>
      <c r="B69" s="172"/>
      <c r="C69" s="138"/>
      <c r="D69" s="13"/>
      <c r="E69" s="132"/>
      <c r="F69" s="12"/>
      <c r="G69" s="13"/>
      <c r="H69" s="132"/>
      <c r="I69" s="12"/>
      <c r="J69" s="14"/>
      <c r="K69" s="14"/>
      <c r="L69" s="14"/>
      <c r="M69" s="18"/>
      <c r="N69" s="20"/>
      <c r="O69" s="20"/>
      <c r="P69" s="20"/>
      <c r="Q69" s="61"/>
      <c r="R69" s="20"/>
      <c r="S69" s="20"/>
      <c r="T69" s="20"/>
      <c r="U69" s="53">
        <f t="shared" si="31"/>
        <v>0</v>
      </c>
    </row>
    <row r="70" spans="1:21" s="3" customFormat="1" ht="15.75" hidden="1" outlineLevel="1" thickBot="1" x14ac:dyDescent="0.3">
      <c r="A70" s="146" t="s">
        <v>1</v>
      </c>
      <c r="B70" s="172"/>
      <c r="C70" s="138"/>
      <c r="D70" s="19"/>
      <c r="E70" s="133"/>
      <c r="F70" s="18"/>
      <c r="G70" s="19"/>
      <c r="H70" s="133"/>
      <c r="I70" s="18"/>
      <c r="J70" s="20"/>
      <c r="K70" s="20"/>
      <c r="L70" s="20"/>
      <c r="M70" s="18"/>
      <c r="N70" s="20"/>
      <c r="O70" s="20"/>
      <c r="P70" s="20"/>
      <c r="Q70" s="61"/>
      <c r="R70" s="20"/>
      <c r="S70" s="20"/>
      <c r="T70" s="20"/>
      <c r="U70" s="53">
        <f t="shared" si="31"/>
        <v>0</v>
      </c>
    </row>
    <row r="71" spans="1:21" s="3" customFormat="1" ht="15.75" hidden="1" outlineLevel="1" thickBot="1" x14ac:dyDescent="0.3">
      <c r="A71" s="146" t="s">
        <v>2</v>
      </c>
      <c r="B71" s="174"/>
      <c r="C71" s="158"/>
      <c r="D71" s="55"/>
      <c r="E71" s="260"/>
      <c r="F71" s="54"/>
      <c r="G71" s="55"/>
      <c r="H71" s="260"/>
      <c r="I71" s="54"/>
      <c r="J71" s="56"/>
      <c r="K71" s="56"/>
      <c r="L71" s="56"/>
      <c r="M71" s="54"/>
      <c r="N71" s="56"/>
      <c r="O71" s="56"/>
      <c r="P71" s="56"/>
      <c r="Q71" s="311"/>
      <c r="R71" s="20"/>
      <c r="S71" s="20"/>
      <c r="T71" s="20"/>
      <c r="U71" s="53">
        <f t="shared" si="31"/>
        <v>0</v>
      </c>
    </row>
    <row r="72" spans="1:21" s="3" customFormat="1" ht="15.75" hidden="1" outlineLevel="1" thickBot="1" x14ac:dyDescent="0.3">
      <c r="A72" s="154" t="s">
        <v>21</v>
      </c>
      <c r="B72" s="679" t="s">
        <v>32</v>
      </c>
      <c r="C72" s="159">
        <f t="shared" ref="C72:L72" si="32">SUM(C65:C71)</f>
        <v>0</v>
      </c>
      <c r="D72" s="112">
        <f t="shared" si="32"/>
        <v>0</v>
      </c>
      <c r="E72" s="112">
        <f>SUM(E65:E71)</f>
        <v>0</v>
      </c>
      <c r="F72" s="111">
        <f t="shared" si="32"/>
        <v>0</v>
      </c>
      <c r="G72" s="112">
        <f t="shared" si="32"/>
        <v>0</v>
      </c>
      <c r="H72" s="112">
        <f>SUM(H65:H71)</f>
        <v>0</v>
      </c>
      <c r="I72" s="111">
        <f t="shared" si="32"/>
        <v>0</v>
      </c>
      <c r="J72" s="113">
        <f t="shared" si="32"/>
        <v>0</v>
      </c>
      <c r="K72" s="113">
        <f t="shared" si="32"/>
        <v>0</v>
      </c>
      <c r="L72" s="113">
        <f t="shared" si="32"/>
        <v>0</v>
      </c>
      <c r="M72" s="307">
        <f>SUM(M65:M71)</f>
        <v>0</v>
      </c>
      <c r="N72" s="307">
        <f t="shared" ref="N72:U72" si="33">SUM(N65:N71)</f>
        <v>0</v>
      </c>
      <c r="O72" s="307">
        <f t="shared" si="33"/>
        <v>0</v>
      </c>
      <c r="P72" s="307">
        <f t="shared" si="33"/>
        <v>0</v>
      </c>
      <c r="Q72" s="307">
        <f t="shared" si="33"/>
        <v>0</v>
      </c>
      <c r="R72" s="307">
        <f t="shared" si="33"/>
        <v>0</v>
      </c>
      <c r="S72" s="307">
        <f t="shared" si="33"/>
        <v>0</v>
      </c>
      <c r="T72" s="307">
        <f>SUM(T65:T71)</f>
        <v>0</v>
      </c>
      <c r="U72" s="307">
        <f t="shared" si="33"/>
        <v>0</v>
      </c>
    </row>
    <row r="73" spans="1:21" s="3" customFormat="1" ht="15.75" hidden="1" outlineLevel="1" thickBot="1" x14ac:dyDescent="0.3">
      <c r="A73" s="106" t="s">
        <v>23</v>
      </c>
      <c r="B73" s="680"/>
      <c r="C73" s="160" t="e">
        <f t="shared" ref="C73:L73" si="34">AVERAGE(C65:C71)</f>
        <v>#DIV/0!</v>
      </c>
      <c r="D73" s="108" t="e">
        <f t="shared" si="34"/>
        <v>#DIV/0!</v>
      </c>
      <c r="E73" s="108" t="e">
        <f>AVERAGE(E65:E71)</f>
        <v>#DIV/0!</v>
      </c>
      <c r="F73" s="107" t="e">
        <f t="shared" si="34"/>
        <v>#DIV/0!</v>
      </c>
      <c r="G73" s="108" t="e">
        <f t="shared" si="34"/>
        <v>#DIV/0!</v>
      </c>
      <c r="H73" s="108" t="e">
        <f>AVERAGE(H65:H71)</f>
        <v>#DIV/0!</v>
      </c>
      <c r="I73" s="107" t="e">
        <f t="shared" si="34"/>
        <v>#DIV/0!</v>
      </c>
      <c r="J73" s="109" t="e">
        <f t="shared" si="34"/>
        <v>#DIV/0!</v>
      </c>
      <c r="K73" s="109" t="e">
        <f t="shared" si="34"/>
        <v>#DIV/0!</v>
      </c>
      <c r="L73" s="109" t="e">
        <f t="shared" si="34"/>
        <v>#DIV/0!</v>
      </c>
      <c r="M73" s="107" t="e">
        <f>AVERAGE(M65:M71)</f>
        <v>#DIV/0!</v>
      </c>
      <c r="N73" s="107" t="e">
        <f t="shared" ref="N73:U73" si="35">AVERAGE(N65:N71)</f>
        <v>#DIV/0!</v>
      </c>
      <c r="O73" s="107" t="e">
        <f t="shared" si="35"/>
        <v>#DIV/0!</v>
      </c>
      <c r="P73" s="107" t="e">
        <f t="shared" si="35"/>
        <v>#DIV/0!</v>
      </c>
      <c r="Q73" s="107" t="e">
        <f t="shared" si="35"/>
        <v>#DIV/0!</v>
      </c>
      <c r="R73" s="107" t="e">
        <f t="shared" si="35"/>
        <v>#DIV/0!</v>
      </c>
      <c r="S73" s="107" t="e">
        <f t="shared" si="35"/>
        <v>#DIV/0!</v>
      </c>
      <c r="T73" s="107" t="e">
        <f t="shared" si="35"/>
        <v>#DIV/0!</v>
      </c>
      <c r="U73" s="107">
        <f t="shared" si="35"/>
        <v>0</v>
      </c>
    </row>
    <row r="74" spans="1:21" s="3" customFormat="1" ht="15.75" hidden="1" thickBot="1" x14ac:dyDescent="0.3">
      <c r="A74" s="26" t="s">
        <v>20</v>
      </c>
      <c r="B74" s="680"/>
      <c r="C74" s="161">
        <f t="shared" ref="C74:L74" si="36">SUM(C65:C69)</f>
        <v>0</v>
      </c>
      <c r="D74" s="28">
        <f t="shared" si="36"/>
        <v>0</v>
      </c>
      <c r="E74" s="28">
        <f>SUM(E65:E69)</f>
        <v>0</v>
      </c>
      <c r="F74" s="27">
        <f t="shared" si="36"/>
        <v>0</v>
      </c>
      <c r="G74" s="28">
        <f t="shared" si="36"/>
        <v>0</v>
      </c>
      <c r="H74" s="28">
        <f>SUM(H65:H69)</f>
        <v>0</v>
      </c>
      <c r="I74" s="27">
        <f t="shared" si="36"/>
        <v>0</v>
      </c>
      <c r="J74" s="29">
        <f t="shared" si="36"/>
        <v>0</v>
      </c>
      <c r="K74" s="29">
        <f t="shared" si="36"/>
        <v>0</v>
      </c>
      <c r="L74" s="29">
        <f t="shared" si="36"/>
        <v>0</v>
      </c>
      <c r="M74" s="27">
        <f>SUM(M65:M69)</f>
        <v>0</v>
      </c>
      <c r="N74" s="27">
        <f t="shared" ref="N74:U74" si="37">SUM(N65:N69)</f>
        <v>0</v>
      </c>
      <c r="O74" s="27">
        <f t="shared" si="37"/>
        <v>0</v>
      </c>
      <c r="P74" s="27">
        <f t="shared" si="37"/>
        <v>0</v>
      </c>
      <c r="Q74" s="27">
        <f t="shared" si="37"/>
        <v>0</v>
      </c>
      <c r="R74" s="27">
        <f t="shared" si="37"/>
        <v>0</v>
      </c>
      <c r="S74" s="27">
        <f t="shared" si="37"/>
        <v>0</v>
      </c>
      <c r="T74" s="27">
        <f t="shared" si="37"/>
        <v>0</v>
      </c>
      <c r="U74" s="27">
        <f t="shared" si="37"/>
        <v>0</v>
      </c>
    </row>
    <row r="75" spans="1:21" s="3" customFormat="1" ht="15.75" hidden="1" thickBot="1" x14ac:dyDescent="0.3">
      <c r="A75" s="26" t="s">
        <v>22</v>
      </c>
      <c r="B75" s="681"/>
      <c r="C75" s="162" t="e">
        <f t="shared" ref="C75:L75" si="38">AVERAGE(C65:C69)</f>
        <v>#DIV/0!</v>
      </c>
      <c r="D75" s="32" t="e">
        <f t="shared" si="38"/>
        <v>#DIV/0!</v>
      </c>
      <c r="E75" s="32" t="e">
        <f>AVERAGE(E65:E69)</f>
        <v>#DIV/0!</v>
      </c>
      <c r="F75" s="31" t="e">
        <f t="shared" si="38"/>
        <v>#DIV/0!</v>
      </c>
      <c r="G75" s="32" t="e">
        <f t="shared" si="38"/>
        <v>#DIV/0!</v>
      </c>
      <c r="H75" s="32" t="e">
        <f>AVERAGE(H65:H69)</f>
        <v>#DIV/0!</v>
      </c>
      <c r="I75" s="31" t="e">
        <f t="shared" si="38"/>
        <v>#DIV/0!</v>
      </c>
      <c r="J75" s="33" t="e">
        <f t="shared" si="38"/>
        <v>#DIV/0!</v>
      </c>
      <c r="K75" s="33" t="e">
        <f t="shared" si="38"/>
        <v>#DIV/0!</v>
      </c>
      <c r="L75" s="33" t="e">
        <f t="shared" si="38"/>
        <v>#DIV/0!</v>
      </c>
      <c r="M75" s="31" t="e">
        <f>AVERAGE(M65:M69)</f>
        <v>#DIV/0!</v>
      </c>
      <c r="N75" s="31" t="e">
        <f t="shared" ref="N75:U75" si="39">AVERAGE(N65:N69)</f>
        <v>#DIV/0!</v>
      </c>
      <c r="O75" s="31" t="e">
        <f t="shared" si="39"/>
        <v>#DIV/0!</v>
      </c>
      <c r="P75" s="31" t="e">
        <f t="shared" si="39"/>
        <v>#DIV/0!</v>
      </c>
      <c r="Q75" s="31" t="e">
        <f t="shared" si="39"/>
        <v>#DIV/0!</v>
      </c>
      <c r="R75" s="31" t="e">
        <f t="shared" si="39"/>
        <v>#DIV/0!</v>
      </c>
      <c r="S75" s="31" t="e">
        <f t="shared" si="39"/>
        <v>#DIV/0!</v>
      </c>
      <c r="T75" s="31" t="e">
        <f t="shared" si="39"/>
        <v>#DIV/0!</v>
      </c>
      <c r="U75" s="31">
        <f t="shared" si="39"/>
        <v>0</v>
      </c>
    </row>
    <row r="76" spans="1:21" s="3" customFormat="1" ht="21" customHeight="1" thickBot="1" x14ac:dyDescent="0.3">
      <c r="A76" s="4"/>
      <c r="B76" s="128"/>
      <c r="C76" s="5"/>
      <c r="D76" s="5"/>
      <c r="E76" s="5"/>
      <c r="F76" s="5"/>
      <c r="G76" s="5"/>
      <c r="H76" s="5"/>
      <c r="I76" s="5"/>
      <c r="J76" s="5"/>
      <c r="K76" s="5"/>
      <c r="L76" s="5"/>
      <c r="M76" s="48"/>
      <c r="N76" s="48"/>
      <c r="O76" s="48"/>
      <c r="P76" s="48"/>
      <c r="Q76" s="48"/>
      <c r="R76" s="48"/>
      <c r="S76" s="48"/>
      <c r="T76" s="48"/>
      <c r="U76" s="48"/>
    </row>
    <row r="77" spans="1:21" s="3" customFormat="1" ht="40.5" customHeight="1" x14ac:dyDescent="0.25">
      <c r="A77" s="4"/>
      <c r="B77" s="128"/>
      <c r="C77" s="523"/>
      <c r="D77" s="366" t="s">
        <v>10</v>
      </c>
      <c r="E77" s="366" t="s">
        <v>84</v>
      </c>
      <c r="F77" s="366" t="s">
        <v>9</v>
      </c>
      <c r="G77" s="524" t="s">
        <v>8</v>
      </c>
      <c r="I77" s="58"/>
      <c r="J77" s="714" t="s">
        <v>56</v>
      </c>
      <c r="K77" s="715"/>
      <c r="L77" s="716"/>
      <c r="M77" s="58"/>
      <c r="N77" s="58"/>
      <c r="O77" s="58"/>
    </row>
    <row r="78" spans="1:21" ht="29.25" customHeight="1" x14ac:dyDescent="0.25">
      <c r="C78" s="514" t="s">
        <v>114</v>
      </c>
      <c r="D78" s="37">
        <f>SUM(C6:G6,C17:G17,C28:G28,C39:G39,C50:G50,C61:G61, I72:K72,C72:G72)</f>
        <v>0</v>
      </c>
      <c r="E78" s="37">
        <f>SUM(,H6,H61, H50, H39, H28, H17, ,H72)</f>
        <v>0</v>
      </c>
      <c r="F78" s="37">
        <f>SUM(I6:L6,I61:L61, I50:L50, I39:L39, I28:L28, I17:L17, I72:L72 )</f>
        <v>3153</v>
      </c>
      <c r="G78" s="525">
        <f>SUM(M6:T6,M61:T61, M50:T50, M39:T39, M28:T28, M17:T17, M72:T72  )</f>
        <v>0</v>
      </c>
      <c r="I78" s="59"/>
      <c r="J78" s="685" t="s">
        <v>30</v>
      </c>
      <c r="K78" s="686"/>
      <c r="L78" s="528">
        <f>SUM(U19, U30, U41, U52, U63, U74)</f>
        <v>3153</v>
      </c>
      <c r="M78" s="59"/>
      <c r="N78" s="59"/>
      <c r="O78" s="59"/>
      <c r="P78" s="1"/>
      <c r="Q78" s="1"/>
      <c r="R78" s="1"/>
      <c r="S78" s="1"/>
      <c r="T78" s="1"/>
      <c r="U78" s="1"/>
    </row>
    <row r="79" spans="1:21" ht="29.25" customHeight="1" thickBot="1" x14ac:dyDescent="0.3">
      <c r="C79" s="517" t="s">
        <v>30</v>
      </c>
      <c r="D79" s="526">
        <f>SUM(,C63:G63, C52:G52, C41:G41, C30:G30, C19:G19, I74:K74,C74:G74)</f>
        <v>0</v>
      </c>
      <c r="E79" s="526">
        <f>SUM(H63, H52, H41, H30, H19,,H74)</f>
        <v>0</v>
      </c>
      <c r="F79" s="526">
        <f>SUM(I63:L63, I52:L52, I41:L41, I30:L30, I19:L19, I74:L74)</f>
        <v>3153</v>
      </c>
      <c r="G79" s="527">
        <f>SUM(M63:T63, M52:T52, M41:T41, M30:T30, M19:T19, M74:T74 )</f>
        <v>0</v>
      </c>
      <c r="I79" s="59"/>
      <c r="J79" s="685" t="s">
        <v>114</v>
      </c>
      <c r="K79" s="686"/>
      <c r="L79" s="502">
        <f>SUM(U6,U61, U50, U39, U28, U17, U72)</f>
        <v>3153</v>
      </c>
      <c r="M79" s="59"/>
      <c r="N79" s="59"/>
      <c r="O79" s="59"/>
      <c r="P79" s="1"/>
      <c r="Q79" s="1"/>
      <c r="R79" s="1"/>
      <c r="S79" s="1"/>
      <c r="T79" s="1"/>
      <c r="U79" s="1"/>
    </row>
    <row r="80" spans="1:21" ht="30" customHeight="1" x14ac:dyDescent="0.25">
      <c r="I80" s="11"/>
      <c r="J80" s="685" t="s">
        <v>22</v>
      </c>
      <c r="K80" s="686"/>
      <c r="L80" s="502">
        <f>AVERAGE(U20,U31,U42,U64,U53)</f>
        <v>126.12</v>
      </c>
      <c r="P80" s="1"/>
      <c r="Q80" s="1"/>
      <c r="R80" s="1"/>
      <c r="S80" s="1"/>
      <c r="T80" s="1"/>
      <c r="U80" s="1"/>
    </row>
    <row r="81" spans="9:21" ht="30" customHeight="1" thickBot="1" x14ac:dyDescent="0.3">
      <c r="I81" s="11"/>
      <c r="J81" s="687" t="s">
        <v>120</v>
      </c>
      <c r="K81" s="688"/>
      <c r="L81" s="374">
        <f>AVERAGE(U18,U29,U40,U51,U62)</f>
        <v>90.085714285714289</v>
      </c>
      <c r="P81" s="1"/>
      <c r="Q81" s="1"/>
      <c r="R81" s="1"/>
      <c r="S81" s="1"/>
      <c r="T81" s="1"/>
      <c r="U81" s="1"/>
    </row>
    <row r="82" spans="9:21" ht="30" customHeight="1" x14ac:dyDescent="0.25"/>
  </sheetData>
  <mergeCells count="37">
    <mergeCell ref="B39:B42"/>
    <mergeCell ref="B61:B64"/>
    <mergeCell ref="B72:B75"/>
    <mergeCell ref="B50:B53"/>
    <mergeCell ref="B17:B20"/>
    <mergeCell ref="B28:B31"/>
    <mergeCell ref="B6:B9"/>
    <mergeCell ref="L3:L4"/>
    <mergeCell ref="F3:F4"/>
    <mergeCell ref="G3:G4"/>
    <mergeCell ref="A3:A4"/>
    <mergeCell ref="B3:B4"/>
    <mergeCell ref="C1:G2"/>
    <mergeCell ref="I1:L2"/>
    <mergeCell ref="H3:H4"/>
    <mergeCell ref="J3:J4"/>
    <mergeCell ref="I3:I4"/>
    <mergeCell ref="D3:D4"/>
    <mergeCell ref="K3:K4"/>
    <mergeCell ref="H1:H2"/>
    <mergeCell ref="E3:E4"/>
    <mergeCell ref="C3:C4"/>
    <mergeCell ref="U1:U4"/>
    <mergeCell ref="M3:M4"/>
    <mergeCell ref="N3:N4"/>
    <mergeCell ref="O3:O4"/>
    <mergeCell ref="P3:P4"/>
    <mergeCell ref="Q3:Q4"/>
    <mergeCell ref="M1:T2"/>
    <mergeCell ref="R3:R4"/>
    <mergeCell ref="S3:S4"/>
    <mergeCell ref="T3:T4"/>
    <mergeCell ref="J77:L77"/>
    <mergeCell ref="J78:K78"/>
    <mergeCell ref="J79:K79"/>
    <mergeCell ref="J80:K80"/>
    <mergeCell ref="J81:K8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6" sqref="F56:F60"/>
    </sheetView>
  </sheetViews>
  <sheetFormatPr defaultRowHeight="15" outlineLevelRow="1" x14ac:dyDescent="0.25"/>
  <cols>
    <col min="1" max="1" width="18.7109375" style="1" bestFit="1" customWidth="1"/>
    <col min="2" max="2" width="8.7109375" style="129" bestFit="1" customWidth="1"/>
    <col min="3" max="5" width="15.7109375" style="11" customWidth="1"/>
    <col min="6" max="6" width="18.570312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3"/>
      <c r="C1" s="735" t="s">
        <v>10</v>
      </c>
      <c r="D1" s="726"/>
      <c r="E1" s="735" t="s">
        <v>14</v>
      </c>
      <c r="F1" s="726"/>
      <c r="G1" s="717" t="s">
        <v>19</v>
      </c>
    </row>
    <row r="2" spans="1:8" ht="14.25" customHeight="1" thickBot="1" x14ac:dyDescent="0.3">
      <c r="A2" s="24"/>
      <c r="B2" s="164"/>
      <c r="C2" s="755"/>
      <c r="D2" s="756"/>
      <c r="E2" s="755"/>
      <c r="F2" s="756"/>
      <c r="G2" s="718"/>
    </row>
    <row r="3" spans="1:8" ht="14.25" customHeight="1" x14ac:dyDescent="0.25">
      <c r="A3" s="696" t="s">
        <v>51</v>
      </c>
      <c r="B3" s="745" t="s">
        <v>52</v>
      </c>
      <c r="C3" s="753" t="s">
        <v>41</v>
      </c>
      <c r="D3" s="754" t="s">
        <v>42</v>
      </c>
      <c r="E3" s="753" t="s">
        <v>53</v>
      </c>
      <c r="F3" s="754" t="s">
        <v>42</v>
      </c>
      <c r="G3" s="718"/>
    </row>
    <row r="4" spans="1:8" ht="14.25" thickBot="1" x14ac:dyDescent="0.3">
      <c r="A4" s="744"/>
      <c r="B4" s="746"/>
      <c r="C4" s="744"/>
      <c r="D4" s="734"/>
      <c r="E4" s="744"/>
      <c r="F4" s="734"/>
      <c r="G4" s="719"/>
    </row>
    <row r="5" spans="1:8" ht="14.25" thickBot="1" x14ac:dyDescent="0.3">
      <c r="A5" s="460"/>
      <c r="B5" s="461"/>
      <c r="C5" s="460"/>
      <c r="D5" s="463"/>
      <c r="E5" s="460"/>
      <c r="F5" s="464"/>
      <c r="G5" s="465"/>
    </row>
    <row r="6" spans="1:8" s="45" customFormat="1" ht="15" customHeight="1" outlineLevel="1" thickBot="1" x14ac:dyDescent="0.3">
      <c r="A6" s="154" t="s">
        <v>21</v>
      </c>
      <c r="B6" s="751" t="s">
        <v>119</v>
      </c>
      <c r="C6" s="296">
        <f>SUM(C5)</f>
        <v>0</v>
      </c>
      <c r="D6" s="296">
        <f>SUM(D5)</f>
        <v>0</v>
      </c>
      <c r="E6" s="296">
        <f>SUM(E5)</f>
        <v>0</v>
      </c>
      <c r="F6" s="296">
        <f>SUM(F5)</f>
        <v>0</v>
      </c>
      <c r="G6" s="304">
        <f>SUM(G5)</f>
        <v>0</v>
      </c>
    </row>
    <row r="7" spans="1:8" s="45" customFormat="1" ht="15" customHeight="1" outlineLevel="1" thickBot="1" x14ac:dyDescent="0.3">
      <c r="A7" s="106" t="s">
        <v>23</v>
      </c>
      <c r="B7" s="751"/>
      <c r="C7" s="296" t="e">
        <f>AVERAGE(C5)</f>
        <v>#DIV/0!</v>
      </c>
      <c r="D7" s="296" t="e">
        <f>AVERAGE(D5)</f>
        <v>#DIV/0!</v>
      </c>
      <c r="E7" s="296" t="e">
        <f>AVERAGE(E5)</f>
        <v>#DIV/0!</v>
      </c>
      <c r="F7" s="296" t="e">
        <f>AVERAGE(F5)</f>
        <v>#DIV/0!</v>
      </c>
      <c r="G7" s="304" t="e">
        <f>AVERAGE(G5)</f>
        <v>#DIV/0!</v>
      </c>
    </row>
    <row r="8" spans="1:8" s="45" customFormat="1" ht="15" customHeight="1" thickBot="1" x14ac:dyDescent="0.3">
      <c r="A8" s="26" t="s">
        <v>20</v>
      </c>
      <c r="B8" s="751"/>
      <c r="C8" s="297" t="e">
        <f>SUM(#REF!)</f>
        <v>#REF!</v>
      </c>
      <c r="D8" s="329" t="e">
        <f>SUM(#REF!)</f>
        <v>#REF!</v>
      </c>
      <c r="E8" s="297" t="e">
        <f>SUM(#REF!)</f>
        <v>#REF!</v>
      </c>
      <c r="F8" s="300" t="e">
        <f>SUM(#REF!)</f>
        <v>#REF!</v>
      </c>
      <c r="G8" s="305" t="e">
        <f>SUM(#REF!)</f>
        <v>#REF!</v>
      </c>
    </row>
    <row r="9" spans="1:8" s="45" customFormat="1" ht="15" customHeight="1" thickBot="1" x14ac:dyDescent="0.3">
      <c r="A9" s="26" t="s">
        <v>22</v>
      </c>
      <c r="B9" s="751"/>
      <c r="C9" s="297" t="e">
        <f>AVERAGE(#REF!)</f>
        <v>#REF!</v>
      </c>
      <c r="D9" s="329" t="e">
        <f>AVERAGE(#REF!)</f>
        <v>#REF!</v>
      </c>
      <c r="E9" s="297" t="e">
        <f>AVERAGE(#REF!)</f>
        <v>#REF!</v>
      </c>
      <c r="F9" s="300" t="e">
        <f>AVERAGE(#REF!)</f>
        <v>#REF!</v>
      </c>
      <c r="G9" s="305" t="e">
        <f>AVERAGE(#REF!)</f>
        <v>#REF!</v>
      </c>
    </row>
    <row r="10" spans="1:8" s="44" customFormat="1" ht="13.5" x14ac:dyDescent="0.25">
      <c r="A10" s="25" t="s">
        <v>3</v>
      </c>
      <c r="B10" s="289">
        <v>43948</v>
      </c>
      <c r="C10" s="49"/>
      <c r="D10" s="50"/>
      <c r="E10" s="49"/>
      <c r="F10" s="118"/>
      <c r="G10" s="303">
        <f t="shared" ref="G10:G16" si="0">SUM(C10:F10)</f>
        <v>0</v>
      </c>
    </row>
    <row r="11" spans="1:8" s="44" customFormat="1" ht="13.5" x14ac:dyDescent="0.25">
      <c r="A11" s="25" t="s">
        <v>4</v>
      </c>
      <c r="B11" s="166">
        <v>43949</v>
      </c>
      <c r="C11" s="295"/>
      <c r="D11" s="332"/>
      <c r="E11" s="295"/>
      <c r="F11" s="298"/>
      <c r="G11" s="303">
        <f t="shared" si="0"/>
        <v>0</v>
      </c>
    </row>
    <row r="12" spans="1:8" s="44" customFormat="1" ht="13.5" x14ac:dyDescent="0.25">
      <c r="A12" s="25" t="s">
        <v>5</v>
      </c>
      <c r="B12" s="166">
        <v>43950</v>
      </c>
      <c r="C12" s="295"/>
      <c r="D12" s="332"/>
      <c r="E12" s="295"/>
      <c r="F12" s="298"/>
      <c r="G12" s="303">
        <f t="shared" si="0"/>
        <v>0</v>
      </c>
    </row>
    <row r="13" spans="1:8" s="44" customFormat="1" ht="13.5" x14ac:dyDescent="0.25">
      <c r="A13" s="25" t="s">
        <v>6</v>
      </c>
      <c r="B13" s="166">
        <v>43951</v>
      </c>
      <c r="C13" s="295"/>
      <c r="D13" s="332"/>
      <c r="E13" s="295"/>
      <c r="F13" s="298"/>
      <c r="G13" s="303">
        <f t="shared" si="0"/>
        <v>0</v>
      </c>
      <c r="H13" s="147"/>
    </row>
    <row r="14" spans="1:8" s="44" customFormat="1" ht="13.5" x14ac:dyDescent="0.25">
      <c r="A14" s="25" t="s">
        <v>0</v>
      </c>
      <c r="B14" s="173">
        <v>43952</v>
      </c>
      <c r="C14" s="295"/>
      <c r="D14" s="332">
        <v>38</v>
      </c>
      <c r="E14" s="295"/>
      <c r="F14" s="298">
        <v>47</v>
      </c>
      <c r="G14" s="303">
        <f t="shared" si="0"/>
        <v>85</v>
      </c>
      <c r="H14" s="147"/>
    </row>
    <row r="15" spans="1:8" s="44" customFormat="1" ht="13.5" outlineLevel="1" x14ac:dyDescent="0.25">
      <c r="A15" s="25" t="s">
        <v>1</v>
      </c>
      <c r="B15" s="173">
        <v>43953</v>
      </c>
      <c r="C15" s="295"/>
      <c r="D15" s="332">
        <v>0</v>
      </c>
      <c r="E15" s="295"/>
      <c r="F15" s="298">
        <v>0</v>
      </c>
      <c r="G15" s="303">
        <f t="shared" si="0"/>
        <v>0</v>
      </c>
      <c r="H15" s="147"/>
    </row>
    <row r="16" spans="1:8" s="44" customFormat="1" ht="15" customHeight="1" outlineLevel="1" thickBot="1" x14ac:dyDescent="0.3">
      <c r="A16" s="146" t="s">
        <v>2</v>
      </c>
      <c r="B16" s="173">
        <v>43954</v>
      </c>
      <c r="C16" s="295"/>
      <c r="D16" s="332">
        <v>0</v>
      </c>
      <c r="E16" s="295"/>
      <c r="F16" s="298">
        <v>0</v>
      </c>
      <c r="G16" s="303">
        <f t="shared" si="0"/>
        <v>0</v>
      </c>
      <c r="H16" s="147"/>
    </row>
    <row r="17" spans="1:8" s="45" customFormat="1" ht="15" customHeight="1" outlineLevel="1" thickBot="1" x14ac:dyDescent="0.3">
      <c r="A17" s="154" t="s">
        <v>21</v>
      </c>
      <c r="B17" s="751" t="s">
        <v>24</v>
      </c>
      <c r="C17" s="296">
        <f>SUM(C10:C16)</f>
        <v>0</v>
      </c>
      <c r="D17" s="331">
        <f>SUM(D10:D16)</f>
        <v>38</v>
      </c>
      <c r="E17" s="296">
        <f>SUM(E10:E16)</f>
        <v>0</v>
      </c>
      <c r="F17" s="299">
        <f>SUM(F10:F16)</f>
        <v>47</v>
      </c>
      <c r="G17" s="304">
        <f>SUM(G10:G16)</f>
        <v>85</v>
      </c>
    </row>
    <row r="18" spans="1:8" s="45" customFormat="1" ht="15" customHeight="1" outlineLevel="1" thickBot="1" x14ac:dyDescent="0.3">
      <c r="A18" s="106" t="s">
        <v>23</v>
      </c>
      <c r="B18" s="751"/>
      <c r="C18" s="296" t="e">
        <f>AVERAGE(C10:C16)</f>
        <v>#DIV/0!</v>
      </c>
      <c r="D18" s="331">
        <f>AVERAGE(D10:D16)</f>
        <v>12.666666666666666</v>
      </c>
      <c r="E18" s="296" t="e">
        <f>AVERAGE(E10:E16)</f>
        <v>#DIV/0!</v>
      </c>
      <c r="F18" s="299">
        <f>AVERAGE(F10:F16)</f>
        <v>15.666666666666666</v>
      </c>
      <c r="G18" s="304">
        <f>AVERAGE(G10:G16)</f>
        <v>12.142857142857142</v>
      </c>
    </row>
    <row r="19" spans="1:8" s="45" customFormat="1" ht="15" customHeight="1" thickBot="1" x14ac:dyDescent="0.3">
      <c r="A19" s="26" t="s">
        <v>20</v>
      </c>
      <c r="B19" s="751"/>
      <c r="C19" s="297">
        <f>SUM(C10:C14)</f>
        <v>0</v>
      </c>
      <c r="D19" s="329">
        <f>SUM(D10:D14)</f>
        <v>38</v>
      </c>
      <c r="E19" s="297">
        <f>SUM(E10:E14)</f>
        <v>0</v>
      </c>
      <c r="F19" s="300">
        <f>SUM(F10:F14)</f>
        <v>47</v>
      </c>
      <c r="G19" s="305">
        <f>SUM(G10:G14)</f>
        <v>85</v>
      </c>
    </row>
    <row r="20" spans="1:8" s="45" customFormat="1" ht="15" customHeight="1" thickBot="1" x14ac:dyDescent="0.3">
      <c r="A20" s="26" t="s">
        <v>22</v>
      </c>
      <c r="B20" s="751"/>
      <c r="C20" s="297" t="e">
        <f>AVERAGE(C10:C14)</f>
        <v>#DIV/0!</v>
      </c>
      <c r="D20" s="329">
        <f>AVERAGE(D10:D14)</f>
        <v>38</v>
      </c>
      <c r="E20" s="297" t="e">
        <f>AVERAGE(E10:E14)</f>
        <v>#DIV/0!</v>
      </c>
      <c r="F20" s="300">
        <f>AVERAGE(F10:F14)</f>
        <v>47</v>
      </c>
      <c r="G20" s="305">
        <f>AVERAGE(G10:G14)</f>
        <v>17</v>
      </c>
    </row>
    <row r="21" spans="1:8" s="45" customFormat="1" ht="15" customHeight="1" x14ac:dyDescent="0.25">
      <c r="A21" s="25" t="s">
        <v>3</v>
      </c>
      <c r="B21" s="166">
        <f>B16+1</f>
        <v>43955</v>
      </c>
      <c r="C21" s="282"/>
      <c r="D21" s="330">
        <v>59</v>
      </c>
      <c r="E21" s="282"/>
      <c r="F21" s="301">
        <v>65</v>
      </c>
      <c r="G21" s="303">
        <f>SUM(C21:F21)</f>
        <v>124</v>
      </c>
    </row>
    <row r="22" spans="1:8" s="45" customFormat="1" ht="15" customHeight="1" x14ac:dyDescent="0.25">
      <c r="A22" s="25" t="s">
        <v>4</v>
      </c>
      <c r="B22" s="166">
        <f t="shared" ref="B22:B27" si="1">B21+1</f>
        <v>43956</v>
      </c>
      <c r="C22" s="282"/>
      <c r="D22" s="330">
        <v>43</v>
      </c>
      <c r="E22" s="282"/>
      <c r="F22" s="301">
        <v>77</v>
      </c>
      <c r="G22" s="303">
        <f t="shared" ref="G22:G27" si="2">SUM(C22:F22)</f>
        <v>120</v>
      </c>
    </row>
    <row r="23" spans="1:8" s="45" customFormat="1" ht="15" customHeight="1" x14ac:dyDescent="0.25">
      <c r="A23" s="25" t="s">
        <v>5</v>
      </c>
      <c r="B23" s="166">
        <f t="shared" si="1"/>
        <v>43957</v>
      </c>
      <c r="C23" s="282"/>
      <c r="D23" s="330">
        <v>40</v>
      </c>
      <c r="E23" s="282"/>
      <c r="F23" s="301">
        <v>59</v>
      </c>
      <c r="G23" s="303">
        <f t="shared" si="2"/>
        <v>99</v>
      </c>
    </row>
    <row r="24" spans="1:8" s="45" customFormat="1" ht="15" customHeight="1" x14ac:dyDescent="0.25">
      <c r="A24" s="25" t="s">
        <v>6</v>
      </c>
      <c r="B24" s="166">
        <f t="shared" si="1"/>
        <v>43958</v>
      </c>
      <c r="C24" s="282"/>
      <c r="D24" s="330">
        <v>35</v>
      </c>
      <c r="E24" s="282"/>
      <c r="F24" s="301">
        <v>66</v>
      </c>
      <c r="G24" s="303">
        <f t="shared" si="2"/>
        <v>101</v>
      </c>
    </row>
    <row r="25" spans="1:8" s="45" customFormat="1" ht="15" customHeight="1" x14ac:dyDescent="0.25">
      <c r="A25" s="25" t="s">
        <v>0</v>
      </c>
      <c r="B25" s="166">
        <f t="shared" si="1"/>
        <v>43959</v>
      </c>
      <c r="C25" s="282"/>
      <c r="D25" s="330">
        <v>45</v>
      </c>
      <c r="E25" s="282"/>
      <c r="F25" s="301">
        <v>67</v>
      </c>
      <c r="G25" s="303">
        <f t="shared" si="2"/>
        <v>112</v>
      </c>
    </row>
    <row r="26" spans="1:8" s="45" customFormat="1" ht="15" customHeight="1" outlineLevel="1" x14ac:dyDescent="0.25">
      <c r="A26" s="25" t="s">
        <v>1</v>
      </c>
      <c r="B26" s="166">
        <f t="shared" si="1"/>
        <v>43960</v>
      </c>
      <c r="C26" s="282"/>
      <c r="D26" s="330">
        <v>0</v>
      </c>
      <c r="E26" s="282"/>
      <c r="F26" s="301">
        <v>0</v>
      </c>
      <c r="G26" s="303">
        <f t="shared" si="2"/>
        <v>0</v>
      </c>
      <c r="H26" s="150"/>
    </row>
    <row r="27" spans="1:8" s="45" customFormat="1" ht="15" customHeight="1" outlineLevel="1" thickBot="1" x14ac:dyDescent="0.3">
      <c r="A27" s="25" t="s">
        <v>2</v>
      </c>
      <c r="B27" s="166">
        <f t="shared" si="1"/>
        <v>43961</v>
      </c>
      <c r="C27" s="282"/>
      <c r="D27" s="330">
        <v>0</v>
      </c>
      <c r="E27" s="282"/>
      <c r="F27" s="301">
        <v>0</v>
      </c>
      <c r="G27" s="303">
        <f t="shared" si="2"/>
        <v>0</v>
      </c>
    </row>
    <row r="28" spans="1:8" s="45" customFormat="1" ht="15" customHeight="1" outlineLevel="1" thickBot="1" x14ac:dyDescent="0.3">
      <c r="A28" s="154" t="s">
        <v>21</v>
      </c>
      <c r="B28" s="751" t="s">
        <v>25</v>
      </c>
      <c r="C28" s="296">
        <f>SUM(C21:C27)</f>
        <v>0</v>
      </c>
      <c r="D28" s="331">
        <f>SUM(D21:D27)</f>
        <v>222</v>
      </c>
      <c r="E28" s="296">
        <f>SUM(E21:E27)</f>
        <v>0</v>
      </c>
      <c r="F28" s="299">
        <f>SUM(F21:F27)</f>
        <v>334</v>
      </c>
      <c r="G28" s="304">
        <f>SUM(G21:G27)</f>
        <v>556</v>
      </c>
    </row>
    <row r="29" spans="1:8" s="45" customFormat="1" ht="15" customHeight="1" outlineLevel="1" thickBot="1" x14ac:dyDescent="0.3">
      <c r="A29" s="106" t="s">
        <v>23</v>
      </c>
      <c r="B29" s="751"/>
      <c r="C29" s="296" t="e">
        <f>AVERAGE(C21:C27)</f>
        <v>#DIV/0!</v>
      </c>
      <c r="D29" s="331">
        <f>AVERAGE(D21:D27)</f>
        <v>31.714285714285715</v>
      </c>
      <c r="E29" s="326" t="e">
        <f>AVERAGE(E21:E27)</f>
        <v>#DIV/0!</v>
      </c>
      <c r="F29" s="327">
        <f>AVERAGE(F21:F27)</f>
        <v>47.714285714285715</v>
      </c>
      <c r="G29" s="304">
        <f>AVERAGE(G21:G27)</f>
        <v>79.428571428571431</v>
      </c>
    </row>
    <row r="30" spans="1:8" s="45" customFormat="1" ht="15" customHeight="1" thickBot="1" x14ac:dyDescent="0.3">
      <c r="A30" s="26" t="s">
        <v>20</v>
      </c>
      <c r="B30" s="751"/>
      <c r="C30" s="297">
        <f>SUM(C21:C25)</f>
        <v>0</v>
      </c>
      <c r="D30" s="329">
        <f>SUM(D21:D25)</f>
        <v>222</v>
      </c>
      <c r="E30" s="328">
        <f>SUM(E21:E25)</f>
        <v>0</v>
      </c>
      <c r="F30" s="334">
        <f>SUM(F21:F25)</f>
        <v>334</v>
      </c>
      <c r="G30" s="305">
        <f>SUM(G21:G25)</f>
        <v>556</v>
      </c>
    </row>
    <row r="31" spans="1:8" s="45" customFormat="1" ht="15" customHeight="1" thickBot="1" x14ac:dyDescent="0.3">
      <c r="A31" s="26" t="s">
        <v>22</v>
      </c>
      <c r="B31" s="751"/>
      <c r="C31" s="297" t="e">
        <f>AVERAGE(C21:C25)</f>
        <v>#DIV/0!</v>
      </c>
      <c r="D31" s="329">
        <f>AVERAGE(D21:D25)</f>
        <v>44.4</v>
      </c>
      <c r="E31" s="297" t="e">
        <f>AVERAGE(E21:E25)</f>
        <v>#DIV/0!</v>
      </c>
      <c r="F31" s="300">
        <f>AVERAGE(F21:F25)</f>
        <v>66.8</v>
      </c>
      <c r="G31" s="305">
        <f>AVERAGE(G21:G25)</f>
        <v>111.2</v>
      </c>
    </row>
    <row r="32" spans="1:8" s="45" customFormat="1" ht="15" customHeight="1" x14ac:dyDescent="0.25">
      <c r="A32" s="25" t="s">
        <v>3</v>
      </c>
      <c r="B32" s="169">
        <f>B27+1</f>
        <v>43962</v>
      </c>
      <c r="C32" s="282"/>
      <c r="D32" s="330">
        <v>70</v>
      </c>
      <c r="E32" s="282"/>
      <c r="F32" s="301">
        <v>69</v>
      </c>
      <c r="G32" s="303">
        <f>SUM(C32:F32)</f>
        <v>139</v>
      </c>
    </row>
    <row r="33" spans="1:8" s="45" customFormat="1" ht="15" customHeight="1" x14ac:dyDescent="0.25">
      <c r="A33" s="25" t="s">
        <v>4</v>
      </c>
      <c r="B33" s="169">
        <f t="shared" ref="B33:B38" si="3">B32+1</f>
        <v>43963</v>
      </c>
      <c r="C33" s="282"/>
      <c r="D33" s="330">
        <v>58</v>
      </c>
      <c r="E33" s="282"/>
      <c r="F33" s="301">
        <v>74</v>
      </c>
      <c r="G33" s="303">
        <f t="shared" ref="G33:G38" si="4">SUM(C33:F33)</f>
        <v>132</v>
      </c>
    </row>
    <row r="34" spans="1:8" s="45" customFormat="1" ht="15" customHeight="1" x14ac:dyDescent="0.25">
      <c r="A34" s="25" t="s">
        <v>5</v>
      </c>
      <c r="B34" s="169">
        <f t="shared" si="3"/>
        <v>43964</v>
      </c>
      <c r="C34" s="282"/>
      <c r="D34" s="330">
        <v>44</v>
      </c>
      <c r="E34" s="282"/>
      <c r="F34" s="301">
        <v>74</v>
      </c>
      <c r="G34" s="303">
        <f t="shared" si="4"/>
        <v>118</v>
      </c>
    </row>
    <row r="35" spans="1:8" s="45" customFormat="1" ht="15" customHeight="1" x14ac:dyDescent="0.25">
      <c r="A35" s="25" t="s">
        <v>6</v>
      </c>
      <c r="B35" s="169">
        <f t="shared" si="3"/>
        <v>43965</v>
      </c>
      <c r="C35" s="295"/>
      <c r="D35" s="330">
        <v>48</v>
      </c>
      <c r="E35" s="295"/>
      <c r="F35" s="301">
        <v>58</v>
      </c>
      <c r="G35" s="303">
        <f t="shared" si="4"/>
        <v>106</v>
      </c>
    </row>
    <row r="36" spans="1:8" s="45" customFormat="1" ht="15" customHeight="1" x14ac:dyDescent="0.25">
      <c r="A36" s="25" t="s">
        <v>0</v>
      </c>
      <c r="B36" s="169">
        <f t="shared" si="3"/>
        <v>43966</v>
      </c>
      <c r="C36" s="295"/>
      <c r="D36" s="330">
        <v>68</v>
      </c>
      <c r="E36" s="295"/>
      <c r="F36" s="301">
        <v>77</v>
      </c>
      <c r="G36" s="303">
        <f t="shared" si="4"/>
        <v>145</v>
      </c>
    </row>
    <row r="37" spans="1:8" s="45" customFormat="1" ht="15" customHeight="1" outlineLevel="1" x14ac:dyDescent="0.25">
      <c r="A37" s="25" t="s">
        <v>1</v>
      </c>
      <c r="B37" s="169">
        <f t="shared" si="3"/>
        <v>43967</v>
      </c>
      <c r="C37" s="295"/>
      <c r="D37" s="330">
        <v>21</v>
      </c>
      <c r="E37" s="295"/>
      <c r="F37" s="301">
        <v>49</v>
      </c>
      <c r="G37" s="303">
        <f t="shared" si="4"/>
        <v>70</v>
      </c>
    </row>
    <row r="38" spans="1:8" s="45" customFormat="1" ht="15" customHeight="1" outlineLevel="1" thickBot="1" x14ac:dyDescent="0.3">
      <c r="A38" s="25" t="s">
        <v>2</v>
      </c>
      <c r="B38" s="169">
        <f t="shared" si="3"/>
        <v>43968</v>
      </c>
      <c r="C38" s="295"/>
      <c r="D38" s="330">
        <v>16</v>
      </c>
      <c r="E38" s="295"/>
      <c r="F38" s="301">
        <v>33</v>
      </c>
      <c r="G38" s="303">
        <f t="shared" si="4"/>
        <v>49</v>
      </c>
      <c r="H38" s="150"/>
    </row>
    <row r="39" spans="1:8" s="45" customFormat="1" ht="15" customHeight="1" outlineLevel="1" thickBot="1" x14ac:dyDescent="0.3">
      <c r="A39" s="154" t="s">
        <v>21</v>
      </c>
      <c r="B39" s="751" t="s">
        <v>26</v>
      </c>
      <c r="C39" s="296">
        <f>SUM(C32:C38)</f>
        <v>0</v>
      </c>
      <c r="D39" s="331">
        <f>SUM(D32:D38)</f>
        <v>325</v>
      </c>
      <c r="E39" s="296">
        <f>SUM(E32:E38)</f>
        <v>0</v>
      </c>
      <c r="F39" s="299">
        <f>SUM(F32:F38)</f>
        <v>434</v>
      </c>
      <c r="G39" s="304">
        <f>SUM(G32:G38)</f>
        <v>759</v>
      </c>
    </row>
    <row r="40" spans="1:8" s="45" customFormat="1" ht="15" customHeight="1" outlineLevel="1" thickBot="1" x14ac:dyDescent="0.3">
      <c r="A40" s="106" t="s">
        <v>23</v>
      </c>
      <c r="B40" s="751"/>
      <c r="C40" s="296" t="e">
        <f>AVERAGE(C32:C38)</f>
        <v>#DIV/0!</v>
      </c>
      <c r="D40" s="331">
        <f>AVERAGE(D32:D38)</f>
        <v>46.428571428571431</v>
      </c>
      <c r="E40" s="296" t="e">
        <f>AVERAGE(E32:E38)</f>
        <v>#DIV/0!</v>
      </c>
      <c r="F40" s="299">
        <f>AVERAGE(F32:F38)</f>
        <v>62</v>
      </c>
      <c r="G40" s="304">
        <f>AVERAGE(G32:G38)</f>
        <v>108.42857142857143</v>
      </c>
    </row>
    <row r="41" spans="1:8" s="45" customFormat="1" ht="15" customHeight="1" thickBot="1" x14ac:dyDescent="0.3">
      <c r="A41" s="26" t="s">
        <v>20</v>
      </c>
      <c r="B41" s="751"/>
      <c r="C41" s="297">
        <f>SUM(C32:C36)</f>
        <v>0</v>
      </c>
      <c r="D41" s="329">
        <f>SUM(D32:D36)</f>
        <v>288</v>
      </c>
      <c r="E41" s="297">
        <f>SUM(E32:E36)</f>
        <v>0</v>
      </c>
      <c r="F41" s="300">
        <f>SUM(F32:F36)</f>
        <v>352</v>
      </c>
      <c r="G41" s="305">
        <f>SUM(G32:G36)</f>
        <v>640</v>
      </c>
    </row>
    <row r="42" spans="1:8" s="45" customFormat="1" ht="15" customHeight="1" thickBot="1" x14ac:dyDescent="0.3">
      <c r="A42" s="26" t="s">
        <v>22</v>
      </c>
      <c r="B42" s="751"/>
      <c r="C42" s="297" t="e">
        <f>AVERAGE(C32:C36)</f>
        <v>#DIV/0!</v>
      </c>
      <c r="D42" s="329">
        <f>AVERAGE(D32:D36)</f>
        <v>57.6</v>
      </c>
      <c r="E42" s="297" t="e">
        <f>AVERAGE(E32:E36)</f>
        <v>#DIV/0!</v>
      </c>
      <c r="F42" s="300">
        <f>AVERAGE(F32:F36)</f>
        <v>70.400000000000006</v>
      </c>
      <c r="G42" s="305">
        <f>AVERAGE(G32:G36)</f>
        <v>128</v>
      </c>
    </row>
    <row r="43" spans="1:8" s="45" customFormat="1" ht="15" customHeight="1" x14ac:dyDescent="0.25">
      <c r="A43" s="25" t="s">
        <v>3</v>
      </c>
      <c r="B43" s="171">
        <f>B38+1</f>
        <v>43969</v>
      </c>
      <c r="C43" s="295"/>
      <c r="D43" s="330">
        <v>69</v>
      </c>
      <c r="E43" s="295"/>
      <c r="F43" s="301">
        <v>79</v>
      </c>
      <c r="G43" s="303">
        <f t="shared" ref="G43:G49" si="5">SUM(C43:F43)</f>
        <v>148</v>
      </c>
      <c r="H43" s="150"/>
    </row>
    <row r="44" spans="1:8" s="45" customFormat="1" ht="15" customHeight="1" x14ac:dyDescent="0.25">
      <c r="A44" s="25" t="s">
        <v>4</v>
      </c>
      <c r="B44" s="171">
        <f t="shared" ref="B44:B49" si="6">B43+1</f>
        <v>43970</v>
      </c>
      <c r="C44" s="295"/>
      <c r="D44" s="330">
        <v>60</v>
      </c>
      <c r="E44" s="295"/>
      <c r="F44" s="301">
        <v>77</v>
      </c>
      <c r="G44" s="303">
        <f t="shared" si="5"/>
        <v>137</v>
      </c>
      <c r="H44" s="150"/>
    </row>
    <row r="45" spans="1:8" s="45" customFormat="1" ht="15" customHeight="1" x14ac:dyDescent="0.25">
      <c r="A45" s="25" t="s">
        <v>5</v>
      </c>
      <c r="B45" s="171">
        <f t="shared" si="6"/>
        <v>43971</v>
      </c>
      <c r="C45" s="295"/>
      <c r="D45" s="330">
        <v>48</v>
      </c>
      <c r="E45" s="295"/>
      <c r="F45" s="301">
        <v>78</v>
      </c>
      <c r="G45" s="303">
        <f t="shared" si="5"/>
        <v>126</v>
      </c>
      <c r="H45" s="150"/>
    </row>
    <row r="46" spans="1:8" s="45" customFormat="1" ht="15" customHeight="1" x14ac:dyDescent="0.25">
      <c r="A46" s="25" t="s">
        <v>6</v>
      </c>
      <c r="B46" s="171">
        <f t="shared" si="6"/>
        <v>43972</v>
      </c>
      <c r="C46" s="295"/>
      <c r="D46" s="330">
        <v>71</v>
      </c>
      <c r="E46" s="282"/>
      <c r="F46" s="301">
        <v>74</v>
      </c>
      <c r="G46" s="303">
        <f t="shared" si="5"/>
        <v>145</v>
      </c>
      <c r="H46" s="150"/>
    </row>
    <row r="47" spans="1:8" s="45" customFormat="1" ht="15" customHeight="1" x14ac:dyDescent="0.25">
      <c r="A47" s="25" t="s">
        <v>0</v>
      </c>
      <c r="B47" s="171">
        <f t="shared" si="6"/>
        <v>43973</v>
      </c>
      <c r="C47" s="295"/>
      <c r="D47" s="330">
        <v>86</v>
      </c>
      <c r="E47" s="282"/>
      <c r="F47" s="301">
        <v>110</v>
      </c>
      <c r="G47" s="303">
        <f t="shared" si="5"/>
        <v>196</v>
      </c>
      <c r="H47" s="150"/>
    </row>
    <row r="48" spans="1:8" s="45" customFormat="1" ht="15" customHeight="1" outlineLevel="1" x14ac:dyDescent="0.25">
      <c r="A48" s="25" t="s">
        <v>1</v>
      </c>
      <c r="B48" s="171">
        <f t="shared" si="6"/>
        <v>43974</v>
      </c>
      <c r="C48" s="295"/>
      <c r="D48" s="330">
        <v>39</v>
      </c>
      <c r="E48" s="295"/>
      <c r="F48" s="301">
        <v>48</v>
      </c>
      <c r="G48" s="303">
        <f t="shared" si="5"/>
        <v>87</v>
      </c>
      <c r="H48" s="150"/>
    </row>
    <row r="49" spans="1:8" s="45" customFormat="1" ht="15" customHeight="1" outlineLevel="1" thickBot="1" x14ac:dyDescent="0.3">
      <c r="A49" s="25" t="s">
        <v>2</v>
      </c>
      <c r="B49" s="171">
        <f t="shared" si="6"/>
        <v>43975</v>
      </c>
      <c r="C49" s="295"/>
      <c r="D49" s="330">
        <v>59</v>
      </c>
      <c r="E49" s="295"/>
      <c r="F49" s="301">
        <v>92</v>
      </c>
      <c r="G49" s="303">
        <f t="shared" si="5"/>
        <v>151</v>
      </c>
      <c r="H49" s="150"/>
    </row>
    <row r="50" spans="1:8" s="45" customFormat="1" ht="15" customHeight="1" outlineLevel="1" thickBot="1" x14ac:dyDescent="0.3">
      <c r="A50" s="154" t="s">
        <v>21</v>
      </c>
      <c r="B50" s="751" t="s">
        <v>27</v>
      </c>
      <c r="C50" s="296">
        <f>SUM(C43:C49)</f>
        <v>0</v>
      </c>
      <c r="D50" s="331">
        <f>SUM(D43:D49)</f>
        <v>432</v>
      </c>
      <c r="E50" s="296">
        <f>SUM(E43:E49)</f>
        <v>0</v>
      </c>
      <c r="F50" s="299">
        <f>SUM(F43:F49)</f>
        <v>558</v>
      </c>
      <c r="G50" s="304">
        <f>SUM(G43:G49)</f>
        <v>990</v>
      </c>
    </row>
    <row r="51" spans="1:8" s="45" customFormat="1" ht="15" customHeight="1" outlineLevel="1" thickBot="1" x14ac:dyDescent="0.3">
      <c r="A51" s="106" t="s">
        <v>23</v>
      </c>
      <c r="B51" s="751"/>
      <c r="C51" s="296" t="e">
        <f>AVERAGE(C43:C49)</f>
        <v>#DIV/0!</v>
      </c>
      <c r="D51" s="331">
        <f>AVERAGE(D43:D49)</f>
        <v>61.714285714285715</v>
      </c>
      <c r="E51" s="296" t="e">
        <f>AVERAGE(E43:E49)</f>
        <v>#DIV/0!</v>
      </c>
      <c r="F51" s="299">
        <f>AVERAGE(F43:F49)</f>
        <v>79.714285714285708</v>
      </c>
      <c r="G51" s="304">
        <f>AVERAGE(G43:G49)</f>
        <v>141.42857142857142</v>
      </c>
    </row>
    <row r="52" spans="1:8" s="45" customFormat="1" ht="15" customHeight="1" thickBot="1" x14ac:dyDescent="0.3">
      <c r="A52" s="26" t="s">
        <v>20</v>
      </c>
      <c r="B52" s="751"/>
      <c r="C52" s="297">
        <f>SUM(C43:C47)</f>
        <v>0</v>
      </c>
      <c r="D52" s="329">
        <f>SUM(D43:D47)</f>
        <v>334</v>
      </c>
      <c r="E52" s="297">
        <f>SUM(E43:E47)</f>
        <v>0</v>
      </c>
      <c r="F52" s="300">
        <f>SUM(F43:F47)</f>
        <v>418</v>
      </c>
      <c r="G52" s="305">
        <f>SUM(G43:G47)</f>
        <v>752</v>
      </c>
    </row>
    <row r="53" spans="1:8" s="45" customFormat="1" ht="15" customHeight="1" thickBot="1" x14ac:dyDescent="0.3">
      <c r="A53" s="26" t="s">
        <v>22</v>
      </c>
      <c r="B53" s="751"/>
      <c r="C53" s="297" t="e">
        <f>AVERAGE(C43:C47)</f>
        <v>#DIV/0!</v>
      </c>
      <c r="D53" s="329">
        <f>AVERAGE(D43:D47)</f>
        <v>66.8</v>
      </c>
      <c r="E53" s="297" t="e">
        <f>AVERAGE(E43:E47)</f>
        <v>#DIV/0!</v>
      </c>
      <c r="F53" s="300">
        <f>AVERAGE(F43:F47)</f>
        <v>83.6</v>
      </c>
      <c r="G53" s="305">
        <f>AVERAGE(G43:G47)</f>
        <v>150.4</v>
      </c>
    </row>
    <row r="54" spans="1:8" s="45" customFormat="1" ht="15" customHeight="1" x14ac:dyDescent="0.25">
      <c r="A54" s="25" t="s">
        <v>3</v>
      </c>
      <c r="B54" s="171">
        <f>B49+1</f>
        <v>43976</v>
      </c>
      <c r="C54" s="282"/>
      <c r="D54" s="330">
        <v>66</v>
      </c>
      <c r="E54" s="282"/>
      <c r="F54" s="301">
        <v>83</v>
      </c>
      <c r="G54" s="303">
        <f t="shared" ref="G54:G60" si="7">SUM(C54:F54)</f>
        <v>149</v>
      </c>
      <c r="H54" s="150"/>
    </row>
    <row r="55" spans="1:8" s="45" customFormat="1" ht="15" customHeight="1" x14ac:dyDescent="0.25">
      <c r="A55" s="146" t="s">
        <v>4</v>
      </c>
      <c r="B55" s="171">
        <f t="shared" ref="B55:B60" si="8">B54+1</f>
        <v>43977</v>
      </c>
      <c r="C55" s="282"/>
      <c r="D55" s="330">
        <v>87</v>
      </c>
      <c r="E55" s="282"/>
      <c r="F55" s="301">
        <v>109</v>
      </c>
      <c r="G55" s="303">
        <f t="shared" si="7"/>
        <v>196</v>
      </c>
      <c r="H55" s="150"/>
    </row>
    <row r="56" spans="1:8" s="45" customFormat="1" ht="15" customHeight="1" x14ac:dyDescent="0.25">
      <c r="A56" s="146" t="s">
        <v>5</v>
      </c>
      <c r="B56" s="171">
        <f t="shared" si="8"/>
        <v>43978</v>
      </c>
      <c r="C56" s="282"/>
      <c r="D56" s="330">
        <v>67</v>
      </c>
      <c r="E56" s="282"/>
      <c r="F56" s="301">
        <v>107</v>
      </c>
      <c r="G56" s="303">
        <f t="shared" si="7"/>
        <v>174</v>
      </c>
      <c r="H56" s="150"/>
    </row>
    <row r="57" spans="1:8" s="45" customFormat="1" ht="13.5" x14ac:dyDescent="0.25">
      <c r="A57" s="146" t="s">
        <v>6</v>
      </c>
      <c r="B57" s="171">
        <f t="shared" si="8"/>
        <v>43979</v>
      </c>
      <c r="C57" s="295"/>
      <c r="D57" s="332">
        <v>83</v>
      </c>
      <c r="E57" s="295"/>
      <c r="F57" s="298">
        <v>92</v>
      </c>
      <c r="G57" s="303">
        <f t="shared" si="7"/>
        <v>175</v>
      </c>
      <c r="H57" s="150"/>
    </row>
    <row r="58" spans="1:8" s="45" customFormat="1" ht="13.5" x14ac:dyDescent="0.25">
      <c r="A58" s="25" t="s">
        <v>0</v>
      </c>
      <c r="B58" s="173">
        <f t="shared" si="8"/>
        <v>43980</v>
      </c>
      <c r="C58" s="295"/>
      <c r="D58" s="332">
        <v>87</v>
      </c>
      <c r="E58" s="295"/>
      <c r="F58" s="298">
        <v>116</v>
      </c>
      <c r="G58" s="303">
        <f t="shared" si="7"/>
        <v>203</v>
      </c>
      <c r="H58" s="150"/>
    </row>
    <row r="59" spans="1:8" s="45" customFormat="1" ht="13.5" outlineLevel="1" x14ac:dyDescent="0.25">
      <c r="A59" s="25" t="s">
        <v>1</v>
      </c>
      <c r="B59" s="173">
        <f t="shared" si="8"/>
        <v>43981</v>
      </c>
      <c r="C59" s="295"/>
      <c r="D59" s="332">
        <v>96</v>
      </c>
      <c r="E59" s="295"/>
      <c r="F59" s="298">
        <v>116</v>
      </c>
      <c r="G59" s="303">
        <f t="shared" si="7"/>
        <v>212</v>
      </c>
      <c r="H59" s="150"/>
    </row>
    <row r="60" spans="1:8" s="45" customFormat="1" ht="14.25" outlineLevel="1" thickBot="1" x14ac:dyDescent="0.3">
      <c r="A60" s="146" t="s">
        <v>2</v>
      </c>
      <c r="B60" s="335">
        <f t="shared" si="8"/>
        <v>43982</v>
      </c>
      <c r="C60" s="295"/>
      <c r="D60" s="332">
        <v>88</v>
      </c>
      <c r="E60" s="295"/>
      <c r="F60" s="298">
        <v>121</v>
      </c>
      <c r="G60" s="303">
        <f t="shared" si="7"/>
        <v>209</v>
      </c>
    </row>
    <row r="61" spans="1:8" s="45" customFormat="1" ht="15" customHeight="1" outlineLevel="1" thickBot="1" x14ac:dyDescent="0.3">
      <c r="A61" s="154" t="s">
        <v>21</v>
      </c>
      <c r="B61" s="680" t="s">
        <v>28</v>
      </c>
      <c r="C61" s="296">
        <f>SUM(C54:C60)</f>
        <v>0</v>
      </c>
      <c r="D61" s="331">
        <f>SUM(D54:D60)</f>
        <v>574</v>
      </c>
      <c r="E61" s="296">
        <f>SUM(E54:E60)</f>
        <v>0</v>
      </c>
      <c r="F61" s="299">
        <f>SUM(F54:F60)</f>
        <v>744</v>
      </c>
      <c r="G61" s="304">
        <f>SUM(G54:G60)</f>
        <v>1318</v>
      </c>
    </row>
    <row r="62" spans="1:8" s="45" customFormat="1" ht="15" customHeight="1" outlineLevel="1" thickBot="1" x14ac:dyDescent="0.3">
      <c r="A62" s="106" t="s">
        <v>23</v>
      </c>
      <c r="B62" s="680"/>
      <c r="C62" s="296" t="e">
        <f>AVERAGE(C54:C60)</f>
        <v>#DIV/0!</v>
      </c>
      <c r="D62" s="331">
        <f>AVERAGE(D54:D60)</f>
        <v>82</v>
      </c>
      <c r="E62" s="296" t="e">
        <f>AVERAGE(E54:E60)</f>
        <v>#DIV/0!</v>
      </c>
      <c r="F62" s="299">
        <f>AVERAGE(F54:F60)</f>
        <v>106.28571428571429</v>
      </c>
      <c r="G62" s="304">
        <f>AVERAGE(G54:G60)</f>
        <v>188.28571428571428</v>
      </c>
    </row>
    <row r="63" spans="1:8" s="45" customFormat="1" ht="15" customHeight="1" thickBot="1" x14ac:dyDescent="0.3">
      <c r="A63" s="26" t="s">
        <v>20</v>
      </c>
      <c r="B63" s="680"/>
      <c r="C63" s="297">
        <f>SUM(C54:C58)</f>
        <v>0</v>
      </c>
      <c r="D63" s="329">
        <f>SUM(D54:D58)</f>
        <v>390</v>
      </c>
      <c r="E63" s="297">
        <f>SUM(E54:E58)</f>
        <v>0</v>
      </c>
      <c r="F63" s="300">
        <f>SUM(F54:F58)</f>
        <v>507</v>
      </c>
      <c r="G63" s="305">
        <f>SUM(G54:G58)</f>
        <v>897</v>
      </c>
    </row>
    <row r="64" spans="1:8" s="45" customFormat="1" ht="14.25" thickBot="1" x14ac:dyDescent="0.3">
      <c r="A64" s="26" t="s">
        <v>22</v>
      </c>
      <c r="B64" s="681"/>
      <c r="C64" s="281" t="e">
        <f>AVERAGE(C54:C58)</f>
        <v>#DIV/0!</v>
      </c>
      <c r="D64" s="333">
        <f>AVERAGE(D54:D58)</f>
        <v>78</v>
      </c>
      <c r="E64" s="281" t="e">
        <f>AVERAGE(E54:E58)</f>
        <v>#DIV/0!</v>
      </c>
      <c r="F64" s="302">
        <f>AVERAGE(F54:F58)</f>
        <v>101.4</v>
      </c>
      <c r="G64" s="306">
        <f>AVERAGE(G54:G58)</f>
        <v>179.4</v>
      </c>
    </row>
    <row r="65" spans="1:7" s="45" customFormat="1" ht="14.25" hidden="1" thickBot="1" x14ac:dyDescent="0.3">
      <c r="A65" s="146" t="s">
        <v>3</v>
      </c>
      <c r="B65" s="170">
        <f>B60+1</f>
        <v>43983</v>
      </c>
      <c r="C65" s="12"/>
      <c r="D65" s="60"/>
      <c r="E65" s="12"/>
      <c r="F65" s="13"/>
      <c r="G65" s="16">
        <f>SUM(C65:F65)</f>
        <v>0</v>
      </c>
    </row>
    <row r="66" spans="1:7" s="45" customFormat="1" ht="14.25" hidden="1" thickBot="1" x14ac:dyDescent="0.3">
      <c r="A66" s="146" t="s">
        <v>4</v>
      </c>
      <c r="B66" s="171">
        <f t="shared" ref="B66:B71" si="9">B65+1</f>
        <v>43984</v>
      </c>
      <c r="C66" s="12"/>
      <c r="D66" s="60"/>
      <c r="E66" s="18"/>
      <c r="F66" s="19"/>
      <c r="G66" s="17">
        <f>SUM(C66:F66)</f>
        <v>0</v>
      </c>
    </row>
    <row r="67" spans="1:7" s="45" customFormat="1" ht="14.25" hidden="1" thickBot="1" x14ac:dyDescent="0.3">
      <c r="A67" s="146"/>
      <c r="B67" s="171">
        <f t="shared" si="9"/>
        <v>43985</v>
      </c>
      <c r="C67" s="12"/>
      <c r="D67" s="60"/>
      <c r="E67" s="18"/>
      <c r="F67" s="19"/>
      <c r="G67" s="17"/>
    </row>
    <row r="68" spans="1:7" s="45" customFormat="1" ht="14.25" hidden="1" thickBot="1" x14ac:dyDescent="0.3">
      <c r="A68" s="146"/>
      <c r="B68" s="171">
        <f t="shared" si="9"/>
        <v>43986</v>
      </c>
      <c r="C68" s="12"/>
      <c r="D68" s="60"/>
      <c r="E68" s="18"/>
      <c r="F68" s="19"/>
      <c r="G68" s="17"/>
    </row>
    <row r="69" spans="1:7" s="45" customFormat="1" ht="14.25" hidden="1" thickBot="1" x14ac:dyDescent="0.3">
      <c r="A69" s="25"/>
      <c r="B69" s="171">
        <f t="shared" si="9"/>
        <v>43987</v>
      </c>
      <c r="C69" s="12"/>
      <c r="D69" s="60"/>
      <c r="E69" s="18"/>
      <c r="F69" s="19"/>
      <c r="G69" s="17"/>
    </row>
    <row r="70" spans="1:7" s="45" customFormat="1" ht="14.25" hidden="1" outlineLevel="1" thickBot="1" x14ac:dyDescent="0.3">
      <c r="A70" s="25"/>
      <c r="B70" s="171">
        <f t="shared" si="9"/>
        <v>43988</v>
      </c>
      <c r="C70" s="18"/>
      <c r="D70" s="61"/>
      <c r="E70" s="18"/>
      <c r="F70" s="19"/>
      <c r="G70" s="17"/>
    </row>
    <row r="71" spans="1:7" s="45" customFormat="1" ht="14.25" hidden="1" outlineLevel="1" thickBot="1" x14ac:dyDescent="0.3">
      <c r="A71" s="25"/>
      <c r="B71" s="171">
        <f t="shared" si="9"/>
        <v>43989</v>
      </c>
      <c r="C71" s="21"/>
      <c r="D71" s="62"/>
      <c r="E71" s="21"/>
      <c r="F71" s="22"/>
      <c r="G71" s="63"/>
    </row>
    <row r="72" spans="1:7" s="45" customFormat="1" ht="14.25" hidden="1" outlineLevel="1" thickBot="1" x14ac:dyDescent="0.3">
      <c r="A72" s="154" t="s">
        <v>21</v>
      </c>
      <c r="B72" s="679" t="s">
        <v>32</v>
      </c>
      <c r="C72" s="111">
        <f>SUM(C65:C71)</f>
        <v>0</v>
      </c>
      <c r="D72" s="111">
        <f>SUM(D65:D71)</f>
        <v>0</v>
      </c>
      <c r="E72" s="111">
        <f>SUM(E65:E71)</f>
        <v>0</v>
      </c>
      <c r="F72" s="111">
        <f>SUM(F65:F71)</f>
        <v>0</v>
      </c>
      <c r="G72" s="111">
        <f>SUM(G65:G71)</f>
        <v>0</v>
      </c>
    </row>
    <row r="73" spans="1:7" s="45" customFormat="1" ht="14.25" hidden="1" outlineLevel="1" thickBot="1" x14ac:dyDescent="0.3">
      <c r="A73" s="106" t="s">
        <v>23</v>
      </c>
      <c r="B73" s="680"/>
      <c r="C73" s="107" t="e">
        <f>AVERAGE(C65:C71)</f>
        <v>#DIV/0!</v>
      </c>
      <c r="D73" s="107" t="e">
        <f>AVERAGE(D65:D71)</f>
        <v>#DIV/0!</v>
      </c>
      <c r="E73" s="107" t="e">
        <f>AVERAGE(E65:E71)</f>
        <v>#DIV/0!</v>
      </c>
      <c r="F73" s="107" t="e">
        <f>AVERAGE(F65:F71)</f>
        <v>#DIV/0!</v>
      </c>
      <c r="G73" s="107">
        <f>AVERAGE(G65:G71)</f>
        <v>0</v>
      </c>
    </row>
    <row r="74" spans="1:7" s="45" customFormat="1" ht="14.25" hidden="1" thickBot="1" x14ac:dyDescent="0.3">
      <c r="A74" s="26" t="s">
        <v>20</v>
      </c>
      <c r="B74" s="680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5" customFormat="1" ht="14.25" hidden="1" thickBot="1" x14ac:dyDescent="0.3">
      <c r="A75" s="26" t="s">
        <v>22</v>
      </c>
      <c r="B75" s="681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5" customFormat="1" ht="15" customHeight="1" x14ac:dyDescent="0.25">
      <c r="A76" s="4"/>
      <c r="B76" s="128"/>
      <c r="C76" s="48"/>
      <c r="D76" s="48"/>
      <c r="E76" s="48"/>
      <c r="F76" s="48"/>
      <c r="G76" s="48"/>
    </row>
    <row r="77" spans="1:7" s="45" customFormat="1" ht="30" customHeight="1" x14ac:dyDescent="0.25">
      <c r="A77" s="182"/>
      <c r="B77" s="38" t="s">
        <v>10</v>
      </c>
      <c r="C77" s="38" t="s">
        <v>14</v>
      </c>
      <c r="D77" s="48"/>
      <c r="E77" s="757" t="s">
        <v>57</v>
      </c>
      <c r="F77" s="758"/>
      <c r="G77" s="759"/>
    </row>
    <row r="78" spans="1:7" ht="30" customHeight="1" x14ac:dyDescent="0.25">
      <c r="A78" s="40" t="s">
        <v>114</v>
      </c>
      <c r="B78" s="183">
        <f>SUM(,C6:D6,C61:D61, C50:D50, C39:D39, C28:D28, C17:D17, C72:D72)</f>
        <v>1591</v>
      </c>
      <c r="C78" s="37">
        <f>SUM(,E6:F6,E72:F72, E61:F61, E50:F50, E39:F39, E28:F28, E17:F17)</f>
        <v>2117</v>
      </c>
      <c r="D78" s="115"/>
      <c r="E78" s="752" t="s">
        <v>30</v>
      </c>
      <c r="F78" s="748"/>
      <c r="G78" s="103">
        <f>SUM(G19, G30, G41, G52, G63, G74)</f>
        <v>2930</v>
      </c>
    </row>
    <row r="79" spans="1:7" ht="30" customHeight="1" x14ac:dyDescent="0.25">
      <c r="A79" s="40" t="s">
        <v>30</v>
      </c>
      <c r="B79" s="183">
        <f>SUM(C6:D6,C63:D63, C52:D52, C41:D41, C30:D30, C19:D19, C74:D74)</f>
        <v>1272</v>
      </c>
      <c r="C79" s="37">
        <f>SUM(E74:F74, E63:F63, E52:F52, E41:F41, E30:F30, E19:F19)</f>
        <v>1658</v>
      </c>
      <c r="D79" s="115"/>
      <c r="E79" s="752" t="s">
        <v>114</v>
      </c>
      <c r="F79" s="748"/>
      <c r="G79" s="104">
        <f>SUM(,G6,G61, G50, G39, G28, G17, G72)</f>
        <v>3708</v>
      </c>
    </row>
    <row r="80" spans="1:7" ht="30" customHeight="1" x14ac:dyDescent="0.25">
      <c r="E80" s="747" t="s">
        <v>22</v>
      </c>
      <c r="F80" s="748"/>
      <c r="G80" s="104">
        <f>AVERAGE(G20,G31,G42,G53,G64)</f>
        <v>117.2</v>
      </c>
    </row>
    <row r="81" spans="3:7" ht="26.25" customHeight="1" thickBot="1" x14ac:dyDescent="0.3">
      <c r="E81" s="749" t="s">
        <v>120</v>
      </c>
      <c r="F81" s="750"/>
      <c r="G81" s="103">
        <f>AVERAGE(G18,G29,G40,G51,G62)</f>
        <v>105.94285714285715</v>
      </c>
    </row>
    <row r="82" spans="3:7" x14ac:dyDescent="0.25">
      <c r="C82" s="148"/>
    </row>
  </sheetData>
  <mergeCells count="21">
    <mergeCell ref="B6:B9"/>
    <mergeCell ref="G1:G4"/>
    <mergeCell ref="E1:F2"/>
    <mergeCell ref="C1:D2"/>
    <mergeCell ref="E77:G77"/>
    <mergeCell ref="A3:A4"/>
    <mergeCell ref="B3:B4"/>
    <mergeCell ref="E3:E4"/>
    <mergeCell ref="F3:F4"/>
    <mergeCell ref="C3:C4"/>
    <mergeCell ref="D3:D4"/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8" sqref="H58:I58"/>
    </sheetView>
  </sheetViews>
  <sheetFormatPr defaultRowHeight="15" outlineLevelRow="1" x14ac:dyDescent="0.25"/>
  <cols>
    <col min="1" max="1" width="18.7109375" style="1" bestFit="1" customWidth="1"/>
    <col min="2" max="2" width="16.28515625" style="129" customWidth="1"/>
    <col min="3" max="3" width="16.28515625" style="358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3"/>
      <c r="C1" s="735" t="s">
        <v>94</v>
      </c>
      <c r="D1" s="725"/>
      <c r="E1" s="725"/>
      <c r="F1" s="725"/>
      <c r="G1" s="725"/>
      <c r="H1" s="735" t="s">
        <v>91</v>
      </c>
      <c r="I1" s="726"/>
      <c r="J1" s="725" t="s">
        <v>92</v>
      </c>
      <c r="K1" s="726"/>
      <c r="L1" s="717" t="s">
        <v>19</v>
      </c>
    </row>
    <row r="2" spans="1:13" ht="15" customHeight="1" thickBot="1" x14ac:dyDescent="0.3">
      <c r="A2" s="24"/>
      <c r="B2" s="164"/>
      <c r="C2" s="742"/>
      <c r="D2" s="768"/>
      <c r="E2" s="768"/>
      <c r="F2" s="768"/>
      <c r="G2" s="768"/>
      <c r="H2" s="742"/>
      <c r="I2" s="767"/>
      <c r="J2" s="768"/>
      <c r="K2" s="767"/>
      <c r="L2" s="718"/>
    </row>
    <row r="3" spans="1:13" ht="13.5" customHeight="1" x14ac:dyDescent="0.25">
      <c r="A3" s="696" t="s">
        <v>51</v>
      </c>
      <c r="B3" s="692" t="s">
        <v>52</v>
      </c>
      <c r="C3" s="769" t="s">
        <v>101</v>
      </c>
      <c r="D3" s="656" t="s">
        <v>7</v>
      </c>
      <c r="E3" s="656" t="s">
        <v>88</v>
      </c>
      <c r="F3" s="656" t="s">
        <v>89</v>
      </c>
      <c r="G3" s="662" t="s">
        <v>90</v>
      </c>
      <c r="H3" s="696" t="s">
        <v>85</v>
      </c>
      <c r="I3" s="515" t="s">
        <v>104</v>
      </c>
      <c r="J3" s="661" t="s">
        <v>10</v>
      </c>
      <c r="K3" s="657" t="s">
        <v>99</v>
      </c>
      <c r="L3" s="707"/>
    </row>
    <row r="4" spans="1:13" ht="15" customHeight="1" thickBot="1" x14ac:dyDescent="0.3">
      <c r="A4" s="744"/>
      <c r="B4" s="694"/>
      <c r="C4" s="770"/>
      <c r="D4" s="740"/>
      <c r="E4" s="740"/>
      <c r="F4" s="740"/>
      <c r="G4" s="766"/>
      <c r="H4" s="744"/>
      <c r="I4" s="516" t="s">
        <v>98</v>
      </c>
      <c r="J4" s="765"/>
      <c r="K4" s="743"/>
      <c r="L4" s="708"/>
    </row>
    <row r="5" spans="1:13" s="453" customFormat="1" ht="15" customHeight="1" thickBot="1" x14ac:dyDescent="0.3">
      <c r="A5" s="460"/>
      <c r="B5" s="456"/>
      <c r="C5" s="479"/>
      <c r="D5" s="480"/>
      <c r="E5" s="480"/>
      <c r="F5" s="480"/>
      <c r="G5" s="481"/>
      <c r="H5" s="482"/>
      <c r="I5" s="483"/>
      <c r="J5" s="484"/>
      <c r="K5" s="485"/>
      <c r="L5" s="488"/>
    </row>
    <row r="6" spans="1:13" s="45" customFormat="1" ht="15" customHeight="1" outlineLevel="1" thickBot="1" x14ac:dyDescent="0.3">
      <c r="A6" s="154" t="s">
        <v>21</v>
      </c>
      <c r="B6" s="760" t="s">
        <v>119</v>
      </c>
      <c r="C6" s="400" t="e">
        <f>SUM(#REF!)</f>
        <v>#REF!</v>
      </c>
      <c r="D6" s="401">
        <f>SUM(D5)</f>
        <v>0</v>
      </c>
      <c r="E6" s="401">
        <f t="shared" ref="E6:K6" si="0">SUM(E5)</f>
        <v>0</v>
      </c>
      <c r="F6" s="401">
        <f t="shared" si="0"/>
        <v>0</v>
      </c>
      <c r="G6" s="402">
        <f t="shared" si="0"/>
        <v>0</v>
      </c>
      <c r="H6" s="307">
        <f t="shared" si="0"/>
        <v>0</v>
      </c>
      <c r="I6" s="322">
        <f t="shared" si="0"/>
        <v>0</v>
      </c>
      <c r="J6" s="520">
        <f t="shared" si="0"/>
        <v>0</v>
      </c>
      <c r="K6" s="401">
        <f t="shared" si="0"/>
        <v>0</v>
      </c>
      <c r="L6" s="401">
        <f>SUM(L5)</f>
        <v>0</v>
      </c>
    </row>
    <row r="7" spans="1:13" s="45" customFormat="1" ht="15" customHeight="1" outlineLevel="1" thickBot="1" x14ac:dyDescent="0.3">
      <c r="A7" s="106" t="s">
        <v>23</v>
      </c>
      <c r="B7" s="761"/>
      <c r="C7" s="346" t="e">
        <f>AVERAGE(#REF!)</f>
        <v>#REF!</v>
      </c>
      <c r="D7" s="273" t="e">
        <f>AVERAGE(D5)</f>
        <v>#DIV/0!</v>
      </c>
      <c r="E7" s="273" t="e">
        <f t="shared" ref="E7:L7" si="1">AVERAGE(E5)</f>
        <v>#DIV/0!</v>
      </c>
      <c r="F7" s="273" t="e">
        <f t="shared" si="1"/>
        <v>#DIV/0!</v>
      </c>
      <c r="G7" s="391" t="e">
        <f t="shared" si="1"/>
        <v>#DIV/0!</v>
      </c>
      <c r="H7" s="276" t="e">
        <f t="shared" si="1"/>
        <v>#DIV/0!</v>
      </c>
      <c r="I7" s="277" t="e">
        <f t="shared" si="1"/>
        <v>#DIV/0!</v>
      </c>
      <c r="J7" s="521" t="e">
        <f t="shared" si="1"/>
        <v>#DIV/0!</v>
      </c>
      <c r="K7" s="273" t="e">
        <f t="shared" si="1"/>
        <v>#DIV/0!</v>
      </c>
      <c r="L7" s="273" t="e">
        <f t="shared" si="1"/>
        <v>#DIV/0!</v>
      </c>
    </row>
    <row r="8" spans="1:13" s="45" customFormat="1" ht="15" customHeight="1" thickBot="1" x14ac:dyDescent="0.3">
      <c r="A8" s="26" t="s">
        <v>20</v>
      </c>
      <c r="B8" s="761"/>
      <c r="C8" s="347" t="e">
        <f>SUM(#REF!)</f>
        <v>#REF!</v>
      </c>
      <c r="D8" s="274" t="e">
        <f>SUM(#REF!)</f>
        <v>#REF!</v>
      </c>
      <c r="E8" s="274" t="e">
        <f>SUM(#REF!)</f>
        <v>#REF!</v>
      </c>
      <c r="F8" s="274" t="e">
        <f>SUM(#REF!)</f>
        <v>#REF!</v>
      </c>
      <c r="G8" s="392" t="e">
        <f>SUM(#REF!)</f>
        <v>#REF!</v>
      </c>
      <c r="H8" s="278" t="e">
        <f>SUM(#REF!)</f>
        <v>#REF!</v>
      </c>
      <c r="I8" s="279" t="e">
        <f>SUM(#REF!)</f>
        <v>#REF!</v>
      </c>
      <c r="J8" s="318" t="e">
        <f>SUM(#REF!)</f>
        <v>#REF!</v>
      </c>
      <c r="K8" s="287" t="e">
        <f>SUM(#REF!)</f>
        <v>#REF!</v>
      </c>
      <c r="L8" s="30" t="e">
        <f>SUM(#REF!)</f>
        <v>#REF!</v>
      </c>
    </row>
    <row r="9" spans="1:13" s="45" customFormat="1" ht="15" customHeight="1" thickBot="1" x14ac:dyDescent="0.3">
      <c r="A9" s="26" t="s">
        <v>22</v>
      </c>
      <c r="B9" s="761"/>
      <c r="C9" s="409" t="e">
        <f>AVERAGE(#REF!)</f>
        <v>#REF!</v>
      </c>
      <c r="D9" s="410" t="e">
        <f>AVERAGE(#REF!)</f>
        <v>#REF!</v>
      </c>
      <c r="E9" s="410" t="e">
        <f>AVERAGE(#REF!)</f>
        <v>#REF!</v>
      </c>
      <c r="F9" s="410" t="e">
        <f>AVERAGE(#REF!)</f>
        <v>#REF!</v>
      </c>
      <c r="G9" s="411" t="e">
        <f>AVERAGE(#REF!)</f>
        <v>#REF!</v>
      </c>
      <c r="H9" s="412" t="e">
        <f>AVERAGE(#REF!)</f>
        <v>#REF!</v>
      </c>
      <c r="I9" s="413" t="e">
        <f>AVERAGE(I3)</f>
        <v>#DIV/0!</v>
      </c>
      <c r="J9" s="414" t="e">
        <f>AVERAGE(#REF!)</f>
        <v>#REF!</v>
      </c>
      <c r="K9" s="415" t="e">
        <f>AVERAGE(#REF!)</f>
        <v>#REF!</v>
      </c>
      <c r="L9" s="35" t="e">
        <f>AVERAGE(#REF!)</f>
        <v>#REF!</v>
      </c>
    </row>
    <row r="10" spans="1:13" s="44" customFormat="1" ht="14.25" thickBot="1" x14ac:dyDescent="0.3">
      <c r="A10" s="25" t="s">
        <v>3</v>
      </c>
      <c r="B10" s="292">
        <v>43948</v>
      </c>
      <c r="C10" s="454"/>
      <c r="D10" s="455"/>
      <c r="E10" s="455"/>
      <c r="F10" s="14"/>
      <c r="G10" s="60"/>
      <c r="H10" s="466"/>
      <c r="I10" s="467"/>
      <c r="J10" s="137"/>
      <c r="K10" s="13"/>
      <c r="L10" s="53">
        <f t="shared" ref="L10:L16" si="2">SUM(C10:K10)</f>
        <v>0</v>
      </c>
    </row>
    <row r="11" spans="1:13" s="44" customFormat="1" ht="14.25" thickBot="1" x14ac:dyDescent="0.3">
      <c r="A11" s="25" t="s">
        <v>4</v>
      </c>
      <c r="B11" s="262">
        <v>43949</v>
      </c>
      <c r="C11" s="345"/>
      <c r="D11" s="272"/>
      <c r="E11" s="272"/>
      <c r="F11" s="214"/>
      <c r="G11" s="236"/>
      <c r="H11" s="399"/>
      <c r="I11" s="280"/>
      <c r="J11" s="138"/>
      <c r="K11" s="19"/>
      <c r="L11" s="53">
        <f t="shared" si="2"/>
        <v>0</v>
      </c>
    </row>
    <row r="12" spans="1:13" s="44" customFormat="1" ht="14.25" thickBot="1" x14ac:dyDescent="0.3">
      <c r="A12" s="25" t="s">
        <v>5</v>
      </c>
      <c r="B12" s="262">
        <v>43950</v>
      </c>
      <c r="C12" s="345"/>
      <c r="D12" s="510"/>
      <c r="E12" s="272"/>
      <c r="F12" s="214"/>
      <c r="G12" s="236"/>
      <c r="H12" s="399"/>
      <c r="I12" s="280"/>
      <c r="J12" s="138"/>
      <c r="K12" s="19"/>
      <c r="L12" s="53">
        <f t="shared" si="2"/>
        <v>0</v>
      </c>
    </row>
    <row r="13" spans="1:13" s="44" customFormat="1" ht="14.25" thickBot="1" x14ac:dyDescent="0.3">
      <c r="A13" s="25" t="s">
        <v>6</v>
      </c>
      <c r="B13" s="262">
        <v>43951</v>
      </c>
      <c r="C13" s="345"/>
      <c r="D13" s="272"/>
      <c r="E13" s="271"/>
      <c r="F13" s="20"/>
      <c r="G13" s="61"/>
      <c r="H13" s="399"/>
      <c r="I13" s="280"/>
      <c r="J13" s="138"/>
      <c r="K13" s="19"/>
      <c r="L13" s="53">
        <f t="shared" si="2"/>
        <v>0</v>
      </c>
      <c r="M13" s="147"/>
    </row>
    <row r="14" spans="1:13" s="44" customFormat="1" ht="14.25" thickBot="1" x14ac:dyDescent="0.3">
      <c r="A14" s="25" t="s">
        <v>0</v>
      </c>
      <c r="B14" s="262">
        <v>43952</v>
      </c>
      <c r="C14" s="345"/>
      <c r="D14" s="270"/>
      <c r="E14" s="271"/>
      <c r="F14" s="20"/>
      <c r="G14" s="61"/>
      <c r="H14" s="399">
        <v>79</v>
      </c>
      <c r="I14" s="280">
        <v>75</v>
      </c>
      <c r="J14" s="138"/>
      <c r="K14" s="19"/>
      <c r="L14" s="53">
        <f t="shared" si="2"/>
        <v>154</v>
      </c>
      <c r="M14" s="147"/>
    </row>
    <row r="15" spans="1:13" s="44" customFormat="1" ht="14.25" outlineLevel="1" thickBot="1" x14ac:dyDescent="0.3">
      <c r="A15" s="25" t="s">
        <v>1</v>
      </c>
      <c r="B15" s="262">
        <v>43953</v>
      </c>
      <c r="C15" s="345"/>
      <c r="D15" s="270"/>
      <c r="E15" s="271"/>
      <c r="F15" s="20"/>
      <c r="G15" s="61"/>
      <c r="H15" s="511"/>
      <c r="I15" s="508"/>
      <c r="J15" s="138"/>
      <c r="K15" s="19"/>
      <c r="L15" s="53">
        <f t="shared" si="2"/>
        <v>0</v>
      </c>
      <c r="M15" s="147"/>
    </row>
    <row r="16" spans="1:13" s="44" customFormat="1" ht="15" customHeight="1" outlineLevel="1" thickBot="1" x14ac:dyDescent="0.3">
      <c r="A16" s="25" t="s">
        <v>2</v>
      </c>
      <c r="B16" s="262">
        <v>43954</v>
      </c>
      <c r="C16" s="404"/>
      <c r="D16" s="405"/>
      <c r="E16" s="406"/>
      <c r="F16" s="56"/>
      <c r="G16" s="311"/>
      <c r="H16" s="512"/>
      <c r="I16" s="509"/>
      <c r="J16" s="158"/>
      <c r="K16" s="55"/>
      <c r="L16" s="53">
        <f t="shared" si="2"/>
        <v>0</v>
      </c>
      <c r="M16" s="147"/>
    </row>
    <row r="17" spans="1:12" s="45" customFormat="1" ht="15" customHeight="1" outlineLevel="1" thickBot="1" x14ac:dyDescent="0.3">
      <c r="A17" s="154" t="s">
        <v>21</v>
      </c>
      <c r="B17" s="760" t="s">
        <v>24</v>
      </c>
      <c r="C17" s="400">
        <f t="shared" ref="C17:L17" si="3">SUM(C10:C16)</f>
        <v>0</v>
      </c>
      <c r="D17" s="401">
        <f t="shared" si="3"/>
        <v>0</v>
      </c>
      <c r="E17" s="401">
        <f t="shared" si="3"/>
        <v>0</v>
      </c>
      <c r="F17" s="401">
        <f t="shared" si="3"/>
        <v>0</v>
      </c>
      <c r="G17" s="402">
        <f t="shared" si="3"/>
        <v>0</v>
      </c>
      <c r="H17" s="307">
        <f t="shared" si="3"/>
        <v>79</v>
      </c>
      <c r="I17" s="322">
        <f t="shared" si="3"/>
        <v>75</v>
      </c>
      <c r="J17" s="324">
        <f t="shared" si="3"/>
        <v>0</v>
      </c>
      <c r="K17" s="313">
        <f t="shared" si="3"/>
        <v>0</v>
      </c>
      <c r="L17" s="114">
        <f t="shared" si="3"/>
        <v>154</v>
      </c>
    </row>
    <row r="18" spans="1:12" s="45" customFormat="1" ht="15" customHeight="1" outlineLevel="1" thickBot="1" x14ac:dyDescent="0.3">
      <c r="A18" s="106" t="s">
        <v>23</v>
      </c>
      <c r="B18" s="761"/>
      <c r="C18" s="346" t="e">
        <f>AVERAGE(C10:C16)</f>
        <v>#DIV/0!</v>
      </c>
      <c r="D18" s="273" t="e">
        <f t="shared" ref="D18:K18" si="4">AVERAGE(D10:D16)</f>
        <v>#DIV/0!</v>
      </c>
      <c r="E18" s="273" t="e">
        <f t="shared" si="4"/>
        <v>#DIV/0!</v>
      </c>
      <c r="F18" s="273" t="e">
        <f t="shared" si="4"/>
        <v>#DIV/0!</v>
      </c>
      <c r="G18" s="391" t="e">
        <f t="shared" si="4"/>
        <v>#DIV/0!</v>
      </c>
      <c r="H18" s="276">
        <f t="shared" si="4"/>
        <v>79</v>
      </c>
      <c r="I18" s="277">
        <f>AVERAGE(I14:I16)</f>
        <v>75</v>
      </c>
      <c r="J18" s="317" t="e">
        <f t="shared" si="4"/>
        <v>#DIV/0!</v>
      </c>
      <c r="K18" s="286" t="e">
        <f t="shared" si="4"/>
        <v>#DIV/0!</v>
      </c>
      <c r="L18" s="110">
        <f>AVERAGE(L10:L16)</f>
        <v>22</v>
      </c>
    </row>
    <row r="19" spans="1:12" s="45" customFormat="1" ht="15" customHeight="1" thickBot="1" x14ac:dyDescent="0.3">
      <c r="A19" s="26" t="s">
        <v>20</v>
      </c>
      <c r="B19" s="761"/>
      <c r="C19" s="347">
        <f t="shared" ref="C19:L19" si="5">SUM(C10:C14)</f>
        <v>0</v>
      </c>
      <c r="D19" s="274">
        <f t="shared" si="5"/>
        <v>0</v>
      </c>
      <c r="E19" s="274">
        <f t="shared" si="5"/>
        <v>0</v>
      </c>
      <c r="F19" s="274">
        <f t="shared" si="5"/>
        <v>0</v>
      </c>
      <c r="G19" s="392">
        <f t="shared" si="5"/>
        <v>0</v>
      </c>
      <c r="H19" s="278">
        <f t="shared" si="5"/>
        <v>79</v>
      </c>
      <c r="I19" s="279">
        <f t="shared" si="5"/>
        <v>75</v>
      </c>
      <c r="J19" s="318">
        <f t="shared" si="5"/>
        <v>0</v>
      </c>
      <c r="K19" s="287">
        <f t="shared" si="5"/>
        <v>0</v>
      </c>
      <c r="L19" s="30">
        <f t="shared" si="5"/>
        <v>154</v>
      </c>
    </row>
    <row r="20" spans="1:12" s="45" customFormat="1" ht="15" customHeight="1" thickBot="1" x14ac:dyDescent="0.3">
      <c r="A20" s="26" t="s">
        <v>22</v>
      </c>
      <c r="B20" s="761"/>
      <c r="C20" s="409" t="e">
        <f>AVERAGE(C10:C14)</f>
        <v>#DIV/0!</v>
      </c>
      <c r="D20" s="410" t="e">
        <f t="shared" ref="D20:K20" si="6">AVERAGE(D10:D14)</f>
        <v>#DIV/0!</v>
      </c>
      <c r="E20" s="410" t="e">
        <f t="shared" si="6"/>
        <v>#DIV/0!</v>
      </c>
      <c r="F20" s="410" t="e">
        <f t="shared" si="6"/>
        <v>#DIV/0!</v>
      </c>
      <c r="G20" s="411" t="e">
        <f t="shared" si="6"/>
        <v>#DIV/0!</v>
      </c>
      <c r="H20" s="412">
        <f t="shared" si="6"/>
        <v>79</v>
      </c>
      <c r="I20" s="413">
        <f>AVERAGE(I14)</f>
        <v>75</v>
      </c>
      <c r="J20" s="414" t="e">
        <f t="shared" si="6"/>
        <v>#DIV/0!</v>
      </c>
      <c r="K20" s="415" t="e">
        <f t="shared" si="6"/>
        <v>#DIV/0!</v>
      </c>
      <c r="L20" s="35">
        <f>AVERAGE(L10:L14)</f>
        <v>30.8</v>
      </c>
    </row>
    <row r="21" spans="1:12" s="45" customFormat="1" ht="15" customHeight="1" thickBot="1" x14ac:dyDescent="0.3">
      <c r="A21" s="25" t="s">
        <v>3</v>
      </c>
      <c r="B21" s="263">
        <f>B16+1</f>
        <v>43955</v>
      </c>
      <c r="C21" s="403"/>
      <c r="D21" s="275"/>
      <c r="E21" s="275"/>
      <c r="F21" s="416"/>
      <c r="G21" s="417"/>
      <c r="H21" s="397">
        <v>92</v>
      </c>
      <c r="I21" s="398">
        <v>99</v>
      </c>
      <c r="J21" s="418"/>
      <c r="K21" s="419"/>
      <c r="L21" s="16">
        <f t="shared" ref="L21:L27" si="7">SUM(C21:K21)</f>
        <v>191</v>
      </c>
    </row>
    <row r="22" spans="1:12" s="45" customFormat="1" ht="15" customHeight="1" thickBot="1" x14ac:dyDescent="0.3">
      <c r="A22" s="25" t="s">
        <v>4</v>
      </c>
      <c r="B22" s="264">
        <f t="shared" ref="B22:B27" si="8">B21+1</f>
        <v>43956</v>
      </c>
      <c r="C22" s="345"/>
      <c r="D22" s="272"/>
      <c r="E22" s="272"/>
      <c r="F22" s="182"/>
      <c r="G22" s="184"/>
      <c r="H22" s="399">
        <v>106</v>
      </c>
      <c r="I22" s="280">
        <v>94</v>
      </c>
      <c r="J22" s="319"/>
      <c r="K22" s="336"/>
      <c r="L22" s="17">
        <f t="shared" si="7"/>
        <v>200</v>
      </c>
    </row>
    <row r="23" spans="1:12" s="45" customFormat="1" ht="15" customHeight="1" thickBot="1" x14ac:dyDescent="0.3">
      <c r="A23" s="25" t="s">
        <v>5</v>
      </c>
      <c r="B23" s="264">
        <f t="shared" si="8"/>
        <v>43957</v>
      </c>
      <c r="C23" s="345"/>
      <c r="D23" s="272"/>
      <c r="E23" s="272"/>
      <c r="F23" s="182"/>
      <c r="G23" s="184"/>
      <c r="H23" s="399">
        <v>91</v>
      </c>
      <c r="I23" s="280">
        <v>97</v>
      </c>
      <c r="J23" s="319"/>
      <c r="K23" s="336"/>
      <c r="L23" s="17">
        <f t="shared" si="7"/>
        <v>188</v>
      </c>
    </row>
    <row r="24" spans="1:12" s="45" customFormat="1" ht="15" customHeight="1" thickBot="1" x14ac:dyDescent="0.3">
      <c r="A24" s="25" t="s">
        <v>6</v>
      </c>
      <c r="B24" s="265">
        <f t="shared" si="8"/>
        <v>43958</v>
      </c>
      <c r="C24" s="345"/>
      <c r="D24" s="270"/>
      <c r="E24" s="270"/>
      <c r="F24" s="261"/>
      <c r="G24" s="61"/>
      <c r="H24" s="399">
        <v>96</v>
      </c>
      <c r="I24" s="280">
        <v>87</v>
      </c>
      <c r="J24" s="133"/>
      <c r="K24" s="19"/>
      <c r="L24" s="17">
        <f t="shared" si="7"/>
        <v>183</v>
      </c>
    </row>
    <row r="25" spans="1:12" s="45" customFormat="1" ht="15" customHeight="1" thickBot="1" x14ac:dyDescent="0.3">
      <c r="A25" s="25" t="s">
        <v>0</v>
      </c>
      <c r="B25" s="265">
        <f t="shared" si="8"/>
        <v>43959</v>
      </c>
      <c r="C25" s="345"/>
      <c r="D25" s="270"/>
      <c r="E25" s="270"/>
      <c r="F25" s="261"/>
      <c r="G25" s="61"/>
      <c r="H25" s="399">
        <v>74</v>
      </c>
      <c r="I25" s="280">
        <v>82</v>
      </c>
      <c r="J25" s="133"/>
      <c r="K25" s="19"/>
      <c r="L25" s="17">
        <f t="shared" si="7"/>
        <v>156</v>
      </c>
    </row>
    <row r="26" spans="1:12" s="45" customFormat="1" ht="15" customHeight="1" outlineLevel="1" thickBot="1" x14ac:dyDescent="0.3">
      <c r="A26" s="25" t="s">
        <v>1</v>
      </c>
      <c r="B26" s="262">
        <f t="shared" si="8"/>
        <v>43960</v>
      </c>
      <c r="C26" s="345"/>
      <c r="D26" s="272"/>
      <c r="E26" s="270"/>
      <c r="F26" s="261"/>
      <c r="G26" s="61"/>
      <c r="H26" s="511"/>
      <c r="I26" s="508"/>
      <c r="J26" s="133"/>
      <c r="K26" s="19"/>
      <c r="L26" s="17">
        <f t="shared" si="7"/>
        <v>0</v>
      </c>
    </row>
    <row r="27" spans="1:12" s="45" customFormat="1" ht="15" customHeight="1" outlineLevel="1" thickBot="1" x14ac:dyDescent="0.3">
      <c r="A27" s="25" t="s">
        <v>2</v>
      </c>
      <c r="B27" s="264">
        <f t="shared" si="8"/>
        <v>43961</v>
      </c>
      <c r="C27" s="404"/>
      <c r="D27" s="405"/>
      <c r="E27" s="405"/>
      <c r="F27" s="420"/>
      <c r="G27" s="311"/>
      <c r="H27" s="512"/>
      <c r="I27" s="509"/>
      <c r="J27" s="260"/>
      <c r="K27" s="55"/>
      <c r="L27" s="17">
        <f t="shared" si="7"/>
        <v>0</v>
      </c>
    </row>
    <row r="28" spans="1:12" s="45" customFormat="1" ht="15" customHeight="1" outlineLevel="1" thickBot="1" x14ac:dyDescent="0.3">
      <c r="A28" s="154" t="s">
        <v>21</v>
      </c>
      <c r="B28" s="760" t="s">
        <v>25</v>
      </c>
      <c r="C28" s="400">
        <f t="shared" ref="C28:L28" si="9">SUM(C21:C27)</f>
        <v>0</v>
      </c>
      <c r="D28" s="401">
        <f t="shared" si="9"/>
        <v>0</v>
      </c>
      <c r="E28" s="401">
        <f t="shared" si="9"/>
        <v>0</v>
      </c>
      <c r="F28" s="401">
        <f t="shared" si="9"/>
        <v>0</v>
      </c>
      <c r="G28" s="402">
        <f t="shared" si="9"/>
        <v>0</v>
      </c>
      <c r="H28" s="307">
        <f t="shared" si="9"/>
        <v>459</v>
      </c>
      <c r="I28" s="322">
        <f t="shared" si="9"/>
        <v>459</v>
      </c>
      <c r="J28" s="324">
        <f t="shared" si="9"/>
        <v>0</v>
      </c>
      <c r="K28" s="313">
        <f t="shared" si="9"/>
        <v>0</v>
      </c>
      <c r="L28" s="114">
        <f t="shared" si="9"/>
        <v>918</v>
      </c>
    </row>
    <row r="29" spans="1:12" s="45" customFormat="1" ht="15" customHeight="1" outlineLevel="1" thickBot="1" x14ac:dyDescent="0.3">
      <c r="A29" s="106" t="s">
        <v>23</v>
      </c>
      <c r="B29" s="761"/>
      <c r="C29" s="346" t="e">
        <f>AVERAGE(C21:C27)</f>
        <v>#DIV/0!</v>
      </c>
      <c r="D29" s="273" t="e">
        <f>AVERAGE(D21:D27)</f>
        <v>#DIV/0!</v>
      </c>
      <c r="E29" s="273" t="e">
        <f t="shared" ref="E29:J29" si="10">AVERAGE(E21:E27)</f>
        <v>#DIV/0!</v>
      </c>
      <c r="F29" s="273" t="e">
        <f>AVERAGE(F21:F27)</f>
        <v>#DIV/0!</v>
      </c>
      <c r="G29" s="391" t="e">
        <f>AVERAGE(G21:G27)</f>
        <v>#DIV/0!</v>
      </c>
      <c r="H29" s="276">
        <f t="shared" si="10"/>
        <v>91.8</v>
      </c>
      <c r="I29" s="277">
        <f>AVERAGE(I21:I27)</f>
        <v>91.8</v>
      </c>
      <c r="J29" s="317" t="e">
        <f t="shared" si="10"/>
        <v>#DIV/0!</v>
      </c>
      <c r="K29" s="286" t="e">
        <f>AVERAGE(K21:K27)</f>
        <v>#DIV/0!</v>
      </c>
      <c r="L29" s="110">
        <f>AVERAGE(L21:L27)</f>
        <v>131.14285714285714</v>
      </c>
    </row>
    <row r="30" spans="1:12" s="45" customFormat="1" ht="15" customHeight="1" thickBot="1" x14ac:dyDescent="0.3">
      <c r="A30" s="26" t="s">
        <v>20</v>
      </c>
      <c r="B30" s="761"/>
      <c r="C30" s="347">
        <f>SUM(C21:C25)</f>
        <v>0</v>
      </c>
      <c r="D30" s="274">
        <f t="shared" ref="D30:J30" si="11">SUM(D21:D25)</f>
        <v>0</v>
      </c>
      <c r="E30" s="274">
        <f t="shared" si="11"/>
        <v>0</v>
      </c>
      <c r="F30" s="274">
        <f t="shared" si="11"/>
        <v>0</v>
      </c>
      <c r="G30" s="392">
        <f t="shared" si="11"/>
        <v>0</v>
      </c>
      <c r="H30" s="278">
        <f t="shared" si="11"/>
        <v>459</v>
      </c>
      <c r="I30" s="279">
        <f>SUM(I21:I25)</f>
        <v>459</v>
      </c>
      <c r="J30" s="318">
        <f t="shared" si="11"/>
        <v>0</v>
      </c>
      <c r="K30" s="287">
        <f>SUM(K21:K25)</f>
        <v>0</v>
      </c>
      <c r="L30" s="30">
        <f>SUM(L21:L25)</f>
        <v>918</v>
      </c>
    </row>
    <row r="31" spans="1:12" s="45" customFormat="1" ht="15" customHeight="1" thickBot="1" x14ac:dyDescent="0.3">
      <c r="A31" s="26" t="s">
        <v>22</v>
      </c>
      <c r="B31" s="762"/>
      <c r="C31" s="409" t="e">
        <f>AVERAGE(C21:C25)</f>
        <v>#DIV/0!</v>
      </c>
      <c r="D31" s="410" t="e">
        <f t="shared" ref="D31:J31" si="12">AVERAGE(D21:D25)</f>
        <v>#DIV/0!</v>
      </c>
      <c r="E31" s="410" t="e">
        <f t="shared" si="12"/>
        <v>#DIV/0!</v>
      </c>
      <c r="F31" s="410" t="e">
        <f t="shared" si="12"/>
        <v>#DIV/0!</v>
      </c>
      <c r="G31" s="411" t="e">
        <f t="shared" si="12"/>
        <v>#DIV/0!</v>
      </c>
      <c r="H31" s="412">
        <f t="shared" si="12"/>
        <v>91.8</v>
      </c>
      <c r="I31" s="413">
        <f>AVERAGE(I21:I25)</f>
        <v>91.8</v>
      </c>
      <c r="J31" s="414" t="e">
        <f t="shared" si="12"/>
        <v>#DIV/0!</v>
      </c>
      <c r="K31" s="415" t="e">
        <f>AVERAGE(K21:K25)</f>
        <v>#DIV/0!</v>
      </c>
      <c r="L31" s="316">
        <f>AVERAGE(L21:L25)</f>
        <v>183.6</v>
      </c>
    </row>
    <row r="32" spans="1:12" s="45" customFormat="1" ht="15" customHeight="1" thickBot="1" x14ac:dyDescent="0.3">
      <c r="A32" s="25" t="s">
        <v>3</v>
      </c>
      <c r="B32" s="266">
        <f>B27+1</f>
        <v>43962</v>
      </c>
      <c r="C32" s="421"/>
      <c r="D32" s="275"/>
      <c r="E32" s="275"/>
      <c r="F32" s="416"/>
      <c r="G32" s="417"/>
      <c r="H32" s="397">
        <v>85</v>
      </c>
      <c r="I32" s="398">
        <v>83</v>
      </c>
      <c r="J32" s="418"/>
      <c r="K32" s="419"/>
      <c r="L32" s="16">
        <f t="shared" ref="L32:L36" si="13">SUM(C32:K32)</f>
        <v>168</v>
      </c>
    </row>
    <row r="33" spans="1:13" s="45" customFormat="1" ht="15" customHeight="1" thickBot="1" x14ac:dyDescent="0.3">
      <c r="A33" s="25" t="s">
        <v>4</v>
      </c>
      <c r="B33" s="258">
        <f t="shared" ref="B33:B38" si="14">B32+1</f>
        <v>43963</v>
      </c>
      <c r="C33" s="348"/>
      <c r="D33" s="272"/>
      <c r="E33" s="272"/>
      <c r="F33" s="272"/>
      <c r="G33" s="518"/>
      <c r="H33" s="399">
        <v>88</v>
      </c>
      <c r="I33" s="280">
        <v>89</v>
      </c>
      <c r="J33" s="503"/>
      <c r="K33" s="241"/>
      <c r="L33" s="17">
        <f t="shared" si="13"/>
        <v>177</v>
      </c>
    </row>
    <row r="34" spans="1:13" s="45" customFormat="1" ht="15" customHeight="1" thickBot="1" x14ac:dyDescent="0.3">
      <c r="A34" s="25" t="s">
        <v>5</v>
      </c>
      <c r="B34" s="258">
        <f t="shared" si="14"/>
        <v>43964</v>
      </c>
      <c r="C34" s="348"/>
      <c r="D34" s="272"/>
      <c r="E34" s="272"/>
      <c r="F34" s="272"/>
      <c r="G34" s="518"/>
      <c r="H34" s="399">
        <v>94</v>
      </c>
      <c r="I34" s="280">
        <v>94</v>
      </c>
      <c r="J34" s="503"/>
      <c r="K34" s="241"/>
      <c r="L34" s="17">
        <f t="shared" si="13"/>
        <v>188</v>
      </c>
    </row>
    <row r="35" spans="1:13" s="45" customFormat="1" ht="15" customHeight="1" thickBot="1" x14ac:dyDescent="0.3">
      <c r="A35" s="25" t="s">
        <v>6</v>
      </c>
      <c r="B35" s="258">
        <f t="shared" si="14"/>
        <v>43965</v>
      </c>
      <c r="C35" s="348"/>
      <c r="D35" s="272"/>
      <c r="E35" s="272"/>
      <c r="F35" s="272"/>
      <c r="G35" s="518"/>
      <c r="H35" s="399">
        <v>89</v>
      </c>
      <c r="I35" s="280">
        <v>89</v>
      </c>
      <c r="J35" s="212"/>
      <c r="K35" s="238"/>
      <c r="L35" s="17">
        <f t="shared" si="13"/>
        <v>178</v>
      </c>
    </row>
    <row r="36" spans="1:13" s="45" customFormat="1" ht="15" customHeight="1" thickBot="1" x14ac:dyDescent="0.3">
      <c r="A36" s="25" t="s">
        <v>0</v>
      </c>
      <c r="B36" s="258">
        <f t="shared" si="14"/>
        <v>43966</v>
      </c>
      <c r="C36" s="348"/>
      <c r="D36" s="272"/>
      <c r="E36" s="272"/>
      <c r="F36" s="272"/>
      <c r="G36" s="518"/>
      <c r="H36" s="399">
        <v>86</v>
      </c>
      <c r="I36" s="280">
        <v>76</v>
      </c>
      <c r="J36" s="212"/>
      <c r="K36" s="238"/>
      <c r="L36" s="17">
        <f t="shared" si="13"/>
        <v>162</v>
      </c>
    </row>
    <row r="37" spans="1:13" s="45" customFormat="1" ht="15" customHeight="1" outlineLevel="1" thickBot="1" x14ac:dyDescent="0.3">
      <c r="A37" s="25" t="s">
        <v>1</v>
      </c>
      <c r="B37" s="258">
        <f t="shared" si="14"/>
        <v>43967</v>
      </c>
      <c r="C37" s="348"/>
      <c r="D37" s="272"/>
      <c r="E37" s="272"/>
      <c r="F37" s="272"/>
      <c r="G37" s="518"/>
      <c r="H37" s="399"/>
      <c r="I37" s="280"/>
      <c r="J37" s="212"/>
      <c r="K37" s="238"/>
      <c r="L37" s="17">
        <f>SUM(C37:K37)</f>
        <v>0</v>
      </c>
    </row>
    <row r="38" spans="1:13" s="45" customFormat="1" ht="15" customHeight="1" outlineLevel="1" thickBot="1" x14ac:dyDescent="0.3">
      <c r="A38" s="25" t="s">
        <v>2</v>
      </c>
      <c r="B38" s="258">
        <f t="shared" si="14"/>
        <v>43968</v>
      </c>
      <c r="C38" s="422"/>
      <c r="D38" s="272"/>
      <c r="E38" s="272"/>
      <c r="F38" s="272"/>
      <c r="G38" s="518"/>
      <c r="H38" s="407"/>
      <c r="I38" s="408"/>
      <c r="J38" s="435"/>
      <c r="K38" s="239"/>
      <c r="L38" s="63">
        <f>SUM(C38:K38)</f>
        <v>0</v>
      </c>
    </row>
    <row r="39" spans="1:13" s="45" customFormat="1" ht="15" customHeight="1" outlineLevel="1" thickBot="1" x14ac:dyDescent="0.3">
      <c r="A39" s="154" t="s">
        <v>21</v>
      </c>
      <c r="B39" s="760" t="s">
        <v>26</v>
      </c>
      <c r="C39" s="400">
        <f t="shared" ref="C39:L39" si="15">SUM(C32:C38)</f>
        <v>0</v>
      </c>
      <c r="D39" s="401">
        <f>SUM(D32:D38)</f>
        <v>0</v>
      </c>
      <c r="E39" s="401">
        <f>SUM(E32:E38)</f>
        <v>0</v>
      </c>
      <c r="F39" s="401">
        <f>SUM(F32:F38)</f>
        <v>0</v>
      </c>
      <c r="G39" s="402">
        <f>SUM(G32:G38)</f>
        <v>0</v>
      </c>
      <c r="H39" s="307">
        <f t="shared" si="15"/>
        <v>442</v>
      </c>
      <c r="I39" s="322">
        <f t="shared" si="15"/>
        <v>431</v>
      </c>
      <c r="J39" s="324">
        <f t="shared" si="15"/>
        <v>0</v>
      </c>
      <c r="K39" s="313">
        <f t="shared" si="15"/>
        <v>0</v>
      </c>
      <c r="L39" s="114">
        <f t="shared" si="15"/>
        <v>873</v>
      </c>
    </row>
    <row r="40" spans="1:13" s="45" customFormat="1" ht="15" customHeight="1" outlineLevel="1" thickBot="1" x14ac:dyDescent="0.3">
      <c r="A40" s="106" t="s">
        <v>23</v>
      </c>
      <c r="B40" s="761"/>
      <c r="C40" s="346" t="e">
        <f t="shared" ref="C40:L40" si="16">AVERAGE(C32:C38)</f>
        <v>#DIV/0!</v>
      </c>
      <c r="D40" s="273" t="e">
        <f t="shared" si="16"/>
        <v>#DIV/0!</v>
      </c>
      <c r="E40" s="273" t="e">
        <f t="shared" si="16"/>
        <v>#DIV/0!</v>
      </c>
      <c r="F40" s="273" t="e">
        <f>AVERAGE(F32:F38)</f>
        <v>#DIV/0!</v>
      </c>
      <c r="G40" s="391" t="e">
        <f t="shared" si="16"/>
        <v>#DIV/0!</v>
      </c>
      <c r="H40" s="276">
        <f t="shared" si="16"/>
        <v>88.4</v>
      </c>
      <c r="I40" s="277">
        <f t="shared" si="16"/>
        <v>86.2</v>
      </c>
      <c r="J40" s="317" t="e">
        <f t="shared" si="16"/>
        <v>#DIV/0!</v>
      </c>
      <c r="K40" s="286" t="e">
        <f t="shared" si="16"/>
        <v>#DIV/0!</v>
      </c>
      <c r="L40" s="110">
        <f t="shared" si="16"/>
        <v>124.71428571428571</v>
      </c>
    </row>
    <row r="41" spans="1:13" s="45" customFormat="1" ht="15" customHeight="1" thickBot="1" x14ac:dyDescent="0.3">
      <c r="A41" s="26" t="s">
        <v>20</v>
      </c>
      <c r="B41" s="761"/>
      <c r="C41" s="347">
        <f t="shared" ref="C41:L41" si="17">SUM(C32:C36)</f>
        <v>0</v>
      </c>
      <c r="D41" s="274">
        <f t="shared" si="17"/>
        <v>0</v>
      </c>
      <c r="E41" s="274">
        <f>SUM(E32:E36)</f>
        <v>0</v>
      </c>
      <c r="F41" s="274">
        <f>SUM(F32:F36)</f>
        <v>0</v>
      </c>
      <c r="G41" s="392">
        <f>SUM(G32:G36)</f>
        <v>0</v>
      </c>
      <c r="H41" s="278">
        <f t="shared" si="17"/>
        <v>442</v>
      </c>
      <c r="I41" s="279">
        <f t="shared" si="17"/>
        <v>431</v>
      </c>
      <c r="J41" s="318">
        <f t="shared" si="17"/>
        <v>0</v>
      </c>
      <c r="K41" s="287">
        <f t="shared" si="17"/>
        <v>0</v>
      </c>
      <c r="L41" s="30">
        <f t="shared" si="17"/>
        <v>873</v>
      </c>
    </row>
    <row r="42" spans="1:13" s="45" customFormat="1" ht="15" customHeight="1" thickBot="1" x14ac:dyDescent="0.3">
      <c r="A42" s="26" t="s">
        <v>22</v>
      </c>
      <c r="B42" s="762"/>
      <c r="C42" s="409" t="e">
        <f t="shared" ref="C42:L42" si="18">AVERAGE(C32:C36)</f>
        <v>#DIV/0!</v>
      </c>
      <c r="D42" s="410" t="e">
        <f t="shared" si="18"/>
        <v>#DIV/0!</v>
      </c>
      <c r="E42" s="410" t="e">
        <f t="shared" si="18"/>
        <v>#DIV/0!</v>
      </c>
      <c r="F42" s="410" t="e">
        <f t="shared" si="18"/>
        <v>#DIV/0!</v>
      </c>
      <c r="G42" s="411" t="e">
        <f t="shared" si="18"/>
        <v>#DIV/0!</v>
      </c>
      <c r="H42" s="412">
        <f t="shared" si="18"/>
        <v>88.4</v>
      </c>
      <c r="I42" s="413">
        <f t="shared" si="18"/>
        <v>86.2</v>
      </c>
      <c r="J42" s="414" t="e">
        <f t="shared" si="18"/>
        <v>#DIV/0!</v>
      </c>
      <c r="K42" s="415" t="e">
        <f t="shared" si="18"/>
        <v>#DIV/0!</v>
      </c>
      <c r="L42" s="35">
        <f t="shared" si="18"/>
        <v>174.6</v>
      </c>
    </row>
    <row r="43" spans="1:13" s="45" customFormat="1" ht="15" customHeight="1" thickBot="1" x14ac:dyDescent="0.3">
      <c r="A43" s="25" t="s">
        <v>3</v>
      </c>
      <c r="B43" s="170">
        <f>B38+1</f>
        <v>43969</v>
      </c>
      <c r="C43" s="423"/>
      <c r="D43" s="275"/>
      <c r="E43" s="275"/>
      <c r="F43" s="275"/>
      <c r="G43" s="519"/>
      <c r="H43" s="397">
        <v>106</v>
      </c>
      <c r="I43" s="398">
        <v>98</v>
      </c>
      <c r="J43" s="504"/>
      <c r="K43" s="507"/>
      <c r="L43" s="16">
        <f>SUM(C43:K43)</f>
        <v>204</v>
      </c>
    </row>
    <row r="44" spans="1:13" s="45" customFormat="1" ht="15" customHeight="1" thickBot="1" x14ac:dyDescent="0.3">
      <c r="A44" s="25" t="s">
        <v>4</v>
      </c>
      <c r="B44" s="171">
        <f t="shared" ref="B44:B49" si="19">B43+1</f>
        <v>43970</v>
      </c>
      <c r="C44" s="349"/>
      <c r="D44" s="270"/>
      <c r="E44" s="270"/>
      <c r="F44" s="270"/>
      <c r="G44" s="310"/>
      <c r="H44" s="399">
        <v>125</v>
      </c>
      <c r="I44" s="280">
        <v>113</v>
      </c>
      <c r="J44" s="505"/>
      <c r="K44" s="508"/>
      <c r="L44" s="17">
        <f t="shared" ref="L44:L48" si="20">SUM(C44:K44)</f>
        <v>238</v>
      </c>
    </row>
    <row r="45" spans="1:13" s="45" customFormat="1" ht="15" customHeight="1" thickBot="1" x14ac:dyDescent="0.3">
      <c r="A45" s="25" t="s">
        <v>5</v>
      </c>
      <c r="B45" s="171">
        <f t="shared" si="19"/>
        <v>43971</v>
      </c>
      <c r="C45" s="349"/>
      <c r="D45" s="270"/>
      <c r="E45" s="270"/>
      <c r="F45" s="270"/>
      <c r="G45" s="310"/>
      <c r="H45" s="399">
        <v>113</v>
      </c>
      <c r="I45" s="280">
        <v>106</v>
      </c>
      <c r="J45" s="505"/>
      <c r="K45" s="508"/>
      <c r="L45" s="17">
        <f t="shared" si="20"/>
        <v>219</v>
      </c>
    </row>
    <row r="46" spans="1:13" s="45" customFormat="1" ht="15" customHeight="1" thickBot="1" x14ac:dyDescent="0.3">
      <c r="A46" s="25" t="s">
        <v>6</v>
      </c>
      <c r="B46" s="171">
        <f t="shared" si="19"/>
        <v>43972</v>
      </c>
      <c r="C46" s="349"/>
      <c r="D46" s="270"/>
      <c r="E46" s="270"/>
      <c r="F46" s="272"/>
      <c r="G46" s="310"/>
      <c r="H46" s="399">
        <v>115</v>
      </c>
      <c r="I46" s="280">
        <v>108</v>
      </c>
      <c r="J46" s="505"/>
      <c r="K46" s="508"/>
      <c r="L46" s="17">
        <f t="shared" si="20"/>
        <v>223</v>
      </c>
    </row>
    <row r="47" spans="1:13" s="45" customFormat="1" ht="15" customHeight="1" thickBot="1" x14ac:dyDescent="0.3">
      <c r="A47" s="25" t="s">
        <v>0</v>
      </c>
      <c r="B47" s="171">
        <f t="shared" si="19"/>
        <v>43973</v>
      </c>
      <c r="C47" s="349"/>
      <c r="D47" s="270"/>
      <c r="E47" s="270"/>
      <c r="F47" s="270"/>
      <c r="G47" s="310"/>
      <c r="H47" s="399">
        <v>97</v>
      </c>
      <c r="I47" s="280">
        <v>92</v>
      </c>
      <c r="J47" s="505"/>
      <c r="K47" s="508"/>
      <c r="L47" s="17">
        <f t="shared" si="20"/>
        <v>189</v>
      </c>
    </row>
    <row r="48" spans="1:13" s="45" customFormat="1" ht="15" customHeight="1" outlineLevel="1" thickBot="1" x14ac:dyDescent="0.3">
      <c r="A48" s="25" t="s">
        <v>1</v>
      </c>
      <c r="B48" s="171">
        <f t="shared" si="19"/>
        <v>43974</v>
      </c>
      <c r="C48" s="349"/>
      <c r="D48" s="272"/>
      <c r="E48" s="270"/>
      <c r="F48" s="270"/>
      <c r="G48" s="310"/>
      <c r="H48" s="399"/>
      <c r="I48" s="280"/>
      <c r="J48" s="505"/>
      <c r="K48" s="508"/>
      <c r="L48" s="17">
        <f t="shared" si="20"/>
        <v>0</v>
      </c>
      <c r="M48" s="119"/>
    </row>
    <row r="49" spans="1:13" s="45" customFormat="1" ht="15" customHeight="1" outlineLevel="1" thickBot="1" x14ac:dyDescent="0.3">
      <c r="A49" s="25" t="s">
        <v>2</v>
      </c>
      <c r="B49" s="513">
        <f t="shared" si="19"/>
        <v>43975</v>
      </c>
      <c r="C49" s="425"/>
      <c r="D49" s="405"/>
      <c r="E49" s="405"/>
      <c r="F49" s="405"/>
      <c r="G49" s="323"/>
      <c r="H49" s="407"/>
      <c r="I49" s="408"/>
      <c r="J49" s="506"/>
      <c r="K49" s="509"/>
      <c r="L49" s="63">
        <f>SUM(C49:K49)</f>
        <v>0</v>
      </c>
      <c r="M49" s="119"/>
    </row>
    <row r="50" spans="1:13" s="45" customFormat="1" ht="15" customHeight="1" outlineLevel="1" thickBot="1" x14ac:dyDescent="0.3">
      <c r="A50" s="154" t="s">
        <v>21</v>
      </c>
      <c r="B50" s="760" t="s">
        <v>27</v>
      </c>
      <c r="C50" s="400">
        <f>SUM(C43:C49)</f>
        <v>0</v>
      </c>
      <c r="D50" s="401">
        <f t="shared" ref="D50:L50" si="21">SUM(D43:D49)</f>
        <v>0</v>
      </c>
      <c r="E50" s="401">
        <f t="shared" ref="E50:K50" si="22">SUM(E43:E49)</f>
        <v>0</v>
      </c>
      <c r="F50" s="401">
        <f t="shared" si="22"/>
        <v>0</v>
      </c>
      <c r="G50" s="402">
        <f t="shared" si="22"/>
        <v>0</v>
      </c>
      <c r="H50" s="307">
        <f>SUM(H43:H49)</f>
        <v>556</v>
      </c>
      <c r="I50" s="322">
        <f>SUM(I43:I49)</f>
        <v>517</v>
      </c>
      <c r="J50" s="324">
        <f t="shared" si="22"/>
        <v>0</v>
      </c>
      <c r="K50" s="313">
        <f t="shared" si="22"/>
        <v>0</v>
      </c>
      <c r="L50" s="114">
        <f t="shared" si="21"/>
        <v>1073</v>
      </c>
    </row>
    <row r="51" spans="1:13" s="45" customFormat="1" ht="15" customHeight="1" outlineLevel="1" thickBot="1" x14ac:dyDescent="0.3">
      <c r="A51" s="106" t="s">
        <v>23</v>
      </c>
      <c r="B51" s="761"/>
      <c r="C51" s="346" t="e">
        <f>AVERAGE(C43:C49)</f>
        <v>#DIV/0!</v>
      </c>
      <c r="D51" s="273" t="e">
        <f t="shared" ref="D51:L51" si="23">AVERAGE(D43:D49)</f>
        <v>#DIV/0!</v>
      </c>
      <c r="E51" s="273" t="e">
        <f t="shared" si="23"/>
        <v>#DIV/0!</v>
      </c>
      <c r="F51" s="273" t="e">
        <f t="shared" si="23"/>
        <v>#DIV/0!</v>
      </c>
      <c r="G51" s="391" t="e">
        <f t="shared" si="23"/>
        <v>#DIV/0!</v>
      </c>
      <c r="H51" s="276">
        <f>AVERAGE(H43:H49)</f>
        <v>111.2</v>
      </c>
      <c r="I51" s="277">
        <f>AVERAGE(I43:I49)</f>
        <v>103.4</v>
      </c>
      <c r="J51" s="317" t="e">
        <f t="shared" si="23"/>
        <v>#DIV/0!</v>
      </c>
      <c r="K51" s="286" t="e">
        <f t="shared" si="23"/>
        <v>#DIV/0!</v>
      </c>
      <c r="L51" s="110">
        <f t="shared" si="23"/>
        <v>153.28571428571428</v>
      </c>
    </row>
    <row r="52" spans="1:13" s="45" customFormat="1" ht="15" customHeight="1" thickBot="1" x14ac:dyDescent="0.3">
      <c r="A52" s="26" t="s">
        <v>20</v>
      </c>
      <c r="B52" s="761"/>
      <c r="C52" s="347">
        <f t="shared" ref="C52:L52" si="24">SUM(C43:C47)</f>
        <v>0</v>
      </c>
      <c r="D52" s="274">
        <f t="shared" si="24"/>
        <v>0</v>
      </c>
      <c r="E52" s="274">
        <f t="shared" si="24"/>
        <v>0</v>
      </c>
      <c r="F52" s="274">
        <f t="shared" si="24"/>
        <v>0</v>
      </c>
      <c r="G52" s="392">
        <f t="shared" si="24"/>
        <v>0</v>
      </c>
      <c r="H52" s="278">
        <f>SUM(H43:H47)</f>
        <v>556</v>
      </c>
      <c r="I52" s="279">
        <f>SUM(I43:I47)</f>
        <v>517</v>
      </c>
      <c r="J52" s="318">
        <f t="shared" si="24"/>
        <v>0</v>
      </c>
      <c r="K52" s="287">
        <f t="shared" si="24"/>
        <v>0</v>
      </c>
      <c r="L52" s="30">
        <f t="shared" si="24"/>
        <v>1073</v>
      </c>
    </row>
    <row r="53" spans="1:13" s="45" customFormat="1" ht="15" customHeight="1" thickBot="1" x14ac:dyDescent="0.3">
      <c r="A53" s="26" t="s">
        <v>22</v>
      </c>
      <c r="B53" s="762"/>
      <c r="C53" s="409" t="e">
        <f t="shared" ref="C53:L53" si="25">AVERAGE(C43:C47)</f>
        <v>#DIV/0!</v>
      </c>
      <c r="D53" s="410" t="e">
        <f t="shared" si="25"/>
        <v>#DIV/0!</v>
      </c>
      <c r="E53" s="410" t="e">
        <f t="shared" si="25"/>
        <v>#DIV/0!</v>
      </c>
      <c r="F53" s="410" t="e">
        <f t="shared" si="25"/>
        <v>#DIV/0!</v>
      </c>
      <c r="G53" s="411" t="e">
        <f t="shared" si="25"/>
        <v>#DIV/0!</v>
      </c>
      <c r="H53" s="412">
        <f>AVERAGE(H43:H47)</f>
        <v>111.2</v>
      </c>
      <c r="I53" s="413">
        <f>AVERAGE(I43:I47)</f>
        <v>103.4</v>
      </c>
      <c r="J53" s="414" t="e">
        <f t="shared" si="25"/>
        <v>#DIV/0!</v>
      </c>
      <c r="K53" s="415" t="e">
        <f t="shared" si="25"/>
        <v>#DIV/0!</v>
      </c>
      <c r="L53" s="35">
        <f t="shared" si="25"/>
        <v>214.6</v>
      </c>
    </row>
    <row r="54" spans="1:13" s="45" customFormat="1" ht="15" customHeight="1" thickBot="1" x14ac:dyDescent="0.3">
      <c r="A54" s="25" t="s">
        <v>3</v>
      </c>
      <c r="B54" s="267">
        <f>B49+1</f>
        <v>43976</v>
      </c>
      <c r="C54" s="423"/>
      <c r="D54" s="275"/>
      <c r="E54" s="275"/>
      <c r="F54" s="427"/>
      <c r="G54" s="428"/>
      <c r="H54" s="397"/>
      <c r="I54" s="398"/>
      <c r="J54" s="424"/>
      <c r="K54" s="398"/>
      <c r="L54" s="57">
        <f t="shared" ref="L54:L60" si="26">SUM(C54:K54)</f>
        <v>0</v>
      </c>
      <c r="M54" s="150"/>
    </row>
    <row r="55" spans="1:13" s="45" customFormat="1" ht="15" customHeight="1" thickBot="1" x14ac:dyDescent="0.3">
      <c r="A55" s="146" t="s">
        <v>4</v>
      </c>
      <c r="B55" s="268">
        <f t="shared" ref="B55:B60" si="27">B54+1</f>
        <v>43977</v>
      </c>
      <c r="C55" s="349"/>
      <c r="D55" s="270"/>
      <c r="E55" s="270"/>
      <c r="F55" s="270"/>
      <c r="G55" s="310"/>
      <c r="H55" s="399">
        <v>103</v>
      </c>
      <c r="I55" s="280">
        <v>103</v>
      </c>
      <c r="J55" s="320"/>
      <c r="K55" s="280"/>
      <c r="L55" s="57">
        <f t="shared" si="26"/>
        <v>206</v>
      </c>
      <c r="M55" s="150"/>
    </row>
    <row r="56" spans="1:13" s="45" customFormat="1" ht="14.25" customHeight="1" thickBot="1" x14ac:dyDescent="0.3">
      <c r="A56" s="146" t="s">
        <v>5</v>
      </c>
      <c r="B56" s="268">
        <f t="shared" si="27"/>
        <v>43978</v>
      </c>
      <c r="C56" s="349"/>
      <c r="D56" s="270"/>
      <c r="E56" s="270"/>
      <c r="F56" s="270"/>
      <c r="G56" s="310"/>
      <c r="H56" s="399">
        <v>112</v>
      </c>
      <c r="I56" s="280">
        <v>108</v>
      </c>
      <c r="J56" s="320"/>
      <c r="K56" s="280"/>
      <c r="L56" s="57">
        <f t="shared" si="26"/>
        <v>220</v>
      </c>
      <c r="M56" s="150"/>
    </row>
    <row r="57" spans="1:13" s="45" customFormat="1" ht="14.25" thickBot="1" x14ac:dyDescent="0.3">
      <c r="A57" s="146" t="s">
        <v>6</v>
      </c>
      <c r="B57" s="268">
        <f t="shared" si="27"/>
        <v>43979</v>
      </c>
      <c r="C57" s="349"/>
      <c r="D57" s="270"/>
      <c r="E57" s="270"/>
      <c r="F57" s="270"/>
      <c r="G57" s="310"/>
      <c r="H57" s="399">
        <v>113</v>
      </c>
      <c r="I57" s="280">
        <v>111</v>
      </c>
      <c r="J57" s="320"/>
      <c r="K57" s="280"/>
      <c r="L57" s="57">
        <f t="shared" si="26"/>
        <v>224</v>
      </c>
      <c r="M57" s="150"/>
    </row>
    <row r="58" spans="1:13" s="45" customFormat="1" ht="14.25" thickBot="1" x14ac:dyDescent="0.3">
      <c r="A58" s="25" t="s">
        <v>0</v>
      </c>
      <c r="B58" s="269">
        <f t="shared" si="27"/>
        <v>43980</v>
      </c>
      <c r="C58" s="350"/>
      <c r="D58" s="36"/>
      <c r="E58" s="270"/>
      <c r="F58" s="270"/>
      <c r="G58" s="310"/>
      <c r="H58" s="458">
        <v>88</v>
      </c>
      <c r="I58" s="336">
        <v>98</v>
      </c>
      <c r="J58" s="320"/>
      <c r="K58" s="280"/>
      <c r="L58" s="57">
        <f t="shared" si="26"/>
        <v>186</v>
      </c>
      <c r="M58" s="150"/>
    </row>
    <row r="59" spans="1:13" s="45" customFormat="1" ht="14.25" outlineLevel="1" thickBot="1" x14ac:dyDescent="0.3">
      <c r="A59" s="25" t="s">
        <v>1</v>
      </c>
      <c r="B59" s="269">
        <f t="shared" si="27"/>
        <v>43981</v>
      </c>
      <c r="C59" s="350"/>
      <c r="D59" s="36"/>
      <c r="E59" s="270"/>
      <c r="F59" s="270"/>
      <c r="G59" s="310"/>
      <c r="H59" s="399"/>
      <c r="I59" s="280"/>
      <c r="J59" s="320"/>
      <c r="K59" s="280"/>
      <c r="L59" s="57">
        <f t="shared" si="26"/>
        <v>0</v>
      </c>
      <c r="M59" s="150"/>
    </row>
    <row r="60" spans="1:13" s="45" customFormat="1" ht="14.25" outlineLevel="1" thickBot="1" x14ac:dyDescent="0.3">
      <c r="A60" s="146" t="s">
        <v>2</v>
      </c>
      <c r="B60" s="269">
        <f t="shared" si="27"/>
        <v>43982</v>
      </c>
      <c r="C60" s="429"/>
      <c r="D60" s="430"/>
      <c r="E60" s="405"/>
      <c r="F60" s="405"/>
      <c r="G60" s="323"/>
      <c r="H60" s="407"/>
      <c r="I60" s="408"/>
      <c r="J60" s="426"/>
      <c r="K60" s="408"/>
      <c r="L60" s="57">
        <f t="shared" si="26"/>
        <v>0</v>
      </c>
    </row>
    <row r="61" spans="1:13" s="45" customFormat="1" ht="15" customHeight="1" outlineLevel="1" thickBot="1" x14ac:dyDescent="0.3">
      <c r="A61" s="154" t="s">
        <v>21</v>
      </c>
      <c r="B61" s="760" t="s">
        <v>28</v>
      </c>
      <c r="C61" s="400">
        <f>SUM(C54:C60)</f>
        <v>0</v>
      </c>
      <c r="D61" s="401">
        <f t="shared" ref="D61:J61" si="28">SUM(D54:D60)</f>
        <v>0</v>
      </c>
      <c r="E61" s="401">
        <f t="shared" si="28"/>
        <v>0</v>
      </c>
      <c r="F61" s="401">
        <f t="shared" si="28"/>
        <v>0</v>
      </c>
      <c r="G61" s="402">
        <f t="shared" si="28"/>
        <v>0</v>
      </c>
      <c r="H61" s="307">
        <f t="shared" si="28"/>
        <v>416</v>
      </c>
      <c r="I61" s="322">
        <f t="shared" si="28"/>
        <v>420</v>
      </c>
      <c r="J61" s="324">
        <f t="shared" si="28"/>
        <v>0</v>
      </c>
      <c r="K61" s="313">
        <f>SUM(K54:K60)</f>
        <v>0</v>
      </c>
      <c r="L61" s="114">
        <f>SUM(L54:L60)</f>
        <v>836</v>
      </c>
    </row>
    <row r="62" spans="1:13" s="45" customFormat="1" ht="15" customHeight="1" outlineLevel="1" thickBot="1" x14ac:dyDescent="0.3">
      <c r="A62" s="106" t="s">
        <v>23</v>
      </c>
      <c r="B62" s="761"/>
      <c r="C62" s="346" t="e">
        <f>AVERAGE(C54:C60)</f>
        <v>#DIV/0!</v>
      </c>
      <c r="D62" s="273" t="e">
        <f t="shared" ref="D62:K62" si="29">AVERAGE(D54:D60)</f>
        <v>#DIV/0!</v>
      </c>
      <c r="E62" s="273" t="e">
        <f t="shared" si="29"/>
        <v>#DIV/0!</v>
      </c>
      <c r="F62" s="273" t="e">
        <f t="shared" si="29"/>
        <v>#DIV/0!</v>
      </c>
      <c r="G62" s="391" t="e">
        <f t="shared" si="29"/>
        <v>#DIV/0!</v>
      </c>
      <c r="H62" s="276">
        <f t="shared" si="29"/>
        <v>104</v>
      </c>
      <c r="I62" s="277">
        <f t="shared" si="29"/>
        <v>105</v>
      </c>
      <c r="J62" s="317" t="e">
        <f t="shared" si="29"/>
        <v>#DIV/0!</v>
      </c>
      <c r="K62" s="286" t="e">
        <f t="shared" si="29"/>
        <v>#DIV/0!</v>
      </c>
      <c r="L62" s="110">
        <f>AVERAGE(L54:L60)</f>
        <v>119.42857142857143</v>
      </c>
    </row>
    <row r="63" spans="1:13" s="45" customFormat="1" ht="15" customHeight="1" thickBot="1" x14ac:dyDescent="0.3">
      <c r="A63" s="26" t="s">
        <v>20</v>
      </c>
      <c r="B63" s="761"/>
      <c r="C63" s="347">
        <f>SUM(C54:C58)</f>
        <v>0</v>
      </c>
      <c r="D63" s="274">
        <f t="shared" ref="D63:K63" si="30">SUM(D54:D58)</f>
        <v>0</v>
      </c>
      <c r="E63" s="274">
        <f t="shared" si="30"/>
        <v>0</v>
      </c>
      <c r="F63" s="274">
        <f t="shared" si="30"/>
        <v>0</v>
      </c>
      <c r="G63" s="392">
        <f t="shared" si="30"/>
        <v>0</v>
      </c>
      <c r="H63" s="278">
        <f t="shared" si="30"/>
        <v>416</v>
      </c>
      <c r="I63" s="279">
        <f t="shared" si="30"/>
        <v>420</v>
      </c>
      <c r="J63" s="318">
        <f t="shared" si="30"/>
        <v>0</v>
      </c>
      <c r="K63" s="287">
        <f t="shared" si="30"/>
        <v>0</v>
      </c>
      <c r="L63" s="30">
        <f>SUM(L54:L58)</f>
        <v>836</v>
      </c>
    </row>
    <row r="64" spans="1:13" s="45" customFormat="1" ht="14.25" thickBot="1" x14ac:dyDescent="0.3">
      <c r="A64" s="26" t="s">
        <v>22</v>
      </c>
      <c r="B64" s="762"/>
      <c r="C64" s="351" t="e">
        <f>AVERAGE(C54:C58)</f>
        <v>#DIV/0!</v>
      </c>
      <c r="D64" s="33" t="e">
        <f t="shared" ref="D64:L64" si="31">AVERAGE(D54:D58)</f>
        <v>#DIV/0!</v>
      </c>
      <c r="E64" s="33" t="e">
        <f t="shared" si="31"/>
        <v>#DIV/0!</v>
      </c>
      <c r="F64" s="33" t="e">
        <f t="shared" si="31"/>
        <v>#DIV/0!</v>
      </c>
      <c r="G64" s="393" t="e">
        <f t="shared" si="31"/>
        <v>#DIV/0!</v>
      </c>
      <c r="H64" s="31">
        <f t="shared" si="31"/>
        <v>104</v>
      </c>
      <c r="I64" s="32">
        <f t="shared" si="31"/>
        <v>105</v>
      </c>
      <c r="J64" s="312" t="e">
        <f t="shared" si="31"/>
        <v>#DIV/0!</v>
      </c>
      <c r="K64" s="34" t="e">
        <f t="shared" si="31"/>
        <v>#DIV/0!</v>
      </c>
      <c r="L64" s="35">
        <f t="shared" si="31"/>
        <v>167.2</v>
      </c>
    </row>
    <row r="65" spans="1:14" s="45" customFormat="1" ht="14.25" hidden="1" thickBot="1" x14ac:dyDescent="0.3">
      <c r="A65" s="146" t="s">
        <v>3</v>
      </c>
      <c r="B65" s="267">
        <f>B60+1</f>
        <v>43983</v>
      </c>
      <c r="C65" s="352"/>
      <c r="D65" s="12"/>
      <c r="E65" s="14"/>
      <c r="F65" s="14"/>
      <c r="G65" s="14"/>
      <c r="H65" s="14"/>
      <c r="I65" s="60"/>
      <c r="J65" s="118"/>
      <c r="K65" s="20"/>
      <c r="L65" s="181">
        <f>SUM(D65:J65)</f>
        <v>0</v>
      </c>
    </row>
    <row r="66" spans="1:14" s="45" customFormat="1" ht="14.25" hidden="1" thickBot="1" x14ac:dyDescent="0.3">
      <c r="A66" s="146" t="s">
        <v>4</v>
      </c>
      <c r="B66" s="268">
        <f t="shared" ref="B66:B71" si="32">B65+1</f>
        <v>43984</v>
      </c>
      <c r="C66" s="353"/>
      <c r="D66" s="18"/>
      <c r="E66" s="20"/>
      <c r="F66" s="20"/>
      <c r="G66" s="20"/>
      <c r="H66" s="20"/>
      <c r="I66" s="61"/>
      <c r="J66" s="61"/>
      <c r="K66" s="20"/>
      <c r="L66" s="181">
        <f>SUM(D66:J66)</f>
        <v>0</v>
      </c>
    </row>
    <row r="67" spans="1:14" s="45" customFormat="1" ht="13.5" hidden="1" x14ac:dyDescent="0.25">
      <c r="A67" s="146"/>
      <c r="B67" s="268">
        <f t="shared" si="32"/>
        <v>43985</v>
      </c>
      <c r="C67" s="353"/>
      <c r="D67" s="18"/>
      <c r="E67" s="20"/>
      <c r="F67" s="20"/>
      <c r="G67" s="20"/>
      <c r="H67" s="20"/>
      <c r="I67" s="61"/>
      <c r="J67" s="61"/>
      <c r="K67" s="20"/>
      <c r="L67" s="53"/>
    </row>
    <row r="68" spans="1:14" s="45" customFormat="1" ht="13.5" hidden="1" x14ac:dyDescent="0.25">
      <c r="A68" s="146"/>
      <c r="B68" s="268">
        <f t="shared" si="32"/>
        <v>43986</v>
      </c>
      <c r="C68" s="353"/>
      <c r="D68" s="18"/>
      <c r="E68" s="20"/>
      <c r="F68" s="20"/>
      <c r="G68" s="20"/>
      <c r="H68" s="20"/>
      <c r="I68" s="61"/>
      <c r="J68" s="61"/>
      <c r="K68" s="20"/>
      <c r="L68" s="53"/>
    </row>
    <row r="69" spans="1:14" s="45" customFormat="1" ht="13.5" hidden="1" x14ac:dyDescent="0.25">
      <c r="A69" s="25"/>
      <c r="B69" s="268">
        <f t="shared" si="32"/>
        <v>43987</v>
      </c>
      <c r="C69" s="353"/>
      <c r="D69" s="18"/>
      <c r="E69" s="20"/>
      <c r="F69" s="20"/>
      <c r="G69" s="20"/>
      <c r="H69" s="20"/>
      <c r="I69" s="61"/>
      <c r="J69" s="61"/>
      <c r="K69" s="20"/>
      <c r="L69" s="53"/>
    </row>
    <row r="70" spans="1:14" s="45" customFormat="1" ht="13.5" hidden="1" outlineLevel="1" x14ac:dyDescent="0.25">
      <c r="A70" s="25"/>
      <c r="B70" s="268">
        <f t="shared" si="32"/>
        <v>43988</v>
      </c>
      <c r="C70" s="353"/>
      <c r="D70" s="18"/>
      <c r="E70" s="20"/>
      <c r="F70" s="20"/>
      <c r="G70" s="20"/>
      <c r="H70" s="20"/>
      <c r="I70" s="61"/>
      <c r="J70" s="61"/>
      <c r="K70" s="20"/>
      <c r="L70" s="53"/>
    </row>
    <row r="71" spans="1:14" s="45" customFormat="1" ht="14.25" hidden="1" outlineLevel="1" thickBot="1" x14ac:dyDescent="0.3">
      <c r="A71" s="25"/>
      <c r="B71" s="268">
        <f t="shared" si="32"/>
        <v>43989</v>
      </c>
      <c r="C71" s="354"/>
      <c r="D71" s="54"/>
      <c r="E71" s="56"/>
      <c r="F71" s="56"/>
      <c r="G71" s="56"/>
      <c r="H71" s="56"/>
      <c r="I71" s="311"/>
      <c r="J71" s="311"/>
      <c r="K71" s="20"/>
      <c r="L71" s="134"/>
    </row>
    <row r="72" spans="1:14" s="45" customFormat="1" ht="14.25" hidden="1" outlineLevel="1" thickBot="1" x14ac:dyDescent="0.3">
      <c r="A72" s="154" t="s">
        <v>21</v>
      </c>
      <c r="B72" s="679" t="s">
        <v>32</v>
      </c>
      <c r="C72" s="355"/>
      <c r="D72" s="307">
        <f>SUM(D65:D71)</f>
        <v>0</v>
      </c>
      <c r="E72" s="307">
        <f t="shared" ref="E72:L72" si="33">SUM(E65:E71)</f>
        <v>0</v>
      </c>
      <c r="F72" s="307">
        <f t="shared" si="33"/>
        <v>0</v>
      </c>
      <c r="G72" s="307"/>
      <c r="H72" s="307">
        <f t="shared" si="33"/>
        <v>0</v>
      </c>
      <c r="I72" s="307">
        <f>SUM(I65:I71)</f>
        <v>0</v>
      </c>
      <c r="J72" s="313">
        <f t="shared" si="33"/>
        <v>0</v>
      </c>
      <c r="K72" s="313">
        <f>SUM(K65:K71)</f>
        <v>0</v>
      </c>
      <c r="L72" s="159">
        <f t="shared" si="33"/>
        <v>0</v>
      </c>
    </row>
    <row r="73" spans="1:14" s="45" customFormat="1" ht="14.25" hidden="1" outlineLevel="1" thickBot="1" x14ac:dyDescent="0.3">
      <c r="A73" s="106" t="s">
        <v>23</v>
      </c>
      <c r="B73" s="680"/>
      <c r="C73" s="355"/>
      <c r="D73" s="107" t="e">
        <f>AVERAGE(D65:D71)</f>
        <v>#DIV/0!</v>
      </c>
      <c r="E73" s="107" t="e">
        <f t="shared" ref="E73:L73" si="34">AVERAGE(E65:E71)</f>
        <v>#DIV/0!</v>
      </c>
      <c r="F73" s="107" t="e">
        <f t="shared" si="34"/>
        <v>#DIV/0!</v>
      </c>
      <c r="G73" s="107"/>
      <c r="H73" s="107" t="e">
        <f t="shared" si="34"/>
        <v>#DIV/0!</v>
      </c>
      <c r="I73" s="107" t="e">
        <f>AVERAGE(I65:I71)</f>
        <v>#DIV/0!</v>
      </c>
      <c r="J73" s="314" t="e">
        <f t="shared" si="34"/>
        <v>#DIV/0!</v>
      </c>
      <c r="K73" s="314" t="e">
        <f>AVERAGE(K65:K71)</f>
        <v>#DIV/0!</v>
      </c>
      <c r="L73" s="160">
        <f t="shared" si="34"/>
        <v>0</v>
      </c>
    </row>
    <row r="74" spans="1:14" s="45" customFormat="1" ht="14.25" hidden="1" thickBot="1" x14ac:dyDescent="0.3">
      <c r="A74" s="26" t="s">
        <v>20</v>
      </c>
      <c r="B74" s="680"/>
      <c r="C74" s="355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315">
        <f t="shared" si="35"/>
        <v>0</v>
      </c>
      <c r="K74" s="315">
        <f>SUM(K65:K69)</f>
        <v>0</v>
      </c>
      <c r="L74" s="161">
        <f t="shared" si="35"/>
        <v>0</v>
      </c>
    </row>
    <row r="75" spans="1:14" s="45" customFormat="1" ht="14.25" hidden="1" thickBot="1" x14ac:dyDescent="0.3">
      <c r="A75" s="26" t="s">
        <v>22</v>
      </c>
      <c r="B75" s="681"/>
      <c r="C75" s="356"/>
      <c r="D75" s="31" t="e">
        <f>AVERAGE(D65:D69)</f>
        <v>#DIV/0!</v>
      </c>
      <c r="E75" s="31" t="e">
        <f t="shared" ref="E75:L75" si="36">AVERAGE(E65:E69)</f>
        <v>#DIV/0!</v>
      </c>
      <c r="F75" s="31" t="e">
        <f t="shared" si="36"/>
        <v>#DIV/0!</v>
      </c>
      <c r="G75" s="31"/>
      <c r="H75" s="31" t="e">
        <f t="shared" si="36"/>
        <v>#DIV/0!</v>
      </c>
      <c r="I75" s="31" t="e">
        <f>AVERAGE(I65:I69)</f>
        <v>#DIV/0!</v>
      </c>
      <c r="J75" s="34" t="e">
        <f t="shared" si="36"/>
        <v>#DIV/0!</v>
      </c>
      <c r="K75" s="34" t="e">
        <f>AVERAGE(K65:K69)</f>
        <v>#DIV/0!</v>
      </c>
      <c r="L75" s="162">
        <f t="shared" si="36"/>
        <v>0</v>
      </c>
    </row>
    <row r="76" spans="1:14" s="45" customFormat="1" ht="15" customHeight="1" thickBot="1" x14ac:dyDescent="0.3">
      <c r="A76" s="4"/>
      <c r="B76" s="128"/>
      <c r="C76" s="357"/>
      <c r="D76" s="48"/>
      <c r="E76" s="48"/>
      <c r="F76" s="48"/>
      <c r="G76" s="48"/>
      <c r="H76" s="48"/>
      <c r="I76" s="48"/>
      <c r="J76" s="48"/>
      <c r="K76" s="48"/>
      <c r="L76" s="48"/>
    </row>
    <row r="77" spans="1:14" s="45" customFormat="1" ht="39" thickBot="1" x14ac:dyDescent="0.3">
      <c r="A77" s="364"/>
      <c r="B77" s="359"/>
      <c r="C77" s="365" t="s">
        <v>101</v>
      </c>
      <c r="D77" s="366" t="s">
        <v>7</v>
      </c>
      <c r="E77" s="366" t="s">
        <v>88</v>
      </c>
      <c r="F77" s="366" t="s">
        <v>89</v>
      </c>
      <c r="G77" s="366" t="s">
        <v>90</v>
      </c>
      <c r="H77" s="366" t="s">
        <v>95</v>
      </c>
      <c r="I77" s="366" t="s">
        <v>110</v>
      </c>
      <c r="J77" s="366" t="s">
        <v>10</v>
      </c>
      <c r="K77" s="367" t="s">
        <v>100</v>
      </c>
      <c r="L77" s="763" t="s">
        <v>55</v>
      </c>
      <c r="M77" s="764"/>
    </row>
    <row r="78" spans="1:14" ht="14.25" thickBot="1" x14ac:dyDescent="0.3">
      <c r="A78" s="369" t="s">
        <v>114</v>
      </c>
      <c r="B78" s="377">
        <f>SUM(L6+L61+L50+L39+L28+L17)</f>
        <v>3854</v>
      </c>
      <c r="C78" s="370">
        <f>C17+C28+C39+C50+C61</f>
        <v>0</v>
      </c>
      <c r="D78" s="371">
        <f>SUM(D6,D17+D28+D39+D50+D61)</f>
        <v>0</v>
      </c>
      <c r="E78" s="371">
        <f>SUM(E6,E17+E28+E39+E50+E61)</f>
        <v>0</v>
      </c>
      <c r="F78" s="371">
        <f>SUM(F6, F17+F28+F39+F50+F61)</f>
        <v>0</v>
      </c>
      <c r="G78" s="371">
        <f>SUM(G6,G17+G28+G39+G50+G61)</f>
        <v>0</v>
      </c>
      <c r="H78" s="371">
        <f>SUM(H6,H17+H28+H39+H50+H61)</f>
        <v>1952</v>
      </c>
      <c r="I78" s="371">
        <f>SUM(I61,I50,I28,I39,I17,I6)</f>
        <v>1902</v>
      </c>
      <c r="J78" s="371">
        <f>SUM(J6,J17+J28+J39+J50+J61)</f>
        <v>0</v>
      </c>
      <c r="K78" s="372">
        <f>SUM(K61,K50,K39,K28,K17,K6)</f>
        <v>0</v>
      </c>
      <c r="L78" s="361" t="s">
        <v>30</v>
      </c>
      <c r="M78" s="375">
        <f>SUM(C79:K79)</f>
        <v>3854</v>
      </c>
    </row>
    <row r="79" spans="1:14" ht="14.25" thickBot="1" x14ac:dyDescent="0.3">
      <c r="A79" s="368" t="s">
        <v>30</v>
      </c>
      <c r="B79" s="38">
        <f>L63+L52+L41+L30+L19</f>
        <v>3854</v>
      </c>
      <c r="C79" s="360">
        <f>C63+C52+C41+C30+C19</f>
        <v>0</v>
      </c>
      <c r="D79" s="183">
        <f>SUM(D19+D30+D41+D52+D63)</f>
        <v>0</v>
      </c>
      <c r="E79" s="183">
        <f>SUM(E19+E30+E41+E52+E63)</f>
        <v>0</v>
      </c>
      <c r="F79" s="183">
        <f>SUM(F19+F30+F41+F52+F63)</f>
        <v>0</v>
      </c>
      <c r="G79" s="183">
        <f>SUM(G19+G30+G41+G52+G63)</f>
        <v>0</v>
      </c>
      <c r="H79" s="183">
        <f>SUM(H19+H30+H41+H52+H63)</f>
        <v>1952</v>
      </c>
      <c r="I79" s="183">
        <f>SUM(I63,I52,I41,I30,I19)</f>
        <v>1902</v>
      </c>
      <c r="J79" s="183">
        <f>SUM(J19+J30+J41+J52+J63)</f>
        <v>0</v>
      </c>
      <c r="K79" s="226">
        <f>SUM(K63,K52,K41,K30,K19)</f>
        <v>0</v>
      </c>
      <c r="L79" s="362" t="s">
        <v>114</v>
      </c>
      <c r="M79" s="376">
        <f>SUM(C78:K78)</f>
        <v>3854</v>
      </c>
      <c r="N79" s="115"/>
    </row>
    <row r="80" spans="1:14" x14ac:dyDescent="0.25">
      <c r="K80" s="363"/>
      <c r="L80" s="529" t="s">
        <v>22</v>
      </c>
      <c r="M80" s="373">
        <f>AVERAGE(L20,L31,L42,L53,L64)</f>
        <v>154.16</v>
      </c>
    </row>
    <row r="81" spans="12:13" ht="15.75" thickBot="1" x14ac:dyDescent="0.3">
      <c r="L81" s="530" t="s">
        <v>120</v>
      </c>
      <c r="M81" s="374">
        <f>AVERAGE(L18,L29,L40,L51,L62)</f>
        <v>110.11428571428571</v>
      </c>
    </row>
  </sheetData>
  <mergeCells count="22"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2:B75"/>
    <mergeCell ref="B17:B20"/>
    <mergeCell ref="B28:B31"/>
    <mergeCell ref="B39:B42"/>
    <mergeCell ref="B50:B53"/>
    <mergeCell ref="B61:B6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0" sqref="B10:B16"/>
    </sheetView>
  </sheetViews>
  <sheetFormatPr defaultRowHeight="15" outlineLevelRow="1" x14ac:dyDescent="0.25"/>
  <cols>
    <col min="1" max="1" width="18.7109375" style="1" bestFit="1" customWidth="1"/>
    <col min="2" max="2" width="9.5703125" style="129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88"/>
      <c r="C1" s="773" t="s">
        <v>9</v>
      </c>
    </row>
    <row r="2" spans="1:15" ht="15" customHeight="1" thickBot="1" x14ac:dyDescent="0.3">
      <c r="A2" s="24"/>
      <c r="B2" s="387"/>
      <c r="C2" s="774"/>
    </row>
    <row r="3" spans="1:15" ht="15" customHeight="1" x14ac:dyDescent="0.25">
      <c r="A3" s="753" t="s">
        <v>51</v>
      </c>
      <c r="B3" s="692" t="s">
        <v>52</v>
      </c>
      <c r="C3" s="778" t="s">
        <v>33</v>
      </c>
    </row>
    <row r="4" spans="1:15" ht="13.5" customHeight="1" thickBot="1" x14ac:dyDescent="0.3">
      <c r="A4" s="744"/>
      <c r="B4" s="693"/>
      <c r="C4" s="690"/>
    </row>
    <row r="5" spans="1:15" ht="14.25" thickBot="1" x14ac:dyDescent="0.3">
      <c r="A5" s="460"/>
      <c r="B5" s="462"/>
      <c r="C5" s="522"/>
    </row>
    <row r="6" spans="1:15" s="45" customFormat="1" ht="15" customHeight="1" outlineLevel="1" thickBot="1" x14ac:dyDescent="0.3">
      <c r="A6" s="154" t="s">
        <v>21</v>
      </c>
      <c r="B6" s="676" t="s">
        <v>24</v>
      </c>
      <c r="C6" s="478">
        <f>SUM(C5)</f>
        <v>0</v>
      </c>
      <c r="O6" s="44"/>
    </row>
    <row r="7" spans="1:15" s="45" customFormat="1" ht="15" customHeight="1" outlineLevel="1" thickBot="1" x14ac:dyDescent="0.3">
      <c r="A7" s="106" t="s">
        <v>23</v>
      </c>
      <c r="B7" s="676"/>
      <c r="C7" s="384" t="e">
        <f>AVERAGE(C5)</f>
        <v>#DIV/0!</v>
      </c>
      <c r="F7" s="44"/>
      <c r="O7" s="44"/>
    </row>
    <row r="8" spans="1:15" s="45" customFormat="1" ht="15" customHeight="1" thickBot="1" x14ac:dyDescent="0.3">
      <c r="A8" s="26" t="s">
        <v>20</v>
      </c>
      <c r="B8" s="676"/>
      <c r="C8" s="205" t="e">
        <f>SUM(#REF!)</f>
        <v>#REF!</v>
      </c>
      <c r="F8" s="44"/>
      <c r="G8" s="44"/>
      <c r="O8" s="44"/>
    </row>
    <row r="9" spans="1:15" s="45" customFormat="1" ht="15" customHeight="1" thickBot="1" x14ac:dyDescent="0.3">
      <c r="A9" s="26" t="s">
        <v>22</v>
      </c>
      <c r="B9" s="676"/>
      <c r="C9" s="206" t="e">
        <f>AVERAGE(#REF!)</f>
        <v>#REF!</v>
      </c>
      <c r="F9" s="44"/>
      <c r="G9" s="44"/>
    </row>
    <row r="10" spans="1:15" s="44" customFormat="1" ht="13.5" x14ac:dyDescent="0.25">
      <c r="A10" s="25" t="s">
        <v>3</v>
      </c>
      <c r="B10" s="396">
        <v>43948</v>
      </c>
      <c r="C10" s="309"/>
    </row>
    <row r="11" spans="1:15" s="44" customFormat="1" ht="13.5" x14ac:dyDescent="0.25">
      <c r="A11" s="25" t="s">
        <v>4</v>
      </c>
      <c r="B11" s="264">
        <v>43949</v>
      </c>
      <c r="C11" s="309"/>
    </row>
    <row r="12" spans="1:15" s="44" customFormat="1" ht="13.5" x14ac:dyDescent="0.25">
      <c r="A12" s="25" t="s">
        <v>5</v>
      </c>
      <c r="B12" s="264">
        <v>43950</v>
      </c>
      <c r="C12" s="309"/>
    </row>
    <row r="13" spans="1:15" s="44" customFormat="1" ht="13.5" x14ac:dyDescent="0.25">
      <c r="A13" s="25" t="s">
        <v>6</v>
      </c>
      <c r="B13" s="264">
        <v>43951</v>
      </c>
      <c r="C13" s="309"/>
    </row>
    <row r="14" spans="1:15" s="44" customFormat="1" ht="13.5" x14ac:dyDescent="0.25">
      <c r="A14" s="25" t="s">
        <v>0</v>
      </c>
      <c r="B14" s="264">
        <v>43952</v>
      </c>
      <c r="C14" s="309"/>
    </row>
    <row r="15" spans="1:15" s="44" customFormat="1" ht="13.5" outlineLevel="1" x14ac:dyDescent="0.25">
      <c r="A15" s="25" t="s">
        <v>1</v>
      </c>
      <c r="B15" s="264">
        <v>43953</v>
      </c>
      <c r="C15" s="207"/>
    </row>
    <row r="16" spans="1:15" s="44" customFormat="1" ht="15" customHeight="1" outlineLevel="1" thickBot="1" x14ac:dyDescent="0.3">
      <c r="A16" s="25" t="s">
        <v>2</v>
      </c>
      <c r="B16" s="264">
        <v>43954</v>
      </c>
      <c r="C16" s="207"/>
    </row>
    <row r="17" spans="1:16" s="45" customFormat="1" ht="15" customHeight="1" outlineLevel="1" thickBot="1" x14ac:dyDescent="0.3">
      <c r="A17" s="154" t="s">
        <v>21</v>
      </c>
      <c r="B17" s="676" t="s">
        <v>24</v>
      </c>
      <c r="C17" s="478">
        <f>SUM(C10:C16)</f>
        <v>0</v>
      </c>
      <c r="E17" s="44"/>
      <c r="O17" s="44"/>
    </row>
    <row r="18" spans="1:16" s="45" customFormat="1" ht="15" customHeight="1" outlineLevel="1" thickBot="1" x14ac:dyDescent="0.3">
      <c r="A18" s="106" t="s">
        <v>23</v>
      </c>
      <c r="B18" s="676"/>
      <c r="C18" s="384" t="e">
        <f>AVERAGE(C10:C16)</f>
        <v>#DIV/0!</v>
      </c>
      <c r="E18" s="44"/>
      <c r="F18" s="44"/>
      <c r="O18" s="44"/>
    </row>
    <row r="19" spans="1:16" s="45" customFormat="1" ht="15" customHeight="1" thickBot="1" x14ac:dyDescent="0.3">
      <c r="A19" s="26" t="s">
        <v>20</v>
      </c>
      <c r="B19" s="676"/>
      <c r="C19" s="205">
        <f>SUM(C10:C14)</f>
        <v>0</v>
      </c>
      <c r="E19" s="44"/>
      <c r="F19" s="44"/>
      <c r="G19" s="44"/>
      <c r="N19" s="44"/>
      <c r="O19" s="44"/>
    </row>
    <row r="20" spans="1:16" s="45" customFormat="1" ht="15" customHeight="1" thickBot="1" x14ac:dyDescent="0.3">
      <c r="A20" s="26" t="s">
        <v>22</v>
      </c>
      <c r="B20" s="676"/>
      <c r="C20" s="206" t="e">
        <f>AVERAGE(C10:C14)</f>
        <v>#DIV/0!</v>
      </c>
      <c r="F20" s="44"/>
      <c r="G20" s="44"/>
      <c r="N20" s="44"/>
    </row>
    <row r="21" spans="1:16" s="45" customFormat="1" ht="15" customHeight="1" x14ac:dyDescent="0.25">
      <c r="A21" s="25" t="s">
        <v>3</v>
      </c>
      <c r="B21" s="264">
        <f>B16+1</f>
        <v>43955</v>
      </c>
      <c r="C21" s="385"/>
      <c r="F21" s="44"/>
    </row>
    <row r="22" spans="1:16" s="45" customFormat="1" ht="15" customHeight="1" x14ac:dyDescent="0.25">
      <c r="A22" s="25" t="s">
        <v>4</v>
      </c>
      <c r="B22" s="264">
        <f t="shared" ref="B22:B27" si="0">B21+1</f>
        <v>43956</v>
      </c>
      <c r="C22" s="385"/>
      <c r="F22" s="44"/>
    </row>
    <row r="23" spans="1:16" s="45" customFormat="1" ht="15" customHeight="1" x14ac:dyDescent="0.25">
      <c r="A23" s="25" t="s">
        <v>5</v>
      </c>
      <c r="B23" s="264">
        <f t="shared" si="0"/>
        <v>43957</v>
      </c>
      <c r="C23" s="385"/>
      <c r="F23" s="44"/>
    </row>
    <row r="24" spans="1:16" s="45" customFormat="1" ht="15" customHeight="1" x14ac:dyDescent="0.25">
      <c r="A24" s="25" t="s">
        <v>6</v>
      </c>
      <c r="B24" s="264">
        <f t="shared" si="0"/>
        <v>43958</v>
      </c>
      <c r="C24" s="385"/>
    </row>
    <row r="25" spans="1:16" s="45" customFormat="1" ht="15" customHeight="1" x14ac:dyDescent="0.25">
      <c r="A25" s="25" t="s">
        <v>0</v>
      </c>
      <c r="B25" s="264">
        <f t="shared" si="0"/>
        <v>43959</v>
      </c>
      <c r="C25" s="385"/>
    </row>
    <row r="26" spans="1:16" s="45" customFormat="1" ht="15" customHeight="1" outlineLevel="1" x14ac:dyDescent="0.25">
      <c r="A26" s="25" t="s">
        <v>1</v>
      </c>
      <c r="B26" s="264">
        <f t="shared" si="0"/>
        <v>43960</v>
      </c>
      <c r="C26" s="207"/>
      <c r="D26" s="150"/>
    </row>
    <row r="27" spans="1:16" s="45" customFormat="1" ht="15" customHeight="1" outlineLevel="1" thickBot="1" x14ac:dyDescent="0.3">
      <c r="A27" s="25" t="s">
        <v>2</v>
      </c>
      <c r="B27" s="264">
        <f t="shared" si="0"/>
        <v>43961</v>
      </c>
      <c r="C27" s="382"/>
      <c r="N27" s="44"/>
    </row>
    <row r="28" spans="1:16" s="45" customFormat="1" ht="15" customHeight="1" outlineLevel="1" thickBot="1" x14ac:dyDescent="0.3">
      <c r="A28" s="154" t="s">
        <v>21</v>
      </c>
      <c r="B28" s="676" t="s">
        <v>25</v>
      </c>
      <c r="C28" s="383">
        <f>SUM(C21:C27)</f>
        <v>0</v>
      </c>
    </row>
    <row r="29" spans="1:16" s="45" customFormat="1" ht="15" customHeight="1" outlineLevel="1" thickBot="1" x14ac:dyDescent="0.3">
      <c r="A29" s="106" t="s">
        <v>23</v>
      </c>
      <c r="B29" s="676"/>
      <c r="C29" s="384" t="e">
        <f>AVERAGE(C21:C27)</f>
        <v>#DIV/0!</v>
      </c>
      <c r="F29" s="44"/>
    </row>
    <row r="30" spans="1:16" s="45" customFormat="1" ht="15" customHeight="1" thickBot="1" x14ac:dyDescent="0.3">
      <c r="A30" s="26" t="s">
        <v>20</v>
      </c>
      <c r="B30" s="676"/>
      <c r="C30" s="205">
        <f>SUM(C21:C25)</f>
        <v>0</v>
      </c>
      <c r="F30" s="44"/>
    </row>
    <row r="31" spans="1:16" s="45" customFormat="1" ht="15" customHeight="1" thickBot="1" x14ac:dyDescent="0.3">
      <c r="A31" s="26" t="s">
        <v>22</v>
      </c>
      <c r="B31" s="676"/>
      <c r="C31" s="206" t="e">
        <f>AVERAGE(C21:C25)</f>
        <v>#DIV/0!</v>
      </c>
      <c r="F31" s="44"/>
      <c r="P31" s="44"/>
    </row>
    <row r="32" spans="1:16" s="45" customFormat="1" ht="15" customHeight="1" x14ac:dyDescent="0.25">
      <c r="A32" s="25" t="s">
        <v>3</v>
      </c>
      <c r="B32" s="258">
        <f>B27+1</f>
        <v>43962</v>
      </c>
      <c r="C32" s="385"/>
    </row>
    <row r="33" spans="1:6" s="45" customFormat="1" ht="15" customHeight="1" x14ac:dyDescent="0.25">
      <c r="A33" s="25" t="s">
        <v>4</v>
      </c>
      <c r="B33" s="258">
        <f t="shared" ref="B33:B38" si="1">B32+1</f>
        <v>43963</v>
      </c>
      <c r="C33" s="385"/>
    </row>
    <row r="34" spans="1:6" s="45" customFormat="1" ht="15" customHeight="1" x14ac:dyDescent="0.25">
      <c r="A34" s="25" t="s">
        <v>5</v>
      </c>
      <c r="B34" s="258">
        <f t="shared" si="1"/>
        <v>43964</v>
      </c>
      <c r="C34" s="385"/>
    </row>
    <row r="35" spans="1:6" s="45" customFormat="1" ht="15" customHeight="1" x14ac:dyDescent="0.25">
      <c r="A35" s="25" t="s">
        <v>6</v>
      </c>
      <c r="B35" s="258">
        <f t="shared" si="1"/>
        <v>43965</v>
      </c>
      <c r="C35" s="385"/>
    </row>
    <row r="36" spans="1:6" s="45" customFormat="1" ht="15" customHeight="1" x14ac:dyDescent="0.25">
      <c r="A36" s="25" t="s">
        <v>0</v>
      </c>
      <c r="B36" s="258">
        <f t="shared" si="1"/>
        <v>43966</v>
      </c>
      <c r="C36" s="385"/>
    </row>
    <row r="37" spans="1:6" s="45" customFormat="1" ht="15" customHeight="1" outlineLevel="1" x14ac:dyDescent="0.25">
      <c r="A37" s="25" t="s">
        <v>1</v>
      </c>
      <c r="B37" s="258">
        <f t="shared" si="1"/>
        <v>43967</v>
      </c>
      <c r="C37" s="207"/>
    </row>
    <row r="38" spans="1:6" s="45" customFormat="1" ht="15" customHeight="1" outlineLevel="1" thickBot="1" x14ac:dyDescent="0.3">
      <c r="A38" s="25" t="s">
        <v>2</v>
      </c>
      <c r="B38" s="258">
        <f t="shared" si="1"/>
        <v>43968</v>
      </c>
      <c r="C38" s="382"/>
    </row>
    <row r="39" spans="1:6" s="45" customFormat="1" ht="15" customHeight="1" outlineLevel="1" thickBot="1" x14ac:dyDescent="0.3">
      <c r="A39" s="154" t="s">
        <v>21</v>
      </c>
      <c r="B39" s="676" t="s">
        <v>26</v>
      </c>
      <c r="C39" s="383">
        <f>SUM(C32:C38)</f>
        <v>0</v>
      </c>
      <c r="F39" s="44"/>
    </row>
    <row r="40" spans="1:6" s="45" customFormat="1" ht="15" customHeight="1" outlineLevel="1" thickBot="1" x14ac:dyDescent="0.3">
      <c r="A40" s="106" t="s">
        <v>23</v>
      </c>
      <c r="B40" s="676"/>
      <c r="C40" s="384" t="e">
        <f>AVERAGE(C32:C38)</f>
        <v>#DIV/0!</v>
      </c>
      <c r="F40" s="44"/>
    </row>
    <row r="41" spans="1:6" s="45" customFormat="1" ht="15" customHeight="1" thickBot="1" x14ac:dyDescent="0.3">
      <c r="A41" s="26" t="s">
        <v>20</v>
      </c>
      <c r="B41" s="676"/>
      <c r="C41" s="205">
        <f>SUM(C32:C36)</f>
        <v>0</v>
      </c>
    </row>
    <row r="42" spans="1:6" s="45" customFormat="1" ht="15" customHeight="1" thickBot="1" x14ac:dyDescent="0.3">
      <c r="A42" s="26" t="s">
        <v>22</v>
      </c>
      <c r="B42" s="676"/>
      <c r="C42" s="206" t="e">
        <f>AVERAGE(C32:C36)</f>
        <v>#DIV/0!</v>
      </c>
    </row>
    <row r="43" spans="1:6" s="45" customFormat="1" ht="15" customHeight="1" x14ac:dyDescent="0.25">
      <c r="A43" s="25" t="s">
        <v>3</v>
      </c>
      <c r="B43" s="268">
        <f>B38+1</f>
        <v>43969</v>
      </c>
      <c r="C43" s="385"/>
    </row>
    <row r="44" spans="1:6" s="45" customFormat="1" ht="15" customHeight="1" x14ac:dyDescent="0.25">
      <c r="A44" s="25" t="s">
        <v>4</v>
      </c>
      <c r="B44" s="268">
        <f t="shared" ref="B44:B49" si="2">B43+1</f>
        <v>43970</v>
      </c>
      <c r="C44" s="385"/>
    </row>
    <row r="45" spans="1:6" s="45" customFormat="1" ht="15" customHeight="1" x14ac:dyDescent="0.25">
      <c r="A45" s="25" t="s">
        <v>5</v>
      </c>
      <c r="B45" s="268">
        <f t="shared" si="2"/>
        <v>43971</v>
      </c>
      <c r="C45" s="385"/>
    </row>
    <row r="46" spans="1:6" s="45" customFormat="1" ht="15" customHeight="1" x14ac:dyDescent="0.25">
      <c r="A46" s="25" t="s">
        <v>6</v>
      </c>
      <c r="B46" s="268">
        <f t="shared" si="2"/>
        <v>43972</v>
      </c>
      <c r="C46" s="385"/>
    </row>
    <row r="47" spans="1:6" s="45" customFormat="1" ht="15" customHeight="1" x14ac:dyDescent="0.25">
      <c r="A47" s="25" t="s">
        <v>0</v>
      </c>
      <c r="B47" s="268">
        <f t="shared" si="2"/>
        <v>43973</v>
      </c>
      <c r="C47" s="385"/>
    </row>
    <row r="48" spans="1:6" s="45" customFormat="1" ht="15" customHeight="1" outlineLevel="1" x14ac:dyDescent="0.25">
      <c r="A48" s="25" t="s">
        <v>1</v>
      </c>
      <c r="B48" s="268">
        <f t="shared" si="2"/>
        <v>43974</v>
      </c>
      <c r="C48" s="207"/>
      <c r="D48" s="150"/>
    </row>
    <row r="49" spans="1:4" s="45" customFormat="1" ht="15" customHeight="1" outlineLevel="1" thickBot="1" x14ac:dyDescent="0.3">
      <c r="A49" s="25" t="s">
        <v>2</v>
      </c>
      <c r="B49" s="268">
        <f t="shared" si="2"/>
        <v>43975</v>
      </c>
      <c r="C49" s="382"/>
      <c r="D49" s="150"/>
    </row>
    <row r="50" spans="1:4" s="45" customFormat="1" ht="15" customHeight="1" outlineLevel="1" thickBot="1" x14ac:dyDescent="0.3">
      <c r="A50" s="154" t="s">
        <v>21</v>
      </c>
      <c r="B50" s="676" t="s">
        <v>27</v>
      </c>
      <c r="C50" s="383">
        <f>SUM(C43:C49)</f>
        <v>0</v>
      </c>
      <c r="D50" s="150"/>
    </row>
    <row r="51" spans="1:4" s="45" customFormat="1" ht="15" customHeight="1" outlineLevel="1" thickBot="1" x14ac:dyDescent="0.3">
      <c r="A51" s="106" t="s">
        <v>23</v>
      </c>
      <c r="B51" s="676"/>
      <c r="C51" s="384" t="e">
        <f>AVERAGE(C43:C49)</f>
        <v>#DIV/0!</v>
      </c>
      <c r="D51" s="150"/>
    </row>
    <row r="52" spans="1:4" s="45" customFormat="1" ht="15" customHeight="1" thickBot="1" x14ac:dyDescent="0.3">
      <c r="A52" s="26" t="s">
        <v>20</v>
      </c>
      <c r="B52" s="676"/>
      <c r="C52" s="205">
        <f>SUM(C43:C47)</f>
        <v>0</v>
      </c>
      <c r="D52" s="150"/>
    </row>
    <row r="53" spans="1:4" s="45" customFormat="1" ht="15" customHeight="1" thickBot="1" x14ac:dyDescent="0.3">
      <c r="A53" s="26" t="s">
        <v>22</v>
      </c>
      <c r="B53" s="676"/>
      <c r="C53" s="206" t="e">
        <f>AVERAGE(C43:C47)</f>
        <v>#DIV/0!</v>
      </c>
      <c r="D53" s="150"/>
    </row>
    <row r="54" spans="1:4" s="45" customFormat="1" ht="15" customHeight="1" x14ac:dyDescent="0.25">
      <c r="A54" s="25" t="s">
        <v>3</v>
      </c>
      <c r="B54" s="268">
        <f>B49+1</f>
        <v>43976</v>
      </c>
      <c r="C54" s="386"/>
      <c r="D54" s="150"/>
    </row>
    <row r="55" spans="1:4" s="45" customFormat="1" ht="15" customHeight="1" x14ac:dyDescent="0.25">
      <c r="A55" s="146" t="s">
        <v>4</v>
      </c>
      <c r="B55" s="268">
        <f t="shared" ref="B55:B60" si="3">B54+1</f>
        <v>43977</v>
      </c>
      <c r="C55" s="385"/>
      <c r="D55" s="150"/>
    </row>
    <row r="56" spans="1:4" s="45" customFormat="1" ht="13.5" x14ac:dyDescent="0.25">
      <c r="A56" s="146" t="s">
        <v>5</v>
      </c>
      <c r="B56" s="268">
        <f t="shared" si="3"/>
        <v>43978</v>
      </c>
      <c r="C56" s="207"/>
      <c r="D56" s="150"/>
    </row>
    <row r="57" spans="1:4" s="45" customFormat="1" ht="13.5" x14ac:dyDescent="0.25">
      <c r="A57" s="146" t="s">
        <v>6</v>
      </c>
      <c r="B57" s="268">
        <f t="shared" si="3"/>
        <v>43979</v>
      </c>
      <c r="C57" s="385"/>
      <c r="D57" s="150"/>
    </row>
    <row r="58" spans="1:4" s="45" customFormat="1" ht="13.5" x14ac:dyDescent="0.25">
      <c r="A58" s="25" t="s">
        <v>0</v>
      </c>
      <c r="B58" s="269">
        <f t="shared" si="3"/>
        <v>43980</v>
      </c>
      <c r="C58" s="385"/>
      <c r="D58" s="150"/>
    </row>
    <row r="59" spans="1:4" s="45" customFormat="1" ht="13.5" outlineLevel="1" x14ac:dyDescent="0.25">
      <c r="A59" s="25" t="s">
        <v>1</v>
      </c>
      <c r="B59" s="269">
        <f t="shared" si="3"/>
        <v>43981</v>
      </c>
      <c r="C59" s="207"/>
      <c r="D59" s="150"/>
    </row>
    <row r="60" spans="1:4" s="45" customFormat="1" ht="14.25" outlineLevel="1" thickBot="1" x14ac:dyDescent="0.3">
      <c r="A60" s="146" t="s">
        <v>2</v>
      </c>
      <c r="B60" s="269">
        <f t="shared" si="3"/>
        <v>43982</v>
      </c>
      <c r="C60" s="382"/>
    </row>
    <row r="61" spans="1:4" s="45" customFormat="1" ht="15" customHeight="1" outlineLevel="1" thickBot="1" x14ac:dyDescent="0.3">
      <c r="A61" s="154" t="s">
        <v>21</v>
      </c>
      <c r="B61" s="676" t="s">
        <v>28</v>
      </c>
      <c r="C61" s="383">
        <f>SUM(C54:C60)</f>
        <v>0</v>
      </c>
    </row>
    <row r="62" spans="1:4" s="45" customFormat="1" ht="15" customHeight="1" outlineLevel="1" thickBot="1" x14ac:dyDescent="0.3">
      <c r="A62" s="106" t="s">
        <v>23</v>
      </c>
      <c r="B62" s="676"/>
      <c r="C62" s="384" t="e">
        <f>AVERAGE(C54:C60)</f>
        <v>#DIV/0!</v>
      </c>
    </row>
    <row r="63" spans="1:4" s="45" customFormat="1" ht="15" customHeight="1" thickBot="1" x14ac:dyDescent="0.3">
      <c r="A63" s="26" t="s">
        <v>20</v>
      </c>
      <c r="B63" s="676"/>
      <c r="C63" s="205">
        <f>SUM(C54:C58)</f>
        <v>0</v>
      </c>
    </row>
    <row r="64" spans="1:4" s="45" customFormat="1" ht="14.25" thickBot="1" x14ac:dyDescent="0.3">
      <c r="A64" s="26" t="s">
        <v>22</v>
      </c>
      <c r="B64" s="678"/>
      <c r="C64" s="206" t="e">
        <f>AVERAGE(C54:C58)</f>
        <v>#DIV/0!</v>
      </c>
    </row>
    <row r="65" spans="1:6" s="45" customFormat="1" ht="13.5" hidden="1" x14ac:dyDescent="0.25">
      <c r="A65" s="146" t="s">
        <v>3</v>
      </c>
      <c r="B65" s="395">
        <f>B60+1</f>
        <v>43983</v>
      </c>
      <c r="C65" s="198"/>
      <c r="D65" s="17"/>
    </row>
    <row r="66" spans="1:6" s="45" customFormat="1" ht="13.5" hidden="1" x14ac:dyDescent="0.25">
      <c r="A66" s="146" t="s">
        <v>4</v>
      </c>
      <c r="B66" s="171">
        <f t="shared" ref="B66:B71" si="4">B65+1</f>
        <v>43984</v>
      </c>
      <c r="C66" s="198"/>
      <c r="D66" s="17"/>
    </row>
    <row r="67" spans="1:6" s="45" customFormat="1" ht="13.5" hidden="1" x14ac:dyDescent="0.25">
      <c r="A67" s="146" t="s">
        <v>5</v>
      </c>
      <c r="B67" s="171">
        <f t="shared" si="4"/>
        <v>43985</v>
      </c>
      <c r="C67" s="199"/>
      <c r="D67" s="17"/>
    </row>
    <row r="68" spans="1:6" s="45" customFormat="1" ht="13.5" hidden="1" x14ac:dyDescent="0.25">
      <c r="A68" s="146" t="s">
        <v>6</v>
      </c>
      <c r="B68" s="171">
        <f t="shared" si="4"/>
        <v>43986</v>
      </c>
      <c r="C68" s="199"/>
      <c r="D68" s="17"/>
    </row>
    <row r="69" spans="1:6" s="45" customFormat="1" ht="13.5" hidden="1" x14ac:dyDescent="0.25">
      <c r="A69" s="146" t="s">
        <v>0</v>
      </c>
      <c r="B69" s="171">
        <f t="shared" si="4"/>
        <v>43987</v>
      </c>
      <c r="C69" s="199"/>
      <c r="D69" s="17"/>
    </row>
    <row r="70" spans="1:6" s="45" customFormat="1" ht="13.5" hidden="1" outlineLevel="1" x14ac:dyDescent="0.25">
      <c r="A70" s="146" t="s">
        <v>1</v>
      </c>
      <c r="B70" s="171">
        <f t="shared" si="4"/>
        <v>43988</v>
      </c>
      <c r="C70" s="208"/>
      <c r="D70" s="17"/>
    </row>
    <row r="71" spans="1:6" s="45" customFormat="1" ht="13.5" hidden="1" outlineLevel="1" x14ac:dyDescent="0.25">
      <c r="A71" s="146" t="s">
        <v>2</v>
      </c>
      <c r="B71" s="171">
        <f t="shared" si="4"/>
        <v>43989</v>
      </c>
      <c r="C71" s="209"/>
      <c r="D71" s="17"/>
    </row>
    <row r="72" spans="1:6" s="45" customFormat="1" ht="14.25" hidden="1" outlineLevel="1" thickBot="1" x14ac:dyDescent="0.3">
      <c r="A72" s="154" t="s">
        <v>21</v>
      </c>
      <c r="B72" s="680" t="s">
        <v>32</v>
      </c>
      <c r="C72" s="201">
        <f>SUM(C65:C71)</f>
        <v>0</v>
      </c>
      <c r="D72" s="111">
        <f>SUM(C72)</f>
        <v>0</v>
      </c>
    </row>
    <row r="73" spans="1:6" s="45" customFormat="1" ht="14.25" hidden="1" outlineLevel="1" thickBot="1" x14ac:dyDescent="0.3">
      <c r="A73" s="106" t="s">
        <v>23</v>
      </c>
      <c r="B73" s="680"/>
      <c r="C73" s="202" t="e">
        <f>AVERAGE(C65:C71)</f>
        <v>#DIV/0!</v>
      </c>
      <c r="D73" s="107" t="e">
        <f>SUM(C73)</f>
        <v>#DIV/0!</v>
      </c>
    </row>
    <row r="74" spans="1:6" s="45" customFormat="1" ht="14.25" hidden="1" thickBot="1" x14ac:dyDescent="0.3">
      <c r="A74" s="26" t="s">
        <v>20</v>
      </c>
      <c r="B74" s="680"/>
      <c r="C74" s="203">
        <f>SUM(C65:C69)</f>
        <v>0</v>
      </c>
      <c r="D74" s="27">
        <f>SUM(C74)</f>
        <v>0</v>
      </c>
    </row>
    <row r="75" spans="1:6" s="45" customFormat="1" ht="14.25" hidden="1" thickBot="1" x14ac:dyDescent="0.3">
      <c r="A75" s="26" t="s">
        <v>22</v>
      </c>
      <c r="B75" s="681"/>
      <c r="C75" s="204" t="e">
        <f>AVERAGE(C65:C69)</f>
        <v>#DIV/0!</v>
      </c>
      <c r="D75" s="31" t="e">
        <f>SUM(C75)</f>
        <v>#DIV/0!</v>
      </c>
    </row>
    <row r="76" spans="1:6" s="45" customFormat="1" ht="15" customHeight="1" x14ac:dyDescent="0.25">
      <c r="A76" s="4"/>
      <c r="B76" s="128"/>
      <c r="C76" s="48"/>
      <c r="D76" s="48"/>
    </row>
    <row r="77" spans="1:6" s="45" customFormat="1" ht="42" customHeight="1" thickBot="1" x14ac:dyDescent="0.3">
      <c r="A77" s="182"/>
      <c r="B77" s="498" t="s">
        <v>9</v>
      </c>
      <c r="D77" s="775" t="s">
        <v>54</v>
      </c>
      <c r="E77" s="776"/>
      <c r="F77" s="777"/>
    </row>
    <row r="78" spans="1:6" ht="30" customHeight="1" x14ac:dyDescent="0.25">
      <c r="A78" s="497" t="s">
        <v>114</v>
      </c>
      <c r="B78" s="499">
        <f>SUM(C61:C61, C50:C50, C39:C39, C28:C28, C17:C17, C72:C72, C6:C6 )</f>
        <v>0</v>
      </c>
      <c r="D78" s="771" t="s">
        <v>30</v>
      </c>
      <c r="E78" s="772"/>
      <c r="F78" s="501">
        <f>SUM(C19, C30, C41, C52, C63, C74)</f>
        <v>0</v>
      </c>
    </row>
    <row r="79" spans="1:6" ht="30" customHeight="1" thickBot="1" x14ac:dyDescent="0.3">
      <c r="A79" s="497" t="s">
        <v>30</v>
      </c>
      <c r="B79" s="500">
        <f>SUM(C63:C63, C52:C52, C41:C41, C30:C30, C19:C19, C74:C74)</f>
        <v>0</v>
      </c>
      <c r="D79" s="747" t="s">
        <v>114</v>
      </c>
      <c r="E79" s="748"/>
      <c r="F79" s="502">
        <f>SUM(C61, C50, C39, C28, C17, C72, C6)</f>
        <v>0</v>
      </c>
    </row>
    <row r="80" spans="1:6" ht="30" customHeight="1" x14ac:dyDescent="0.25">
      <c r="D80" s="747" t="s">
        <v>22</v>
      </c>
      <c r="E80" s="748"/>
      <c r="F80" s="502" t="e">
        <f>AVERAGE(C20,C31,C42,C53,C64)</f>
        <v>#DIV/0!</v>
      </c>
    </row>
    <row r="81" spans="4:6" ht="30" customHeight="1" thickBot="1" x14ac:dyDescent="0.3">
      <c r="D81" s="749" t="s">
        <v>120</v>
      </c>
      <c r="E81" s="750"/>
      <c r="F81" s="374" t="e">
        <f>AVERAGE(C18,C29,C40,C51,C62)</f>
        <v>#DIV/0!</v>
      </c>
    </row>
  </sheetData>
  <mergeCells count="16">
    <mergeCell ref="C1:C2"/>
    <mergeCell ref="A3:A4"/>
    <mergeCell ref="B3:B4"/>
    <mergeCell ref="B72:B75"/>
    <mergeCell ref="D77:F77"/>
    <mergeCell ref="B28:B31"/>
    <mergeCell ref="B17:B20"/>
    <mergeCell ref="C3:C4"/>
    <mergeCell ref="B6:B9"/>
    <mergeCell ref="D81:E81"/>
    <mergeCell ref="D80:E80"/>
    <mergeCell ref="B61:B64"/>
    <mergeCell ref="B50:B53"/>
    <mergeCell ref="B39:B42"/>
    <mergeCell ref="D79:E79"/>
    <mergeCell ref="D78:E78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9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3"/>
      <c r="C1" s="735" t="s">
        <v>66</v>
      </c>
      <c r="D1" s="735" t="s">
        <v>8</v>
      </c>
      <c r="E1" s="717" t="s">
        <v>19</v>
      </c>
    </row>
    <row r="2" spans="1:6" ht="14.25" customHeight="1" thickBot="1" x14ac:dyDescent="0.3">
      <c r="A2" s="24"/>
      <c r="B2" s="164"/>
      <c r="C2" s="755"/>
      <c r="D2" s="755"/>
      <c r="E2" s="718"/>
    </row>
    <row r="3" spans="1:6" ht="14.25" customHeight="1" x14ac:dyDescent="0.25">
      <c r="A3" s="696" t="s">
        <v>51</v>
      </c>
      <c r="B3" s="745" t="s">
        <v>52</v>
      </c>
      <c r="C3" s="779" t="s">
        <v>63</v>
      </c>
      <c r="D3" s="779" t="s">
        <v>8</v>
      </c>
      <c r="E3" s="718"/>
    </row>
    <row r="4" spans="1:6" ht="15" customHeight="1" thickBot="1" x14ac:dyDescent="0.3">
      <c r="A4" s="744"/>
      <c r="B4" s="746"/>
      <c r="C4" s="730"/>
      <c r="D4" s="730"/>
      <c r="E4" s="718"/>
    </row>
    <row r="5" spans="1:6" s="44" customFormat="1" ht="14.25" thickBot="1" x14ac:dyDescent="0.3">
      <c r="A5" s="25" t="s">
        <v>3</v>
      </c>
      <c r="B5" s="165">
        <v>42856</v>
      </c>
      <c r="C5" s="12"/>
      <c r="D5" s="18"/>
      <c r="E5" s="17">
        <f t="shared" ref="E5:E11" si="0">SUM(C5:D5)</f>
        <v>0</v>
      </c>
    </row>
    <row r="6" spans="1:6" s="44" customFormat="1" ht="14.25" thickBot="1" x14ac:dyDescent="0.3">
      <c r="A6" s="25" t="s">
        <v>4</v>
      </c>
      <c r="B6" s="179">
        <v>42948</v>
      </c>
      <c r="C6" s="12"/>
      <c r="D6" s="18"/>
      <c r="E6" s="17">
        <f t="shared" si="0"/>
        <v>0</v>
      </c>
    </row>
    <row r="7" spans="1:6" s="44" customFormat="1" ht="14.25" thickBot="1" x14ac:dyDescent="0.3">
      <c r="A7" s="25" t="s">
        <v>5</v>
      </c>
      <c r="B7" s="179">
        <f>B6+1</f>
        <v>42949</v>
      </c>
      <c r="C7" s="12"/>
      <c r="D7" s="18"/>
      <c r="E7" s="17">
        <f t="shared" si="0"/>
        <v>0</v>
      </c>
    </row>
    <row r="8" spans="1:6" s="44" customFormat="1" ht="14.25" thickBot="1" x14ac:dyDescent="0.3">
      <c r="A8" s="25" t="s">
        <v>6</v>
      </c>
      <c r="B8" s="179">
        <f>B7+1</f>
        <v>42950</v>
      </c>
      <c r="C8" s="12"/>
      <c r="D8" s="18"/>
      <c r="E8" s="17">
        <f t="shared" si="0"/>
        <v>0</v>
      </c>
      <c r="F8" s="147"/>
    </row>
    <row r="9" spans="1:6" s="44" customFormat="1" ht="14.25" thickBot="1" x14ac:dyDescent="0.3">
      <c r="A9" s="25" t="s">
        <v>0</v>
      </c>
      <c r="B9" s="179">
        <f>B8+1</f>
        <v>42951</v>
      </c>
      <c r="C9" s="12"/>
      <c r="D9" s="18"/>
      <c r="E9" s="17">
        <f t="shared" si="0"/>
        <v>0</v>
      </c>
      <c r="F9" s="147"/>
    </row>
    <row r="10" spans="1:6" s="44" customFormat="1" ht="14.25" customHeight="1" outlineLevel="1" thickBot="1" x14ac:dyDescent="0.3">
      <c r="A10" s="25" t="s">
        <v>1</v>
      </c>
      <c r="B10" s="179">
        <f>B9+1</f>
        <v>42952</v>
      </c>
      <c r="C10" s="18"/>
      <c r="D10" s="18"/>
      <c r="E10" s="17">
        <f t="shared" si="0"/>
        <v>0</v>
      </c>
      <c r="F10" s="147"/>
    </row>
    <row r="11" spans="1:6" s="44" customFormat="1" ht="15" customHeight="1" outlineLevel="1" thickBot="1" x14ac:dyDescent="0.3">
      <c r="A11" s="25" t="s">
        <v>2</v>
      </c>
      <c r="B11" s="179">
        <f>B10+1</f>
        <v>42953</v>
      </c>
      <c r="C11" s="21"/>
      <c r="D11" s="21"/>
      <c r="E11" s="17">
        <f t="shared" si="0"/>
        <v>0</v>
      </c>
      <c r="F11" s="147"/>
    </row>
    <row r="12" spans="1:6" s="45" customFormat="1" ht="15" customHeight="1" outlineLevel="1" thickBot="1" x14ac:dyDescent="0.3">
      <c r="A12" s="154" t="s">
        <v>21</v>
      </c>
      <c r="B12" s="679" t="s">
        <v>24</v>
      </c>
      <c r="C12" s="111">
        <f>SUM(C5:C11)</f>
        <v>0</v>
      </c>
      <c r="D12" s="111">
        <f>SUM(D5:D11)</f>
        <v>0</v>
      </c>
      <c r="E12" s="114">
        <f>SUM(E5:E11)</f>
        <v>0</v>
      </c>
    </row>
    <row r="13" spans="1:6" s="45" customFormat="1" ht="15" customHeight="1" outlineLevel="1" thickBot="1" x14ac:dyDescent="0.3">
      <c r="A13" s="106" t="s">
        <v>23</v>
      </c>
      <c r="B13" s="680"/>
      <c r="C13" s="107" t="e">
        <f>AVERAGE(C5:C11)</f>
        <v>#DIV/0!</v>
      </c>
      <c r="D13" s="107" t="e">
        <f>AVERAGE(D5:D11)</f>
        <v>#DIV/0!</v>
      </c>
      <c r="E13" s="110">
        <f>AVERAGE(E5:E11)</f>
        <v>0</v>
      </c>
    </row>
    <row r="14" spans="1:6" s="45" customFormat="1" ht="15" customHeight="1" thickBot="1" x14ac:dyDescent="0.3">
      <c r="A14" s="26" t="s">
        <v>20</v>
      </c>
      <c r="B14" s="680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5" customFormat="1" ht="15" customHeight="1" thickBot="1" x14ac:dyDescent="0.3">
      <c r="A15" s="26" t="s">
        <v>22</v>
      </c>
      <c r="B15" s="680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5" customFormat="1" ht="15" customHeight="1" thickBot="1" x14ac:dyDescent="0.3">
      <c r="A16" s="25" t="s">
        <v>3</v>
      </c>
      <c r="B16" s="165">
        <f>B11+1</f>
        <v>42954</v>
      </c>
      <c r="C16" s="12"/>
      <c r="D16" s="13"/>
      <c r="E16" s="16">
        <f t="shared" ref="E16:E22" si="1">SUM(C16:D16)</f>
        <v>0</v>
      </c>
    </row>
    <row r="17" spans="1:6" s="45" customFormat="1" ht="15" customHeight="1" thickBot="1" x14ac:dyDescent="0.3">
      <c r="A17" s="25" t="s">
        <v>4</v>
      </c>
      <c r="B17" s="166">
        <f t="shared" ref="B17:B22" si="2">B16+1</f>
        <v>42955</v>
      </c>
      <c r="C17" s="12"/>
      <c r="D17" s="19"/>
      <c r="E17" s="17">
        <f t="shared" si="1"/>
        <v>0</v>
      </c>
    </row>
    <row r="18" spans="1:6" s="45" customFormat="1" ht="15" customHeight="1" thickBot="1" x14ac:dyDescent="0.3">
      <c r="A18" s="25" t="s">
        <v>5</v>
      </c>
      <c r="B18" s="166">
        <f t="shared" si="2"/>
        <v>42956</v>
      </c>
      <c r="C18" s="12"/>
      <c r="D18" s="19"/>
      <c r="E18" s="17">
        <f t="shared" si="1"/>
        <v>0</v>
      </c>
    </row>
    <row r="19" spans="1:6" s="45" customFormat="1" ht="15" customHeight="1" thickBot="1" x14ac:dyDescent="0.3">
      <c r="A19" s="25" t="s">
        <v>6</v>
      </c>
      <c r="B19" s="167">
        <f t="shared" si="2"/>
        <v>42957</v>
      </c>
      <c r="C19" s="12"/>
      <c r="D19" s="19"/>
      <c r="E19" s="17">
        <f t="shared" si="1"/>
        <v>0</v>
      </c>
    </row>
    <row r="20" spans="1:6" s="45" customFormat="1" ht="15" customHeight="1" thickBot="1" x14ac:dyDescent="0.3">
      <c r="A20" s="25" t="s">
        <v>0</v>
      </c>
      <c r="B20" s="167">
        <f t="shared" si="2"/>
        <v>42958</v>
      </c>
      <c r="C20" s="12"/>
      <c r="D20" s="19"/>
      <c r="E20" s="17">
        <f t="shared" si="1"/>
        <v>0</v>
      </c>
    </row>
    <row r="21" spans="1:6" s="45" customFormat="1" ht="15" customHeight="1" outlineLevel="1" thickBot="1" x14ac:dyDescent="0.3">
      <c r="A21" s="25" t="s">
        <v>1</v>
      </c>
      <c r="B21" s="179">
        <f t="shared" si="2"/>
        <v>42959</v>
      </c>
      <c r="C21" s="18"/>
      <c r="D21" s="19"/>
      <c r="E21" s="17">
        <f t="shared" si="1"/>
        <v>0</v>
      </c>
      <c r="F21" s="150"/>
    </row>
    <row r="22" spans="1:6" s="45" customFormat="1" ht="15" customHeight="1" outlineLevel="1" thickBot="1" x14ac:dyDescent="0.3">
      <c r="A22" s="25" t="s">
        <v>2</v>
      </c>
      <c r="B22" s="166">
        <f t="shared" si="2"/>
        <v>42960</v>
      </c>
      <c r="C22" s="21"/>
      <c r="D22" s="22"/>
      <c r="E22" s="63">
        <f t="shared" si="1"/>
        <v>0</v>
      </c>
    </row>
    <row r="23" spans="1:6" s="45" customFormat="1" ht="15" customHeight="1" outlineLevel="1" thickBot="1" x14ac:dyDescent="0.3">
      <c r="A23" s="154" t="s">
        <v>21</v>
      </c>
      <c r="B23" s="679" t="s">
        <v>25</v>
      </c>
      <c r="C23" s="111">
        <f>SUM(C16:C22)</f>
        <v>0</v>
      </c>
      <c r="D23" s="111">
        <f>SUM(D16:D22)</f>
        <v>0</v>
      </c>
      <c r="E23" s="111">
        <f>SUM(E16:E22)</f>
        <v>0</v>
      </c>
    </row>
    <row r="24" spans="1:6" s="45" customFormat="1" ht="15" customHeight="1" outlineLevel="1" thickBot="1" x14ac:dyDescent="0.3">
      <c r="A24" s="106" t="s">
        <v>23</v>
      </c>
      <c r="B24" s="680"/>
      <c r="C24" s="107" t="e">
        <f>AVERAGE(C16:C22)</f>
        <v>#DIV/0!</v>
      </c>
      <c r="D24" s="107" t="e">
        <f>AVERAGE(D16:D22)</f>
        <v>#DIV/0!</v>
      </c>
      <c r="E24" s="107">
        <f>AVERAGE(E16:E22)</f>
        <v>0</v>
      </c>
    </row>
    <row r="25" spans="1:6" s="45" customFormat="1" ht="15" customHeight="1" thickBot="1" x14ac:dyDescent="0.3">
      <c r="A25" s="26" t="s">
        <v>20</v>
      </c>
      <c r="B25" s="680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5" customFormat="1" ht="15" customHeight="1" thickBot="1" x14ac:dyDescent="0.3">
      <c r="A26" s="26" t="s">
        <v>22</v>
      </c>
      <c r="B26" s="681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5" customFormat="1" ht="15" customHeight="1" thickBot="1" x14ac:dyDescent="0.3">
      <c r="A27" s="25" t="s">
        <v>3</v>
      </c>
      <c r="B27" s="168">
        <f>B22+1</f>
        <v>42961</v>
      </c>
      <c r="C27" s="12"/>
      <c r="D27" s="12"/>
      <c r="E27" s="16">
        <f t="shared" ref="E27:E33" si="3">SUM(C27:D27)</f>
        <v>0</v>
      </c>
    </row>
    <row r="28" spans="1:6" s="45" customFormat="1" ht="15" customHeight="1" thickBot="1" x14ac:dyDescent="0.3">
      <c r="A28" s="25" t="s">
        <v>4</v>
      </c>
      <c r="B28" s="169">
        <f t="shared" ref="B28:B33" si="4">B27+1</f>
        <v>42962</v>
      </c>
      <c r="C28" s="12"/>
      <c r="D28" s="18"/>
      <c r="E28" s="17">
        <f t="shared" si="3"/>
        <v>0</v>
      </c>
    </row>
    <row r="29" spans="1:6" s="45" customFormat="1" ht="15" customHeight="1" thickBot="1" x14ac:dyDescent="0.3">
      <c r="A29" s="25" t="s">
        <v>5</v>
      </c>
      <c r="B29" s="169">
        <f t="shared" si="4"/>
        <v>42963</v>
      </c>
      <c r="C29" s="12"/>
      <c r="D29" s="18"/>
      <c r="E29" s="17">
        <f t="shared" si="3"/>
        <v>0</v>
      </c>
    </row>
    <row r="30" spans="1:6" s="45" customFormat="1" ht="15" customHeight="1" thickBot="1" x14ac:dyDescent="0.3">
      <c r="A30" s="25" t="s">
        <v>6</v>
      </c>
      <c r="B30" s="169">
        <f t="shared" si="4"/>
        <v>42964</v>
      </c>
      <c r="C30" s="12"/>
      <c r="D30" s="18"/>
      <c r="E30" s="17">
        <f t="shared" si="3"/>
        <v>0</v>
      </c>
    </row>
    <row r="31" spans="1:6" s="45" customFormat="1" ht="15" customHeight="1" thickBot="1" x14ac:dyDescent="0.3">
      <c r="A31" s="25" t="s">
        <v>0</v>
      </c>
      <c r="B31" s="169">
        <f t="shared" si="4"/>
        <v>42965</v>
      </c>
      <c r="C31" s="12"/>
      <c r="D31" s="18"/>
      <c r="E31" s="17">
        <f t="shared" si="3"/>
        <v>0</v>
      </c>
    </row>
    <row r="32" spans="1:6" s="45" customFormat="1" ht="15" customHeight="1" outlineLevel="1" thickBot="1" x14ac:dyDescent="0.3">
      <c r="A32" s="25" t="s">
        <v>1</v>
      </c>
      <c r="B32" s="169">
        <f t="shared" si="4"/>
        <v>42966</v>
      </c>
      <c r="C32" s="18"/>
      <c r="D32" s="18"/>
      <c r="E32" s="17">
        <f t="shared" si="3"/>
        <v>0</v>
      </c>
    </row>
    <row r="33" spans="1:6" s="45" customFormat="1" ht="15" customHeight="1" outlineLevel="1" thickBot="1" x14ac:dyDescent="0.3">
      <c r="A33" s="25" t="s">
        <v>2</v>
      </c>
      <c r="B33" s="169">
        <f t="shared" si="4"/>
        <v>42967</v>
      </c>
      <c r="C33" s="21"/>
      <c r="D33" s="21"/>
      <c r="E33" s="63">
        <f t="shared" si="3"/>
        <v>0</v>
      </c>
      <c r="F33" s="150"/>
    </row>
    <row r="34" spans="1:6" s="45" customFormat="1" ht="15" customHeight="1" outlineLevel="1" thickBot="1" x14ac:dyDescent="0.3">
      <c r="A34" s="154" t="s">
        <v>21</v>
      </c>
      <c r="B34" s="679" t="s">
        <v>26</v>
      </c>
      <c r="C34" s="111">
        <f>SUM(C27:C33)</f>
        <v>0</v>
      </c>
      <c r="D34" s="111">
        <f>SUM(D27:D33)</f>
        <v>0</v>
      </c>
      <c r="E34" s="111">
        <f>SUM(E27:E33)</f>
        <v>0</v>
      </c>
    </row>
    <row r="35" spans="1:6" s="45" customFormat="1" ht="15" customHeight="1" outlineLevel="1" thickBot="1" x14ac:dyDescent="0.3">
      <c r="A35" s="106" t="s">
        <v>23</v>
      </c>
      <c r="B35" s="680"/>
      <c r="C35" s="107" t="e">
        <f>AVERAGE(C27:C33)</f>
        <v>#DIV/0!</v>
      </c>
      <c r="D35" s="107" t="e">
        <f>AVERAGE(D27:D33)</f>
        <v>#DIV/0!</v>
      </c>
      <c r="E35" s="107">
        <f>AVERAGE(E27:E33)</f>
        <v>0</v>
      </c>
    </row>
    <row r="36" spans="1:6" s="45" customFormat="1" ht="15" customHeight="1" thickBot="1" x14ac:dyDescent="0.3">
      <c r="A36" s="26" t="s">
        <v>20</v>
      </c>
      <c r="B36" s="680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5" customFormat="1" ht="15" customHeight="1" thickBot="1" x14ac:dyDescent="0.3">
      <c r="A37" s="26" t="s">
        <v>22</v>
      </c>
      <c r="B37" s="681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5" customFormat="1" ht="15" customHeight="1" thickBot="1" x14ac:dyDescent="0.3">
      <c r="A38" s="25" t="s">
        <v>3</v>
      </c>
      <c r="B38" s="170">
        <f>B33+1</f>
        <v>42968</v>
      </c>
      <c r="C38" s="12"/>
      <c r="D38" s="12"/>
      <c r="E38" s="16">
        <f t="shared" ref="E38:E44" si="5">SUM(C38:D38)</f>
        <v>0</v>
      </c>
      <c r="F38" s="150"/>
    </row>
    <row r="39" spans="1:6" s="45" customFormat="1" ht="15" customHeight="1" thickBot="1" x14ac:dyDescent="0.3">
      <c r="A39" s="25" t="s">
        <v>4</v>
      </c>
      <c r="B39" s="171">
        <f t="shared" ref="B39:B44" si="6">B38+1</f>
        <v>42969</v>
      </c>
      <c r="C39" s="12"/>
      <c r="D39" s="18"/>
      <c r="E39" s="17">
        <f t="shared" si="5"/>
        <v>0</v>
      </c>
      <c r="F39" s="150"/>
    </row>
    <row r="40" spans="1:6" s="45" customFormat="1" ht="15" customHeight="1" thickBot="1" x14ac:dyDescent="0.3">
      <c r="A40" s="25" t="s">
        <v>5</v>
      </c>
      <c r="B40" s="171">
        <f t="shared" si="6"/>
        <v>42970</v>
      </c>
      <c r="C40" s="12"/>
      <c r="D40" s="18"/>
      <c r="E40" s="17">
        <f t="shared" si="5"/>
        <v>0</v>
      </c>
      <c r="F40" s="150"/>
    </row>
    <row r="41" spans="1:6" s="45" customFormat="1" ht="15" customHeight="1" thickBot="1" x14ac:dyDescent="0.3">
      <c r="A41" s="25" t="s">
        <v>6</v>
      </c>
      <c r="B41" s="171">
        <f t="shared" si="6"/>
        <v>42971</v>
      </c>
      <c r="C41" s="12"/>
      <c r="D41" s="18"/>
      <c r="E41" s="17">
        <f t="shared" si="5"/>
        <v>0</v>
      </c>
      <c r="F41" s="150"/>
    </row>
    <row r="42" spans="1:6" s="45" customFormat="1" ht="15" customHeight="1" thickBot="1" x14ac:dyDescent="0.3">
      <c r="A42" s="25" t="s">
        <v>0</v>
      </c>
      <c r="B42" s="171">
        <f t="shared" si="6"/>
        <v>42972</v>
      </c>
      <c r="C42" s="12"/>
      <c r="D42" s="18"/>
      <c r="E42" s="17">
        <f t="shared" si="5"/>
        <v>0</v>
      </c>
      <c r="F42" s="150"/>
    </row>
    <row r="43" spans="1:6" s="45" customFormat="1" ht="15" customHeight="1" outlineLevel="1" thickBot="1" x14ac:dyDescent="0.3">
      <c r="A43" s="25" t="s">
        <v>1</v>
      </c>
      <c r="B43" s="171">
        <f t="shared" si="6"/>
        <v>42973</v>
      </c>
      <c r="C43" s="18"/>
      <c r="D43" s="18"/>
      <c r="E43" s="17">
        <f t="shared" si="5"/>
        <v>0</v>
      </c>
      <c r="F43" s="150"/>
    </row>
    <row r="44" spans="1:6" s="45" customFormat="1" ht="15" customHeight="1" outlineLevel="1" thickBot="1" x14ac:dyDescent="0.3">
      <c r="A44" s="25" t="s">
        <v>2</v>
      </c>
      <c r="B44" s="171">
        <f t="shared" si="6"/>
        <v>42974</v>
      </c>
      <c r="C44" s="21"/>
      <c r="D44" s="21"/>
      <c r="E44" s="63">
        <f t="shared" si="5"/>
        <v>0</v>
      </c>
      <c r="F44" s="150"/>
    </row>
    <row r="45" spans="1:6" s="45" customFormat="1" ht="15" customHeight="1" outlineLevel="1" thickBot="1" x14ac:dyDescent="0.3">
      <c r="A45" s="154" t="s">
        <v>21</v>
      </c>
      <c r="B45" s="679" t="s">
        <v>27</v>
      </c>
      <c r="C45" s="111">
        <f>SUM(C38:C44)</f>
        <v>0</v>
      </c>
      <c r="D45" s="111">
        <f>SUM(D38:D44)</f>
        <v>0</v>
      </c>
      <c r="E45" s="111">
        <f>SUM(E38:E44)</f>
        <v>0</v>
      </c>
    </row>
    <row r="46" spans="1:6" s="45" customFormat="1" ht="15" customHeight="1" outlineLevel="1" thickBot="1" x14ac:dyDescent="0.3">
      <c r="A46" s="106" t="s">
        <v>23</v>
      </c>
      <c r="B46" s="680"/>
      <c r="C46" s="107" t="e">
        <f>AVERAGE(C38:C44)</f>
        <v>#DIV/0!</v>
      </c>
      <c r="D46" s="107" t="e">
        <f>AVERAGE(D38:D44)</f>
        <v>#DIV/0!</v>
      </c>
      <c r="E46" s="107">
        <f>AVERAGE(E38:E44)</f>
        <v>0</v>
      </c>
    </row>
    <row r="47" spans="1:6" s="45" customFormat="1" ht="15" customHeight="1" thickBot="1" x14ac:dyDescent="0.3">
      <c r="A47" s="26" t="s">
        <v>20</v>
      </c>
      <c r="B47" s="680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5" customFormat="1" ht="15" customHeight="1" thickBot="1" x14ac:dyDescent="0.3">
      <c r="A48" s="26" t="s">
        <v>22</v>
      </c>
      <c r="B48" s="681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5" customFormat="1" ht="15" customHeight="1" thickBot="1" x14ac:dyDescent="0.3">
      <c r="A49" s="25" t="s">
        <v>3</v>
      </c>
      <c r="B49" s="170">
        <f>B44+1</f>
        <v>42975</v>
      </c>
      <c r="C49" s="49"/>
      <c r="D49" s="52"/>
      <c r="E49" s="17">
        <f t="shared" ref="E49:E55" si="7">SUM(C49:D49)</f>
        <v>0</v>
      </c>
      <c r="F49" s="150"/>
    </row>
    <row r="50" spans="1:6" s="45" customFormat="1" ht="15" customHeight="1" thickBot="1" x14ac:dyDescent="0.3">
      <c r="A50" s="146" t="s">
        <v>4</v>
      </c>
      <c r="B50" s="171">
        <f t="shared" ref="B50:B55" si="8">B49+1</f>
        <v>42976</v>
      </c>
      <c r="C50" s="12"/>
      <c r="D50" s="15"/>
      <c r="E50" s="17">
        <f t="shared" si="7"/>
        <v>0</v>
      </c>
      <c r="F50" s="150"/>
    </row>
    <row r="51" spans="1:6" s="45" customFormat="1" ht="13.5" customHeight="1" thickBot="1" x14ac:dyDescent="0.3">
      <c r="A51" s="146" t="s">
        <v>5</v>
      </c>
      <c r="B51" s="171">
        <f t="shared" si="8"/>
        <v>42977</v>
      </c>
      <c r="C51" s="12"/>
      <c r="D51" s="15"/>
      <c r="E51" s="17">
        <f t="shared" si="7"/>
        <v>0</v>
      </c>
      <c r="F51" s="150"/>
    </row>
    <row r="52" spans="1:6" s="45" customFormat="1" ht="15" customHeight="1" thickBot="1" x14ac:dyDescent="0.3">
      <c r="A52" s="146" t="s">
        <v>6</v>
      </c>
      <c r="B52" s="171">
        <f t="shared" si="8"/>
        <v>42978</v>
      </c>
      <c r="C52" s="12"/>
      <c r="D52" s="15"/>
      <c r="E52" s="17">
        <f t="shared" si="7"/>
        <v>0</v>
      </c>
      <c r="F52" s="150"/>
    </row>
    <row r="53" spans="1:6" s="45" customFormat="1" ht="14.25" thickBot="1" x14ac:dyDescent="0.3">
      <c r="A53" s="25" t="s">
        <v>0</v>
      </c>
      <c r="B53" s="173">
        <f t="shared" si="8"/>
        <v>42979</v>
      </c>
      <c r="C53" s="12"/>
      <c r="D53" s="15"/>
      <c r="E53" s="17">
        <f t="shared" si="7"/>
        <v>0</v>
      </c>
      <c r="F53" s="150"/>
    </row>
    <row r="54" spans="1:6" s="45" customFormat="1" ht="14.25" outlineLevel="1" thickBot="1" x14ac:dyDescent="0.3">
      <c r="A54" s="25" t="s">
        <v>1</v>
      </c>
      <c r="B54" s="173">
        <f t="shared" si="8"/>
        <v>42980</v>
      </c>
      <c r="C54" s="18"/>
      <c r="D54" s="18"/>
      <c r="E54" s="17">
        <f t="shared" si="7"/>
        <v>0</v>
      </c>
      <c r="F54" s="150"/>
    </row>
    <row r="55" spans="1:6" s="45" customFormat="1" ht="14.25" outlineLevel="1" thickBot="1" x14ac:dyDescent="0.3">
      <c r="A55" s="146" t="s">
        <v>2</v>
      </c>
      <c r="B55" s="173">
        <f t="shared" si="8"/>
        <v>42981</v>
      </c>
      <c r="C55" s="21"/>
      <c r="D55" s="21"/>
      <c r="E55" s="17">
        <f t="shared" si="7"/>
        <v>0</v>
      </c>
    </row>
    <row r="56" spans="1:6" s="45" customFormat="1" ht="15" customHeight="1" outlineLevel="1" thickBot="1" x14ac:dyDescent="0.3">
      <c r="A56" s="154" t="s">
        <v>21</v>
      </c>
      <c r="B56" s="679" t="s">
        <v>28</v>
      </c>
      <c r="C56" s="111">
        <f>SUM(C49:C55)</f>
        <v>0</v>
      </c>
      <c r="D56" s="111">
        <f>SUM(D49:D55)</f>
        <v>0</v>
      </c>
      <c r="E56" s="114">
        <f>SUM(E49:E55)</f>
        <v>0</v>
      </c>
    </row>
    <row r="57" spans="1:6" s="45" customFormat="1" ht="15" customHeight="1" outlineLevel="1" thickBot="1" x14ac:dyDescent="0.3">
      <c r="A57" s="106" t="s">
        <v>23</v>
      </c>
      <c r="B57" s="680"/>
      <c r="C57" s="107" t="e">
        <f>AVERAGE(C49:C55)</f>
        <v>#DIV/0!</v>
      </c>
      <c r="D57" s="107" t="e">
        <f>AVERAGE(D49:D55)</f>
        <v>#DIV/0!</v>
      </c>
      <c r="E57" s="110">
        <f>AVERAGE(E49:E55)</f>
        <v>0</v>
      </c>
    </row>
    <row r="58" spans="1:6" s="45" customFormat="1" ht="15" customHeight="1" thickBot="1" x14ac:dyDescent="0.3">
      <c r="A58" s="26" t="s">
        <v>20</v>
      </c>
      <c r="B58" s="680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5" customFormat="1" ht="14.25" thickBot="1" x14ac:dyDescent="0.3">
      <c r="A59" s="26" t="s">
        <v>22</v>
      </c>
      <c r="B59" s="681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5" customFormat="1" ht="14.25" thickBot="1" x14ac:dyDescent="0.3">
      <c r="A60" s="146" t="s">
        <v>3</v>
      </c>
      <c r="B60" s="170">
        <f>B55+1</f>
        <v>42982</v>
      </c>
      <c r="C60" s="12"/>
      <c r="D60" s="12"/>
      <c r="E60" s="17">
        <f>SUM(C60:D60)</f>
        <v>0</v>
      </c>
    </row>
    <row r="61" spans="1:6" s="45" customFormat="1" ht="14.25" thickBot="1" x14ac:dyDescent="0.3">
      <c r="A61" s="146" t="s">
        <v>4</v>
      </c>
      <c r="B61" s="171">
        <f>B60+1</f>
        <v>42983</v>
      </c>
      <c r="C61" s="12"/>
      <c r="D61" s="18"/>
      <c r="E61" s="17"/>
    </row>
    <row r="62" spans="1:6" s="45" customFormat="1" ht="14.25" thickBot="1" x14ac:dyDescent="0.3">
      <c r="A62" s="146"/>
      <c r="B62" s="172"/>
      <c r="C62" s="12"/>
      <c r="D62" s="18"/>
      <c r="E62" s="17"/>
    </row>
    <row r="63" spans="1:6" s="45" customFormat="1" ht="14.25" thickBot="1" x14ac:dyDescent="0.3">
      <c r="A63" s="146"/>
      <c r="B63" s="172"/>
      <c r="C63" s="12"/>
      <c r="D63" s="18"/>
      <c r="E63" s="17"/>
    </row>
    <row r="64" spans="1:6" s="45" customFormat="1" ht="14.25" thickBot="1" x14ac:dyDescent="0.3">
      <c r="A64" s="25"/>
      <c r="B64" s="172"/>
      <c r="C64" s="12"/>
      <c r="D64" s="18"/>
      <c r="E64" s="17"/>
    </row>
    <row r="65" spans="1:6" s="45" customFormat="1" ht="14.25" thickBot="1" x14ac:dyDescent="0.3">
      <c r="A65" s="25"/>
      <c r="B65" s="172"/>
      <c r="C65" s="18"/>
      <c r="D65" s="18"/>
      <c r="E65" s="17"/>
    </row>
    <row r="66" spans="1:6" s="45" customFormat="1" ht="14.25" thickBot="1" x14ac:dyDescent="0.3">
      <c r="A66" s="25"/>
      <c r="B66" s="174"/>
      <c r="C66" s="21"/>
      <c r="D66" s="21"/>
      <c r="E66" s="63"/>
    </row>
    <row r="67" spans="1:6" s="45" customFormat="1" ht="14.25" thickBot="1" x14ac:dyDescent="0.3">
      <c r="A67" s="154" t="s">
        <v>21</v>
      </c>
      <c r="B67" s="679" t="s">
        <v>32</v>
      </c>
      <c r="C67" s="111">
        <f>SUM(C60:C66)</f>
        <v>0</v>
      </c>
      <c r="D67" s="111">
        <f>SUM(D60:D66)</f>
        <v>0</v>
      </c>
      <c r="E67" s="111">
        <f>SUM(E60:E66)</f>
        <v>0</v>
      </c>
    </row>
    <row r="68" spans="1:6" s="45" customFormat="1" ht="14.25" thickBot="1" x14ac:dyDescent="0.3">
      <c r="A68" s="106" t="s">
        <v>23</v>
      </c>
      <c r="B68" s="680"/>
      <c r="C68" s="107" t="e">
        <f>AVERAGE(C60:C66)</f>
        <v>#DIV/0!</v>
      </c>
      <c r="D68" s="107" t="e">
        <f>AVERAGE(D60:D66)</f>
        <v>#DIV/0!</v>
      </c>
      <c r="E68" s="107">
        <f>AVERAGE(E60:E66)</f>
        <v>0</v>
      </c>
    </row>
    <row r="69" spans="1:6" s="45" customFormat="1" ht="14.25" thickBot="1" x14ac:dyDescent="0.3">
      <c r="A69" s="26" t="s">
        <v>20</v>
      </c>
      <c r="B69" s="680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5" customFormat="1" ht="14.25" thickBot="1" x14ac:dyDescent="0.3">
      <c r="A70" s="26" t="s">
        <v>22</v>
      </c>
      <c r="B70" s="681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5" customFormat="1" x14ac:dyDescent="0.25">
      <c r="A71" s="4"/>
      <c r="B71" s="128"/>
      <c r="C71" s="48"/>
      <c r="D71" s="48"/>
      <c r="E71" s="48"/>
    </row>
    <row r="72" spans="1:6" s="45" customFormat="1" x14ac:dyDescent="0.25">
      <c r="B72" s="182"/>
      <c r="C72" s="38" t="s">
        <v>65</v>
      </c>
      <c r="D72" s="38" t="s">
        <v>8</v>
      </c>
      <c r="E72" s="757" t="s">
        <v>71</v>
      </c>
      <c r="F72" s="759"/>
    </row>
    <row r="73" spans="1:6" ht="25.5" x14ac:dyDescent="0.25">
      <c r="A73" s="11"/>
      <c r="B73" s="40" t="s">
        <v>30</v>
      </c>
      <c r="C73" s="183">
        <f>SUM(C58:C58, C47:C47, C36:C36, C25:C25, C14:C14, C69:C69)</f>
        <v>0</v>
      </c>
      <c r="D73" s="37">
        <f>SUM(D69:D69, D58:D58, D47:D47, D36:D36, D25:D25, D14:D14)</f>
        <v>0</v>
      </c>
      <c r="E73" s="211" t="s">
        <v>30</v>
      </c>
      <c r="F73" s="103">
        <f>SUM(E14, E25, E36, E47, E58, E69)</f>
        <v>0</v>
      </c>
    </row>
    <row r="74" spans="1:6" ht="25.5" x14ac:dyDescent="0.25">
      <c r="A74" s="11"/>
      <c r="B74" s="40" t="s">
        <v>29</v>
      </c>
      <c r="C74" s="183">
        <f>SUM(C56:C56, C45:C45, C34:C34, C23:C23, C12:C12, C67:C67)</f>
        <v>0</v>
      </c>
      <c r="D74" s="37">
        <f>SUM(D67:D67, D56:D56, D45:D45, D34:D34, D23:D23, D12:D12)</f>
        <v>0</v>
      </c>
      <c r="E74" s="211" t="s">
        <v>29</v>
      </c>
      <c r="F74" s="104">
        <f>SUM(E56, E45, E34, E23, E12, E67)</f>
        <v>0</v>
      </c>
    </row>
    <row r="75" spans="1:6" x14ac:dyDescent="0.25">
      <c r="C75" s="129"/>
      <c r="E75" s="211" t="s">
        <v>22</v>
      </c>
      <c r="F75" s="104">
        <f>AVERAGE(E14, E25, E36, E47, E58, E69)</f>
        <v>0</v>
      </c>
    </row>
    <row r="76" spans="1:6" x14ac:dyDescent="0.25">
      <c r="C76" s="129"/>
      <c r="E76" s="211" t="s">
        <v>59</v>
      </c>
      <c r="F76" s="103">
        <f>AVERAGE(E56, E45, E34, E23, E12, E67)</f>
        <v>0</v>
      </c>
    </row>
    <row r="78" spans="1:6" x14ac:dyDescent="0.25">
      <c r="C78" s="14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09A92-36AF-4741-873C-230DCC4B320B}"/>
</file>

<file path=customXml/itemProps2.xml><?xml version="1.0" encoding="utf-8"?>
<ds:datastoreItem xmlns:ds="http://schemas.openxmlformats.org/officeDocument/2006/customXml" ds:itemID="{B9CA2BF2-25ED-40F2-8D70-F9A491229260}"/>
</file>

<file path=customXml/itemProps3.xml><?xml version="1.0" encoding="utf-8"?>
<ds:datastoreItem xmlns:ds="http://schemas.openxmlformats.org/officeDocument/2006/customXml" ds:itemID="{50805E9D-1389-48E7-A508-A1160AE673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2020-09-09T14:33:37Z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