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5520" windowHeight="15620" tabRatio="500"/>
  </bookViews>
  <sheets>
    <sheet name="Overview" sheetId="1" r:id="rId1"/>
    <sheet name="Time Averages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100" i="2" l="1"/>
  <c r="W101" i="2"/>
  <c r="W103" i="2"/>
  <c r="W105" i="2"/>
  <c r="W106" i="2"/>
  <c r="W108" i="2"/>
  <c r="W109" i="2"/>
  <c r="V109" i="2"/>
  <c r="U109" i="2"/>
  <c r="T109" i="2"/>
  <c r="S99" i="2"/>
  <c r="S109" i="2"/>
  <c r="R109" i="2"/>
  <c r="O99" i="2"/>
  <c r="O100" i="2"/>
  <c r="O104" i="2"/>
  <c r="O109" i="2"/>
  <c r="N99" i="2"/>
  <c r="N100" i="2"/>
  <c r="N104" i="2"/>
  <c r="N109" i="2"/>
  <c r="M109" i="2"/>
  <c r="L99" i="2"/>
  <c r="L100" i="2"/>
  <c r="L104" i="2"/>
  <c r="L109" i="2"/>
  <c r="K99" i="2"/>
  <c r="K100" i="2"/>
  <c r="K104" i="2"/>
  <c r="K109" i="2"/>
  <c r="J109" i="2"/>
  <c r="G101" i="2"/>
  <c r="G105" i="2"/>
  <c r="G106" i="2"/>
  <c r="G107" i="2"/>
  <c r="G108" i="2"/>
  <c r="G109" i="2"/>
  <c r="F101" i="2"/>
  <c r="F105" i="2"/>
  <c r="F106" i="2"/>
  <c r="F107" i="2"/>
  <c r="F108" i="2"/>
  <c r="F109" i="2"/>
  <c r="E109" i="2"/>
  <c r="D101" i="2"/>
  <c r="D105" i="2"/>
  <c r="D106" i="2"/>
  <c r="D107" i="2"/>
  <c r="D108" i="2"/>
  <c r="D109" i="2"/>
  <c r="C101" i="2"/>
  <c r="C105" i="2"/>
  <c r="C106" i="2"/>
  <c r="C107" i="2"/>
  <c r="C108" i="2"/>
  <c r="C109" i="2"/>
  <c r="B109" i="2"/>
  <c r="W90" i="2"/>
  <c r="W91" i="2"/>
  <c r="W92" i="2"/>
  <c r="W95" i="2"/>
  <c r="W96" i="2"/>
  <c r="W97" i="2"/>
  <c r="V97" i="2"/>
  <c r="U97" i="2"/>
  <c r="T97" i="2"/>
  <c r="S97" i="2"/>
  <c r="R97" i="2"/>
  <c r="O89" i="2"/>
  <c r="O90" i="2"/>
  <c r="O91" i="2"/>
  <c r="O97" i="2"/>
  <c r="N97" i="2"/>
  <c r="M97" i="2"/>
  <c r="L97" i="2"/>
  <c r="K97" i="2"/>
  <c r="J97" i="2"/>
  <c r="G97" i="2"/>
  <c r="F97" i="2"/>
  <c r="E97" i="2"/>
  <c r="D97" i="2"/>
  <c r="C97" i="2"/>
  <c r="B97" i="2"/>
  <c r="W75" i="2"/>
  <c r="W77" i="2"/>
  <c r="W82" i="2"/>
  <c r="W83" i="2"/>
  <c r="W85" i="2"/>
  <c r="V75" i="2"/>
  <c r="V76" i="2"/>
  <c r="V77" i="2"/>
  <c r="V78" i="2"/>
  <c r="V79" i="2"/>
  <c r="V80" i="2"/>
  <c r="V81" i="2"/>
  <c r="V82" i="2"/>
  <c r="V83" i="2"/>
  <c r="V84" i="2"/>
  <c r="V85" i="2"/>
  <c r="U85" i="2"/>
  <c r="T85" i="2"/>
  <c r="S85" i="2"/>
  <c r="R85" i="2"/>
  <c r="O75" i="2"/>
  <c r="O76" i="2"/>
  <c r="O78" i="2"/>
  <c r="O81" i="2"/>
  <c r="O82" i="2"/>
  <c r="O85" i="2"/>
  <c r="N85" i="2"/>
  <c r="M85" i="2"/>
  <c r="L85" i="2"/>
  <c r="K85" i="2"/>
  <c r="J85" i="2"/>
  <c r="G85" i="2"/>
  <c r="F85" i="2"/>
  <c r="E85" i="2"/>
  <c r="D85" i="2"/>
  <c r="C85" i="2"/>
  <c r="B85" i="2"/>
  <c r="W63" i="2"/>
  <c r="W65" i="2"/>
  <c r="W67" i="2"/>
  <c r="W73" i="2"/>
  <c r="V63" i="2"/>
  <c r="V65" i="2"/>
  <c r="V66" i="2"/>
  <c r="V67" i="2"/>
  <c r="V68" i="2"/>
  <c r="V69" i="2"/>
  <c r="V70" i="2"/>
  <c r="V72" i="2"/>
  <c r="V73" i="2"/>
  <c r="U73" i="2"/>
  <c r="T73" i="2"/>
  <c r="S73" i="2"/>
  <c r="R73" i="2"/>
  <c r="O64" i="2"/>
  <c r="O66" i="2"/>
  <c r="O72" i="2"/>
  <c r="O73" i="2"/>
  <c r="N64" i="2"/>
  <c r="N65" i="2"/>
  <c r="N66" i="2"/>
  <c r="N67" i="2"/>
  <c r="N68" i="2"/>
  <c r="N69" i="2"/>
  <c r="N70" i="2"/>
  <c r="N71" i="2"/>
  <c r="N72" i="2"/>
  <c r="N73" i="2"/>
  <c r="M73" i="2"/>
  <c r="L73" i="2"/>
  <c r="K73" i="2"/>
  <c r="J73" i="2"/>
  <c r="G73" i="2"/>
  <c r="F73" i="2"/>
  <c r="E73" i="2"/>
  <c r="D73" i="2"/>
  <c r="C73" i="2"/>
  <c r="B73" i="2"/>
  <c r="W53" i="2"/>
  <c r="W61" i="2"/>
  <c r="V61" i="2"/>
  <c r="U61" i="2"/>
  <c r="T61" i="2"/>
  <c r="S61" i="2"/>
  <c r="R61" i="2"/>
  <c r="O61" i="2"/>
  <c r="N61" i="2"/>
  <c r="M61" i="2"/>
  <c r="L61" i="2"/>
  <c r="K61" i="2"/>
  <c r="J61" i="2"/>
  <c r="G51" i="2"/>
  <c r="G53" i="2"/>
  <c r="G56" i="2"/>
  <c r="G58" i="2"/>
  <c r="G61" i="2"/>
  <c r="F61" i="2"/>
  <c r="E61" i="2"/>
  <c r="D61" i="2"/>
  <c r="C61" i="2"/>
  <c r="B61" i="2"/>
  <c r="W39" i="2"/>
  <c r="W41" i="2"/>
  <c r="W42" i="2"/>
  <c r="W44" i="2"/>
  <c r="W46" i="2"/>
  <c r="W47" i="2"/>
  <c r="W48" i="2"/>
  <c r="W49" i="2"/>
  <c r="V49" i="2"/>
  <c r="U49" i="2"/>
  <c r="T49" i="2"/>
  <c r="S49" i="2"/>
  <c r="R49" i="2"/>
  <c r="O39" i="2"/>
  <c r="O41" i="2"/>
  <c r="O42" i="2"/>
  <c r="O43" i="2"/>
  <c r="O44" i="2"/>
  <c r="O45" i="2"/>
  <c r="O46" i="2"/>
  <c r="O49" i="2"/>
  <c r="N39" i="2"/>
  <c r="N43" i="2"/>
  <c r="N44" i="2"/>
  <c r="N45" i="2"/>
  <c r="N46" i="2"/>
  <c r="N49" i="2"/>
  <c r="M49" i="2"/>
  <c r="L49" i="2"/>
  <c r="K49" i="2"/>
  <c r="J49" i="2"/>
  <c r="G49" i="2"/>
  <c r="F49" i="2"/>
  <c r="E49" i="2"/>
  <c r="D49" i="2"/>
  <c r="C49" i="2"/>
  <c r="B49" i="2"/>
  <c r="W29" i="2"/>
  <c r="W31" i="2"/>
  <c r="W37" i="2"/>
  <c r="V37" i="2"/>
  <c r="U37" i="2"/>
  <c r="T37" i="2"/>
  <c r="S37" i="2"/>
  <c r="R37" i="2"/>
  <c r="O31" i="2"/>
  <c r="O34" i="2"/>
  <c r="O35" i="2"/>
  <c r="O37" i="2"/>
  <c r="N37" i="2"/>
  <c r="M37" i="2"/>
  <c r="L37" i="2"/>
  <c r="K37" i="2"/>
  <c r="J37" i="2"/>
  <c r="G37" i="2"/>
  <c r="F37" i="2"/>
  <c r="E37" i="2"/>
  <c r="D37" i="2"/>
  <c r="C37" i="2"/>
  <c r="B37" i="2"/>
  <c r="W18" i="2"/>
  <c r="W19" i="2"/>
  <c r="W25" i="2"/>
  <c r="V25" i="2"/>
  <c r="U25" i="2"/>
  <c r="T25" i="2"/>
  <c r="S25" i="2"/>
  <c r="R25" i="2"/>
  <c r="O25" i="2"/>
  <c r="N15" i="2"/>
  <c r="N16" i="2"/>
  <c r="N17" i="2"/>
  <c r="N18" i="2"/>
  <c r="N20" i="2"/>
  <c r="N21" i="2"/>
  <c r="N22" i="2"/>
  <c r="N23" i="2"/>
  <c r="N24" i="2"/>
  <c r="N25" i="2"/>
  <c r="M15" i="2"/>
  <c r="M16" i="2"/>
  <c r="M17" i="2"/>
  <c r="M18" i="2"/>
  <c r="M20" i="2"/>
  <c r="M21" i="2"/>
  <c r="M22" i="2"/>
  <c r="M23" i="2"/>
  <c r="M24" i="2"/>
  <c r="M25" i="2"/>
  <c r="L25" i="2"/>
  <c r="K25" i="2"/>
  <c r="J25" i="2"/>
  <c r="G25" i="2"/>
  <c r="F25" i="2"/>
  <c r="E25" i="2"/>
  <c r="D25" i="2"/>
  <c r="C25" i="2"/>
  <c r="B25" i="2"/>
  <c r="W3" i="2"/>
  <c r="W5" i="2"/>
  <c r="W6" i="2"/>
  <c r="W7" i="2"/>
  <c r="W9" i="2"/>
  <c r="W10" i="2"/>
  <c r="W11" i="2"/>
  <c r="W12" i="2"/>
  <c r="W13" i="2"/>
  <c r="V6" i="2"/>
  <c r="V9" i="2"/>
  <c r="V11" i="2"/>
  <c r="V13" i="2"/>
  <c r="U13" i="2"/>
  <c r="T13" i="2"/>
  <c r="S13" i="2"/>
  <c r="R13" i="2"/>
  <c r="O6" i="2"/>
  <c r="O7" i="2"/>
  <c r="O8" i="2"/>
  <c r="O9" i="2"/>
  <c r="O10" i="2"/>
  <c r="O11" i="2"/>
  <c r="O13" i="2"/>
  <c r="N6" i="2"/>
  <c r="N7" i="2"/>
  <c r="N8" i="2"/>
  <c r="N9" i="2"/>
  <c r="N10" i="2"/>
  <c r="N11" i="2"/>
  <c r="N13" i="2"/>
  <c r="M13" i="2"/>
  <c r="L13" i="2"/>
  <c r="K13" i="2"/>
  <c r="J13" i="2"/>
  <c r="G13" i="2"/>
  <c r="F13" i="2"/>
  <c r="E13" i="2"/>
  <c r="D13" i="2"/>
  <c r="C13" i="2"/>
  <c r="B13" i="2"/>
</calcChain>
</file>

<file path=xl/sharedStrings.xml><?xml version="1.0" encoding="utf-8"?>
<sst xmlns="http://schemas.openxmlformats.org/spreadsheetml/2006/main" count="133" uniqueCount="49">
  <si>
    <t>CFS</t>
  </si>
  <si>
    <t>wall</t>
  </si>
  <si>
    <t>user</t>
  </si>
  <si>
    <t>system</t>
  </si>
  <si>
    <t>CPU</t>
  </si>
  <si>
    <t>i-switched</t>
  </si>
  <si>
    <t>v-switched</t>
  </si>
  <si>
    <t>CPU bound [7]</t>
  </si>
  <si>
    <t>IO bound [7]</t>
  </si>
  <si>
    <t>MIXED [7]</t>
  </si>
  <si>
    <t>CPU bound [70]</t>
  </si>
  <si>
    <t>IO bound [70]</t>
  </si>
  <si>
    <t>MIXED [70]</t>
  </si>
  <si>
    <t>FIFO</t>
  </si>
  <si>
    <t>RR</t>
  </si>
  <si>
    <t>CFS SMALL CPU</t>
  </si>
  <si>
    <t>CFS MED CPU</t>
  </si>
  <si>
    <t>CFS LARGE CPU</t>
  </si>
  <si>
    <t>CFS SMALL IO</t>
  </si>
  <si>
    <t>CFS SMALL MIXED</t>
  </si>
  <si>
    <t>CFS MEDIUM MIXED</t>
  </si>
  <si>
    <t>CFS LARGE MIXED</t>
  </si>
  <si>
    <t>FIFO SMALL CPU</t>
  </si>
  <si>
    <t>FIFO MED CPU</t>
  </si>
  <si>
    <t>FIFO LARGE CPU</t>
  </si>
  <si>
    <t>FIFO SMALL MIXED</t>
  </si>
  <si>
    <t>FIFO MED MIXED</t>
  </si>
  <si>
    <t>FIFO LARGE MIXED</t>
  </si>
  <si>
    <t>RR SMALL CPU</t>
  </si>
  <si>
    <t>RR MED CPU</t>
  </si>
  <si>
    <t>RR LARGE CPU</t>
  </si>
  <si>
    <t>RR SMALL MIXED</t>
  </si>
  <si>
    <t>RR MED MIXED</t>
  </si>
  <si>
    <t>RR LARGE MIXED</t>
  </si>
  <si>
    <t>CFS MED IO</t>
  </si>
  <si>
    <t>CFS LARGE IO</t>
  </si>
  <si>
    <t>RR SMALL IO</t>
  </si>
  <si>
    <t>RR MED IO</t>
  </si>
  <si>
    <t>RR LARGE IO</t>
  </si>
  <si>
    <t>FIFO SMALL IO</t>
  </si>
  <si>
    <t>FIFO MED IO</t>
  </si>
  <si>
    <t>FIFO LARGE IO</t>
  </si>
  <si>
    <t>MIXED [300]</t>
  </si>
  <si>
    <t>IO bound [300]</t>
  </si>
  <si>
    <t>CPU bound [300]</t>
  </si>
  <si>
    <t>AVERAGE DATA TIMES</t>
  </si>
  <si>
    <t>CPU Utilization</t>
  </si>
  <si>
    <t>Wall Times</t>
  </si>
  <si>
    <t>Involuntary Context Switches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</si>
</sst>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scheme val="minor"/>
    </font>
    <font>
      <b/>
      <sz val="2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NumberFormat="1"/>
    <xf numFmtId="0" fontId="5" fillId="0" borderId="0" xfId="0" applyFont="1"/>
  </cellXfs>
  <cellStyles count="1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Overview!$K$2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Overview!$J$3:$J$13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Overview!$K$3:$K$13</c:f>
              <c:numCache>
                <c:formatCode>General</c:formatCode>
                <c:ptCount val="11"/>
                <c:pt idx="0">
                  <c:v>96.3</c:v>
                </c:pt>
                <c:pt idx="1">
                  <c:v>27.1</c:v>
                </c:pt>
                <c:pt idx="2">
                  <c:v>85.7</c:v>
                </c:pt>
                <c:pt idx="4">
                  <c:v>92.3</c:v>
                </c:pt>
                <c:pt idx="5">
                  <c:v>24.6</c:v>
                </c:pt>
                <c:pt idx="6">
                  <c:v>94.6</c:v>
                </c:pt>
                <c:pt idx="8">
                  <c:v>90.6</c:v>
                </c:pt>
                <c:pt idx="9">
                  <c:v>21.1</c:v>
                </c:pt>
                <c:pt idx="10">
                  <c:v>92.1</c:v>
                </c:pt>
              </c:numCache>
            </c:numRef>
          </c:val>
        </c:ser>
        <c:ser>
          <c:idx val="1"/>
          <c:order val="1"/>
          <c:tx>
            <c:strRef>
              <c:f>Overview!$L$2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Overview!$J$3:$J$13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Overview!$L$3:$L$13</c:f>
              <c:numCache>
                <c:formatCode>General</c:formatCode>
                <c:ptCount val="11"/>
                <c:pt idx="0">
                  <c:v>97.5</c:v>
                </c:pt>
                <c:pt idx="1">
                  <c:v>35.0</c:v>
                </c:pt>
                <c:pt idx="2">
                  <c:v>99.4</c:v>
                </c:pt>
                <c:pt idx="4">
                  <c:v>100.6</c:v>
                </c:pt>
                <c:pt idx="5">
                  <c:v>37.2</c:v>
                </c:pt>
                <c:pt idx="6">
                  <c:v>100.9</c:v>
                </c:pt>
                <c:pt idx="8">
                  <c:v>101.0</c:v>
                </c:pt>
                <c:pt idx="9">
                  <c:v>32.1</c:v>
                </c:pt>
                <c:pt idx="10">
                  <c:v>100.7</c:v>
                </c:pt>
              </c:numCache>
            </c:numRef>
          </c:val>
        </c:ser>
        <c:ser>
          <c:idx val="2"/>
          <c:order val="2"/>
          <c:tx>
            <c:strRef>
              <c:f>Overview!$M$2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strRef>
              <c:f>Overview!$J$3:$J$13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Overview!$M$3:$M$13</c:f>
              <c:numCache>
                <c:formatCode>General</c:formatCode>
                <c:ptCount val="11"/>
                <c:pt idx="0">
                  <c:v>96.9</c:v>
                </c:pt>
                <c:pt idx="1">
                  <c:v>36.4</c:v>
                </c:pt>
                <c:pt idx="2">
                  <c:v>95.5</c:v>
                </c:pt>
                <c:pt idx="4">
                  <c:v>100.9</c:v>
                </c:pt>
                <c:pt idx="5">
                  <c:v>38.5</c:v>
                </c:pt>
                <c:pt idx="6">
                  <c:v>101.2</c:v>
                </c:pt>
                <c:pt idx="8">
                  <c:v>101.1</c:v>
                </c:pt>
                <c:pt idx="9">
                  <c:v>37.4</c:v>
                </c:pt>
                <c:pt idx="10">
                  <c:v>100.2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671976"/>
        <c:axId val="2070674952"/>
      </c:barChart>
      <c:catAx>
        <c:axId val="2070671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674952"/>
        <c:crosses val="autoZero"/>
        <c:auto val="1"/>
        <c:lblAlgn val="ctr"/>
        <c:lblOffset val="100"/>
        <c:noMultiLvlLbl val="0"/>
      </c:catAx>
      <c:valAx>
        <c:axId val="2070674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%</a:t>
                </a:r>
                <a:r>
                  <a:rPr lang="en-US" baseline="0"/>
                  <a:t> Of CPU Utilized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0671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Overview!$U$2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Overview!$T$3:$T$13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Overview!$U$3:$U$13</c:f>
              <c:numCache>
                <c:formatCode>General</c:formatCode>
                <c:ptCount val="11"/>
                <c:pt idx="0">
                  <c:v>0.06</c:v>
                </c:pt>
                <c:pt idx="1">
                  <c:v>1.558</c:v>
                </c:pt>
                <c:pt idx="2">
                  <c:v>0.072</c:v>
                </c:pt>
                <c:pt idx="4">
                  <c:v>0.52</c:v>
                </c:pt>
                <c:pt idx="5">
                  <c:v>17.8</c:v>
                </c:pt>
                <c:pt idx="6">
                  <c:v>0.517</c:v>
                </c:pt>
                <c:pt idx="8">
                  <c:v>2.255</c:v>
                </c:pt>
                <c:pt idx="9">
                  <c:v>121.537</c:v>
                </c:pt>
                <c:pt idx="10">
                  <c:v>2.19</c:v>
                </c:pt>
              </c:numCache>
            </c:numRef>
          </c:val>
        </c:ser>
        <c:ser>
          <c:idx val="1"/>
          <c:order val="1"/>
          <c:tx>
            <c:strRef>
              <c:f>Overview!$V$2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Overview!$T$3:$T$13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Overview!$V$3:$V$13</c:f>
              <c:numCache>
                <c:formatCode>General</c:formatCode>
                <c:ptCount val="11"/>
                <c:pt idx="0">
                  <c:v>0.059</c:v>
                </c:pt>
                <c:pt idx="1">
                  <c:v>1.501</c:v>
                </c:pt>
                <c:pt idx="2">
                  <c:v>0.085</c:v>
                </c:pt>
                <c:pt idx="4">
                  <c:v>0.531</c:v>
                </c:pt>
                <c:pt idx="5">
                  <c:v>16.086</c:v>
                </c:pt>
                <c:pt idx="6">
                  <c:v>0.51</c:v>
                </c:pt>
                <c:pt idx="8">
                  <c:v>1.84</c:v>
                </c:pt>
                <c:pt idx="9">
                  <c:v>103.798</c:v>
                </c:pt>
                <c:pt idx="10">
                  <c:v>2.911</c:v>
                </c:pt>
              </c:numCache>
            </c:numRef>
          </c:val>
        </c:ser>
        <c:ser>
          <c:idx val="2"/>
          <c:order val="2"/>
          <c:tx>
            <c:strRef>
              <c:f>Overview!$W$2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strRef>
              <c:f>Overview!$T$3:$T$13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Overview!$W$3:$W$13</c:f>
              <c:numCache>
                <c:formatCode>General</c:formatCode>
                <c:ptCount val="11"/>
                <c:pt idx="0">
                  <c:v>0.092</c:v>
                </c:pt>
                <c:pt idx="1">
                  <c:v>1.548</c:v>
                </c:pt>
                <c:pt idx="2">
                  <c:v>0.101</c:v>
                </c:pt>
                <c:pt idx="4">
                  <c:v>0.494</c:v>
                </c:pt>
                <c:pt idx="5">
                  <c:v>19.838</c:v>
                </c:pt>
                <c:pt idx="6">
                  <c:v>0.493</c:v>
                </c:pt>
                <c:pt idx="8">
                  <c:v>2.007</c:v>
                </c:pt>
                <c:pt idx="9">
                  <c:v>77.532</c:v>
                </c:pt>
                <c:pt idx="10">
                  <c:v>2.598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42984"/>
        <c:axId val="2070745960"/>
      </c:barChart>
      <c:catAx>
        <c:axId val="20707429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745960"/>
        <c:crosses val="autoZero"/>
        <c:auto val="1"/>
        <c:lblAlgn val="ctr"/>
        <c:lblOffset val="100"/>
        <c:noMultiLvlLbl val="0"/>
      </c:catAx>
      <c:valAx>
        <c:axId val="20707459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742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700933668121"/>
          <c:y val="0.0311750599520384"/>
          <c:w val="0.767031398551961"/>
          <c:h val="0.8792647142128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Overview!$K$46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Overview!$J$47:$J$57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Overview!$K$47:$K$57</c:f>
              <c:numCache>
                <c:formatCode>General</c:formatCode>
                <c:ptCount val="11"/>
                <c:pt idx="0">
                  <c:v>12.2</c:v>
                </c:pt>
                <c:pt idx="1">
                  <c:v>492.0</c:v>
                </c:pt>
                <c:pt idx="2">
                  <c:v>25.8</c:v>
                </c:pt>
                <c:pt idx="4">
                  <c:v>120.6</c:v>
                </c:pt>
                <c:pt idx="5">
                  <c:v>4958.9</c:v>
                </c:pt>
                <c:pt idx="6">
                  <c:v>103.3</c:v>
                </c:pt>
                <c:pt idx="8">
                  <c:v>561.0</c:v>
                </c:pt>
                <c:pt idx="9">
                  <c:v>18155.5</c:v>
                </c:pt>
                <c:pt idx="10">
                  <c:v>426.4</c:v>
                </c:pt>
              </c:numCache>
            </c:numRef>
          </c:val>
        </c:ser>
        <c:ser>
          <c:idx val="1"/>
          <c:order val="1"/>
          <c:tx>
            <c:strRef>
              <c:f>Overview!$L$46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Overview!$J$47:$J$57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Overview!$L$47:$L$57</c:f>
              <c:numCache>
                <c:formatCode>General</c:formatCode>
                <c:ptCount val="11"/>
                <c:pt idx="0">
                  <c:v>4.6</c:v>
                </c:pt>
                <c:pt idx="1">
                  <c:v>10.3</c:v>
                </c:pt>
                <c:pt idx="2">
                  <c:v>5.4</c:v>
                </c:pt>
                <c:pt idx="4">
                  <c:v>7.2</c:v>
                </c:pt>
                <c:pt idx="5">
                  <c:v>7.5</c:v>
                </c:pt>
                <c:pt idx="6">
                  <c:v>5.9</c:v>
                </c:pt>
                <c:pt idx="8">
                  <c:v>8.6</c:v>
                </c:pt>
                <c:pt idx="9">
                  <c:v>12.2</c:v>
                </c:pt>
                <c:pt idx="10">
                  <c:v>8.0</c:v>
                </c:pt>
              </c:numCache>
            </c:numRef>
          </c:val>
        </c:ser>
        <c:ser>
          <c:idx val="2"/>
          <c:order val="2"/>
          <c:tx>
            <c:strRef>
              <c:f>Overview!$M$46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strRef>
              <c:f>Overview!$J$47:$J$57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Overview!$M$47:$M$57</c:f>
              <c:numCache>
                <c:formatCode>General</c:formatCode>
                <c:ptCount val="11"/>
                <c:pt idx="0">
                  <c:v>7.6</c:v>
                </c:pt>
                <c:pt idx="1">
                  <c:v>14.1</c:v>
                </c:pt>
                <c:pt idx="2">
                  <c:v>11.1</c:v>
                </c:pt>
                <c:pt idx="4">
                  <c:v>7.5</c:v>
                </c:pt>
                <c:pt idx="5">
                  <c:v>9.5</c:v>
                </c:pt>
                <c:pt idx="6">
                  <c:v>6.2</c:v>
                </c:pt>
                <c:pt idx="8">
                  <c:v>8.2</c:v>
                </c:pt>
                <c:pt idx="9">
                  <c:v>12.0</c:v>
                </c:pt>
                <c:pt idx="10">
                  <c:v>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778616"/>
        <c:axId val="2070781592"/>
      </c:barChart>
      <c:catAx>
        <c:axId val="20707786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781592"/>
        <c:crosses val="autoZero"/>
        <c:auto val="1"/>
        <c:lblAlgn val="ctr"/>
        <c:lblOffset val="100"/>
        <c:noMultiLvlLbl val="0"/>
      </c:catAx>
      <c:valAx>
        <c:axId val="2070781592"/>
        <c:scaling>
          <c:orientation val="minMax"/>
          <c:min val="2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500"/>
                  <a:t>Context</a:t>
                </a:r>
                <a:r>
                  <a:rPr lang="en-US" sz="1500" baseline="0"/>
                  <a:t> Switches</a:t>
                </a:r>
                <a:endParaRPr lang="en-US" sz="1500"/>
              </a:p>
            </c:rich>
          </c:tx>
          <c:layout>
            <c:manualLayout>
              <c:xMode val="edge"/>
              <c:yMode val="edge"/>
              <c:x val="0.0302897296506667"/>
              <c:y val="0.726576974640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0778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455388270431713"/>
          <c:y val="0.0142857142857143"/>
          <c:w val="0.85391881618246"/>
          <c:h val="0.9086985376827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Overview!$K$46</c:f>
              <c:strCache>
                <c:ptCount val="1"/>
                <c:pt idx="0">
                  <c:v>CFS</c:v>
                </c:pt>
              </c:strCache>
            </c:strRef>
          </c:tx>
          <c:invertIfNegative val="0"/>
          <c:cat>
            <c:strRef>
              <c:f>Overview!$J$47:$J$57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Overview!$K$47:$K$57</c:f>
              <c:numCache>
                <c:formatCode>General</c:formatCode>
                <c:ptCount val="11"/>
                <c:pt idx="0">
                  <c:v>12.2</c:v>
                </c:pt>
                <c:pt idx="1">
                  <c:v>492.0</c:v>
                </c:pt>
                <c:pt idx="2">
                  <c:v>25.8</c:v>
                </c:pt>
                <c:pt idx="4">
                  <c:v>120.6</c:v>
                </c:pt>
                <c:pt idx="5">
                  <c:v>4958.9</c:v>
                </c:pt>
                <c:pt idx="6">
                  <c:v>103.3</c:v>
                </c:pt>
                <c:pt idx="8">
                  <c:v>561.0</c:v>
                </c:pt>
                <c:pt idx="9">
                  <c:v>18155.5</c:v>
                </c:pt>
                <c:pt idx="10">
                  <c:v>426.4</c:v>
                </c:pt>
              </c:numCache>
            </c:numRef>
          </c:val>
        </c:ser>
        <c:ser>
          <c:idx val="1"/>
          <c:order val="1"/>
          <c:tx>
            <c:strRef>
              <c:f>Overview!$L$46</c:f>
              <c:strCache>
                <c:ptCount val="1"/>
                <c:pt idx="0">
                  <c:v>FIFO</c:v>
                </c:pt>
              </c:strCache>
            </c:strRef>
          </c:tx>
          <c:invertIfNegative val="0"/>
          <c:cat>
            <c:strRef>
              <c:f>Overview!$J$47:$J$57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Overview!$L$47:$L$57</c:f>
              <c:numCache>
                <c:formatCode>General</c:formatCode>
                <c:ptCount val="11"/>
                <c:pt idx="0">
                  <c:v>4.6</c:v>
                </c:pt>
                <c:pt idx="1">
                  <c:v>10.3</c:v>
                </c:pt>
                <c:pt idx="2">
                  <c:v>5.4</c:v>
                </c:pt>
                <c:pt idx="4">
                  <c:v>7.2</c:v>
                </c:pt>
                <c:pt idx="5">
                  <c:v>7.5</c:v>
                </c:pt>
                <c:pt idx="6">
                  <c:v>5.9</c:v>
                </c:pt>
                <c:pt idx="8">
                  <c:v>8.6</c:v>
                </c:pt>
                <c:pt idx="9">
                  <c:v>12.2</c:v>
                </c:pt>
                <c:pt idx="10">
                  <c:v>8.0</c:v>
                </c:pt>
              </c:numCache>
            </c:numRef>
          </c:val>
        </c:ser>
        <c:ser>
          <c:idx val="2"/>
          <c:order val="2"/>
          <c:tx>
            <c:strRef>
              <c:f>Overview!$M$46</c:f>
              <c:strCache>
                <c:ptCount val="1"/>
                <c:pt idx="0">
                  <c:v>RR</c:v>
                </c:pt>
              </c:strCache>
            </c:strRef>
          </c:tx>
          <c:invertIfNegative val="0"/>
          <c:cat>
            <c:strRef>
              <c:f>Overview!$J$47:$J$57</c:f>
              <c:strCache>
                <c:ptCount val="11"/>
                <c:pt idx="0">
                  <c:v>CPU bound [7]</c:v>
                </c:pt>
                <c:pt idx="1">
                  <c:v>IO bound [7]</c:v>
                </c:pt>
                <c:pt idx="2">
                  <c:v>MIXED [7]</c:v>
                </c:pt>
                <c:pt idx="4">
                  <c:v>CPU bound [70]</c:v>
                </c:pt>
                <c:pt idx="5">
                  <c:v>IO bound [70]</c:v>
                </c:pt>
                <c:pt idx="6">
                  <c:v>MIXED [70]</c:v>
                </c:pt>
                <c:pt idx="8">
                  <c:v>CPU bound [300]</c:v>
                </c:pt>
                <c:pt idx="9">
                  <c:v>IO bound [300]</c:v>
                </c:pt>
                <c:pt idx="10">
                  <c:v>MIXED [300]</c:v>
                </c:pt>
              </c:strCache>
            </c:strRef>
          </c:cat>
          <c:val>
            <c:numRef>
              <c:f>Overview!$M$47:$M$57</c:f>
              <c:numCache>
                <c:formatCode>General</c:formatCode>
                <c:ptCount val="11"/>
                <c:pt idx="0">
                  <c:v>7.6</c:v>
                </c:pt>
                <c:pt idx="1">
                  <c:v>14.1</c:v>
                </c:pt>
                <c:pt idx="2">
                  <c:v>11.1</c:v>
                </c:pt>
                <c:pt idx="4">
                  <c:v>7.5</c:v>
                </c:pt>
                <c:pt idx="5">
                  <c:v>9.5</c:v>
                </c:pt>
                <c:pt idx="6">
                  <c:v>6.2</c:v>
                </c:pt>
                <c:pt idx="8">
                  <c:v>8.2</c:v>
                </c:pt>
                <c:pt idx="9">
                  <c:v>12.0</c:v>
                </c:pt>
                <c:pt idx="10">
                  <c:v>8.1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0813928"/>
        <c:axId val="2070816904"/>
      </c:barChart>
      <c:catAx>
        <c:axId val="207081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70816904"/>
        <c:crosses val="autoZero"/>
        <c:auto val="1"/>
        <c:lblAlgn val="ctr"/>
        <c:lblOffset val="100"/>
        <c:noMultiLvlLbl val="0"/>
      </c:catAx>
      <c:valAx>
        <c:axId val="2070816904"/>
        <c:scaling>
          <c:orientation val="minMax"/>
          <c:max val="2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7081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</xdr:colOff>
      <xdr:row>14</xdr:row>
      <xdr:rowOff>139700</xdr:rowOff>
    </xdr:from>
    <xdr:to>
      <xdr:col>17</xdr:col>
      <xdr:colOff>469900</xdr:colOff>
      <xdr:row>41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800100</xdr:colOff>
      <xdr:row>14</xdr:row>
      <xdr:rowOff>114300</xdr:rowOff>
    </xdr:from>
    <xdr:to>
      <xdr:col>27</xdr:col>
      <xdr:colOff>292100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584200</xdr:colOff>
      <xdr:row>61</xdr:row>
      <xdr:rowOff>12700</xdr:rowOff>
    </xdr:from>
    <xdr:to>
      <xdr:col>17</xdr:col>
      <xdr:colOff>25400</xdr:colOff>
      <xdr:row>88</xdr:row>
      <xdr:rowOff>165100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596900</xdr:colOff>
      <xdr:row>86</xdr:row>
      <xdr:rowOff>12700</xdr:rowOff>
    </xdr:from>
    <xdr:to>
      <xdr:col>17</xdr:col>
      <xdr:colOff>25400</xdr:colOff>
      <xdr:row>114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topLeftCell="D60" workbookViewId="0">
      <selection activeCell="R82" sqref="R82"/>
    </sheetView>
  </sheetViews>
  <sheetFormatPr baseColWidth="10" defaultRowHeight="15" x14ac:dyDescent="0"/>
  <cols>
    <col min="1" max="1" width="15" bestFit="1" customWidth="1"/>
    <col min="9" max="9" width="11.6640625" customWidth="1"/>
    <col min="10" max="10" width="15.1640625" customWidth="1"/>
    <col min="17" max="17" width="12.33203125" customWidth="1"/>
    <col min="20" max="20" width="13.6640625" customWidth="1"/>
    <col min="25" max="25" width="15.6640625" bestFit="1" customWidth="1"/>
  </cols>
  <sheetData>
    <row r="1" spans="1:23" ht="25">
      <c r="B1" s="4" t="s">
        <v>0</v>
      </c>
      <c r="J1" s="4" t="s">
        <v>46</v>
      </c>
      <c r="T1" s="4" t="s">
        <v>47</v>
      </c>
    </row>
    <row r="2" spans="1:23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K2" s="1" t="s">
        <v>0</v>
      </c>
      <c r="L2" s="1" t="s">
        <v>13</v>
      </c>
      <c r="M2" s="2" t="s">
        <v>14</v>
      </c>
      <c r="U2" s="1" t="s">
        <v>0</v>
      </c>
      <c r="V2" s="1" t="s">
        <v>13</v>
      </c>
      <c r="W2" s="2" t="s">
        <v>14</v>
      </c>
    </row>
    <row r="3" spans="1:23">
      <c r="A3" s="1" t="s">
        <v>7</v>
      </c>
      <c r="B3">
        <v>0.06</v>
      </c>
      <c r="C3">
        <v>4.1999999999999996E-2</v>
      </c>
      <c r="D3">
        <v>9.9999999999999985E-3</v>
      </c>
      <c r="E3">
        <v>96.3</v>
      </c>
      <c r="F3">
        <v>12.2</v>
      </c>
      <c r="G3">
        <v>17.899999999999999</v>
      </c>
      <c r="J3" s="1" t="s">
        <v>7</v>
      </c>
      <c r="K3">
        <v>96.3</v>
      </c>
      <c r="L3">
        <v>97.5</v>
      </c>
      <c r="M3">
        <v>96.9</v>
      </c>
      <c r="T3" s="1" t="s">
        <v>7</v>
      </c>
      <c r="U3">
        <v>0.06</v>
      </c>
      <c r="V3">
        <v>5.8999999999999997E-2</v>
      </c>
      <c r="W3">
        <v>9.1999999999999998E-2</v>
      </c>
    </row>
    <row r="4" spans="1:23">
      <c r="A4" s="1" t="s">
        <v>8</v>
      </c>
      <c r="B4">
        <v>1.5579999999999998</v>
      </c>
      <c r="C4">
        <v>1.7000000000000001E-2</v>
      </c>
      <c r="D4">
        <v>0.40300000000000002</v>
      </c>
      <c r="E4">
        <v>27.1</v>
      </c>
      <c r="F4">
        <v>492</v>
      </c>
      <c r="G4">
        <v>3102.3</v>
      </c>
      <c r="J4" s="1" t="s">
        <v>8</v>
      </c>
      <c r="K4">
        <v>27.1</v>
      </c>
      <c r="L4">
        <v>35</v>
      </c>
      <c r="M4">
        <v>36.4</v>
      </c>
      <c r="T4" s="1" t="s">
        <v>8</v>
      </c>
      <c r="U4">
        <v>1.5579999999999998</v>
      </c>
      <c r="V4">
        <v>1.5010000000000001</v>
      </c>
      <c r="W4">
        <v>1.548</v>
      </c>
    </row>
    <row r="5" spans="1:23">
      <c r="A5" s="1" t="s">
        <v>9</v>
      </c>
      <c r="B5">
        <v>7.1999999999999995E-2</v>
      </c>
      <c r="C5">
        <v>4.1999999999999996E-2</v>
      </c>
      <c r="D5">
        <v>1.2E-2</v>
      </c>
      <c r="E5">
        <v>85.7</v>
      </c>
      <c r="F5">
        <v>25.8</v>
      </c>
      <c r="G5">
        <v>17.899999999999999</v>
      </c>
      <c r="J5" s="1" t="s">
        <v>9</v>
      </c>
      <c r="K5">
        <v>85.7</v>
      </c>
      <c r="L5">
        <v>99.4</v>
      </c>
      <c r="M5">
        <v>95.5</v>
      </c>
      <c r="T5" s="1" t="s">
        <v>9</v>
      </c>
      <c r="U5">
        <v>7.1999999999999995E-2</v>
      </c>
      <c r="V5">
        <v>8.5000000000000006E-2</v>
      </c>
      <c r="W5">
        <v>0.10100000000000001</v>
      </c>
    </row>
    <row r="6" spans="1:23">
      <c r="A6" s="1"/>
      <c r="J6" s="1"/>
      <c r="T6" s="1"/>
    </row>
    <row r="7" spans="1:23">
      <c r="A7" s="1" t="s">
        <v>10</v>
      </c>
      <c r="B7">
        <v>0.52</v>
      </c>
      <c r="C7">
        <v>0.39499999999999996</v>
      </c>
      <c r="D7">
        <v>8.4000000000000005E-2</v>
      </c>
      <c r="E7">
        <v>92.3</v>
      </c>
      <c r="F7">
        <v>120.6</v>
      </c>
      <c r="G7">
        <v>143.19999999999999</v>
      </c>
      <c r="J7" s="1" t="s">
        <v>10</v>
      </c>
      <c r="K7">
        <v>92.3</v>
      </c>
      <c r="L7">
        <v>100.6</v>
      </c>
      <c r="M7">
        <v>100.9</v>
      </c>
      <c r="T7" s="1" t="s">
        <v>10</v>
      </c>
      <c r="U7">
        <v>0.52</v>
      </c>
      <c r="V7">
        <v>0.53099999999999992</v>
      </c>
      <c r="W7">
        <v>0.49399999999999994</v>
      </c>
    </row>
    <row r="8" spans="1:23">
      <c r="A8" s="1" t="s">
        <v>11</v>
      </c>
      <c r="B8">
        <v>17.8</v>
      </c>
      <c r="C8">
        <v>0.11800000000000002</v>
      </c>
      <c r="D8">
        <v>4.3450000000000006</v>
      </c>
      <c r="E8">
        <v>24.6</v>
      </c>
      <c r="F8">
        <v>4958.8999999999996</v>
      </c>
      <c r="G8">
        <v>30576.3</v>
      </c>
      <c r="J8" s="1" t="s">
        <v>11</v>
      </c>
      <c r="K8">
        <v>24.6</v>
      </c>
      <c r="L8">
        <v>37.200000000000003</v>
      </c>
      <c r="M8">
        <v>38.5</v>
      </c>
      <c r="T8" s="1" t="s">
        <v>11</v>
      </c>
      <c r="U8">
        <v>17.8</v>
      </c>
      <c r="V8">
        <v>16.085999999999999</v>
      </c>
      <c r="W8">
        <v>19.838000000000001</v>
      </c>
    </row>
    <row r="9" spans="1:23">
      <c r="A9" s="1" t="s">
        <v>12</v>
      </c>
      <c r="B9">
        <v>0.51700000000000002</v>
      </c>
      <c r="C9">
        <v>0.41</v>
      </c>
      <c r="D9">
        <v>7.8000000000000028E-2</v>
      </c>
      <c r="E9">
        <v>94.6</v>
      </c>
      <c r="F9">
        <v>103.3</v>
      </c>
      <c r="G9">
        <v>144</v>
      </c>
      <c r="J9" s="1" t="s">
        <v>12</v>
      </c>
      <c r="K9">
        <v>94.6</v>
      </c>
      <c r="L9">
        <v>100.9</v>
      </c>
      <c r="M9">
        <v>101.2</v>
      </c>
      <c r="T9" s="1" t="s">
        <v>12</v>
      </c>
      <c r="U9">
        <v>0.51700000000000002</v>
      </c>
      <c r="V9">
        <v>0.51</v>
      </c>
      <c r="W9">
        <v>0.49299999999999999</v>
      </c>
    </row>
    <row r="10" spans="1:23">
      <c r="A10" s="1"/>
      <c r="J10" s="1"/>
      <c r="T10" s="1"/>
    </row>
    <row r="11" spans="1:23">
      <c r="A11" s="2" t="s">
        <v>44</v>
      </c>
      <c r="B11">
        <v>2.2549999999999999</v>
      </c>
      <c r="C11">
        <v>1.7070000000000001</v>
      </c>
      <c r="D11">
        <v>0.34399999999999997</v>
      </c>
      <c r="E11">
        <v>90.6</v>
      </c>
      <c r="F11">
        <v>561</v>
      </c>
      <c r="G11">
        <v>600.29999999999995</v>
      </c>
      <c r="J11" s="2" t="s">
        <v>44</v>
      </c>
      <c r="K11">
        <v>90.6</v>
      </c>
      <c r="L11">
        <v>101</v>
      </c>
      <c r="M11">
        <v>101.1</v>
      </c>
      <c r="T11" s="2" t="s">
        <v>44</v>
      </c>
      <c r="U11">
        <v>2.2549999999999999</v>
      </c>
      <c r="V11">
        <v>1.8400000000000003</v>
      </c>
      <c r="W11">
        <v>2.0070000000000001</v>
      </c>
    </row>
    <row r="12" spans="1:23">
      <c r="A12" s="2" t="s">
        <v>43</v>
      </c>
      <c r="B12">
        <v>121.53699999999999</v>
      </c>
      <c r="C12">
        <v>0.61299999999999999</v>
      </c>
      <c r="D12">
        <v>24.361999999999998</v>
      </c>
      <c r="E12">
        <v>21.1</v>
      </c>
      <c r="F12">
        <v>18155.5</v>
      </c>
      <c r="G12">
        <v>132912.29999999999</v>
      </c>
      <c r="J12" s="2" t="s">
        <v>43</v>
      </c>
      <c r="K12">
        <v>21.1</v>
      </c>
      <c r="L12">
        <v>32.1</v>
      </c>
      <c r="M12">
        <v>37.4</v>
      </c>
      <c r="T12" s="2" t="s">
        <v>43</v>
      </c>
      <c r="U12">
        <v>121.53699999999999</v>
      </c>
      <c r="V12">
        <v>103.798</v>
      </c>
      <c r="W12">
        <v>77.531999999999996</v>
      </c>
    </row>
    <row r="13" spans="1:23">
      <c r="A13" s="2" t="s">
        <v>42</v>
      </c>
      <c r="B13">
        <v>2.19</v>
      </c>
      <c r="C13">
        <v>1.6890000000000001</v>
      </c>
      <c r="D13">
        <v>0.33699999999999997</v>
      </c>
      <c r="E13">
        <v>92.1</v>
      </c>
      <c r="F13">
        <v>426.4</v>
      </c>
      <c r="G13">
        <v>607.20000000000005</v>
      </c>
      <c r="J13" s="2" t="s">
        <v>42</v>
      </c>
      <c r="K13">
        <v>92.1</v>
      </c>
      <c r="L13">
        <v>100.7</v>
      </c>
      <c r="M13">
        <v>100.2</v>
      </c>
      <c r="T13" s="2" t="s">
        <v>42</v>
      </c>
      <c r="U13">
        <v>2.19</v>
      </c>
      <c r="V13">
        <v>2.9110000000000005</v>
      </c>
      <c r="W13">
        <v>2.5979999999999999</v>
      </c>
    </row>
    <row r="15" spans="1:23" ht="25">
      <c r="B15" s="4" t="s">
        <v>13</v>
      </c>
    </row>
    <row r="16" spans="1:23"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 t="s">
        <v>6</v>
      </c>
    </row>
    <row r="17" spans="1:7">
      <c r="A17" s="1" t="s">
        <v>7</v>
      </c>
      <c r="B17">
        <v>5.8999999999999997E-2</v>
      </c>
      <c r="C17">
        <v>4.2999999999999997E-2</v>
      </c>
      <c r="D17">
        <v>9.9999999999999985E-3</v>
      </c>
      <c r="E17">
        <v>97.5</v>
      </c>
      <c r="F17">
        <v>4.5999999999999996</v>
      </c>
      <c r="G17">
        <v>17.8</v>
      </c>
    </row>
    <row r="18" spans="1:7">
      <c r="A18" s="1" t="s">
        <v>8</v>
      </c>
      <c r="B18">
        <v>1.5010000000000001</v>
      </c>
      <c r="C18">
        <v>2.0999999999999998E-2</v>
      </c>
      <c r="D18">
        <v>0.501</v>
      </c>
      <c r="E18">
        <v>35</v>
      </c>
      <c r="F18">
        <v>10.3</v>
      </c>
      <c r="G18">
        <v>3460.6</v>
      </c>
    </row>
    <row r="19" spans="1:7">
      <c r="A19" s="1" t="s">
        <v>9</v>
      </c>
      <c r="B19">
        <v>8.5000000000000006E-2</v>
      </c>
      <c r="C19">
        <v>5.9000000000000011E-2</v>
      </c>
      <c r="D19">
        <v>2.1000000000000001E-2</v>
      </c>
      <c r="E19">
        <v>99.4</v>
      </c>
      <c r="F19">
        <v>5.4</v>
      </c>
      <c r="G19">
        <v>18</v>
      </c>
    </row>
    <row r="20" spans="1:7">
      <c r="A20" s="1"/>
    </row>
    <row r="21" spans="1:7">
      <c r="A21" s="1" t="s">
        <v>10</v>
      </c>
      <c r="B21">
        <v>0.53099999999999992</v>
      </c>
      <c r="C21">
        <v>0.42899999999999999</v>
      </c>
      <c r="D21">
        <v>0.10499999999999998</v>
      </c>
      <c r="E21">
        <v>100.6</v>
      </c>
      <c r="F21">
        <v>7.2</v>
      </c>
      <c r="G21">
        <v>143.19999999999999</v>
      </c>
    </row>
    <row r="22" spans="1:7">
      <c r="A22" s="1" t="s">
        <v>11</v>
      </c>
      <c r="B22">
        <v>16.085999999999999</v>
      </c>
      <c r="C22">
        <v>0.16099999999999998</v>
      </c>
      <c r="D22">
        <v>5.9450000000000003</v>
      </c>
      <c r="E22">
        <v>37.200000000000003</v>
      </c>
      <c r="F22">
        <v>7.5</v>
      </c>
      <c r="G22">
        <v>34847.599999999999</v>
      </c>
    </row>
    <row r="23" spans="1:7">
      <c r="A23" s="1" t="s">
        <v>12</v>
      </c>
      <c r="B23">
        <v>0.51</v>
      </c>
      <c r="C23">
        <v>0.42600000000000005</v>
      </c>
      <c r="D23">
        <v>8.6999999999999994E-2</v>
      </c>
      <c r="E23">
        <v>100.9</v>
      </c>
      <c r="F23">
        <v>5.9</v>
      </c>
      <c r="G23">
        <v>143.30000000000001</v>
      </c>
    </row>
    <row r="24" spans="1:7">
      <c r="A24" s="1"/>
    </row>
    <row r="25" spans="1:7">
      <c r="A25" s="2" t="s">
        <v>44</v>
      </c>
      <c r="B25">
        <v>1.8400000000000003</v>
      </c>
      <c r="C25">
        <v>1.5799999999999998</v>
      </c>
      <c r="D25">
        <v>0.28799999999999998</v>
      </c>
      <c r="E25">
        <v>101</v>
      </c>
      <c r="F25">
        <v>8.6</v>
      </c>
      <c r="G25">
        <v>601.5</v>
      </c>
    </row>
    <row r="26" spans="1:7">
      <c r="A26" s="2" t="s">
        <v>43</v>
      </c>
      <c r="B26">
        <v>103.798</v>
      </c>
      <c r="C26">
        <v>0.80600000000000005</v>
      </c>
      <c r="D26">
        <v>33.100999999999999</v>
      </c>
      <c r="E26">
        <v>32.1</v>
      </c>
      <c r="F26">
        <v>12.2</v>
      </c>
      <c r="G26">
        <v>150107.6</v>
      </c>
    </row>
    <row r="27" spans="1:7">
      <c r="A27" s="2" t="s">
        <v>42</v>
      </c>
      <c r="B27">
        <v>2.9110000000000005</v>
      </c>
      <c r="C27">
        <v>2.3379999999999996</v>
      </c>
      <c r="D27">
        <v>0.59300000000000008</v>
      </c>
      <c r="E27">
        <v>100.7</v>
      </c>
      <c r="F27">
        <v>8</v>
      </c>
      <c r="G27">
        <v>602.79999999999995</v>
      </c>
    </row>
    <row r="29" spans="1:7" ht="25">
      <c r="B29" s="4" t="s">
        <v>14</v>
      </c>
    </row>
    <row r="30" spans="1:7"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 t="s">
        <v>6</v>
      </c>
    </row>
    <row r="31" spans="1:7">
      <c r="A31" s="1" t="s">
        <v>7</v>
      </c>
      <c r="B31">
        <v>9.1999999999999998E-2</v>
      </c>
      <c r="C31">
        <v>6.3000000000000014E-2</v>
      </c>
      <c r="D31">
        <v>2.1999999999999999E-2</v>
      </c>
      <c r="E31">
        <v>96.9</v>
      </c>
      <c r="F31">
        <v>7.6</v>
      </c>
      <c r="G31">
        <v>18</v>
      </c>
    </row>
    <row r="32" spans="1:7">
      <c r="A32" s="1" t="s">
        <v>8</v>
      </c>
      <c r="B32">
        <v>1.548</v>
      </c>
      <c r="C32">
        <v>1.9E-2</v>
      </c>
      <c r="D32">
        <v>0.54200000000000004</v>
      </c>
      <c r="E32">
        <v>36.4</v>
      </c>
      <c r="F32">
        <v>14.1</v>
      </c>
      <c r="G32">
        <v>3506</v>
      </c>
    </row>
    <row r="33" spans="1:13">
      <c r="A33" s="1" t="s">
        <v>9</v>
      </c>
      <c r="B33">
        <v>0.10100000000000001</v>
      </c>
      <c r="C33">
        <v>6.7999999999999991E-2</v>
      </c>
      <c r="D33">
        <v>2.7000000000000003E-2</v>
      </c>
      <c r="E33">
        <v>95.5</v>
      </c>
      <c r="F33">
        <v>11.1</v>
      </c>
      <c r="G33">
        <v>17.899999999999999</v>
      </c>
    </row>
    <row r="34" spans="1:13">
      <c r="A34" s="1"/>
    </row>
    <row r="35" spans="1:13">
      <c r="A35" s="1" t="s">
        <v>10</v>
      </c>
      <c r="B35">
        <v>0.49399999999999994</v>
      </c>
      <c r="C35">
        <v>0.41200000000000003</v>
      </c>
      <c r="D35">
        <v>8.5999999999999993E-2</v>
      </c>
      <c r="E35">
        <v>100.9</v>
      </c>
      <c r="F35">
        <v>7.5</v>
      </c>
      <c r="G35">
        <v>143.1</v>
      </c>
    </row>
    <row r="36" spans="1:13">
      <c r="A36" s="1" t="s">
        <v>11</v>
      </c>
      <c r="B36">
        <v>19.838000000000001</v>
      </c>
      <c r="C36">
        <v>0.19500000000000001</v>
      </c>
      <c r="D36">
        <v>7.5519999999999996</v>
      </c>
      <c r="E36">
        <v>38.5</v>
      </c>
      <c r="F36">
        <v>9.5</v>
      </c>
      <c r="G36">
        <v>35185.5</v>
      </c>
    </row>
    <row r="37" spans="1:13">
      <c r="A37" s="1" t="s">
        <v>12</v>
      </c>
      <c r="B37">
        <v>0.49299999999999999</v>
      </c>
      <c r="C37">
        <v>0.41500000000000004</v>
      </c>
      <c r="D37">
        <v>7.8999999999999987E-2</v>
      </c>
      <c r="E37">
        <v>101.2</v>
      </c>
      <c r="F37">
        <v>6.2</v>
      </c>
      <c r="G37">
        <v>142.9</v>
      </c>
    </row>
    <row r="38" spans="1:13">
      <c r="A38" s="1"/>
    </row>
    <row r="39" spans="1:13">
      <c r="A39" s="2" t="s">
        <v>44</v>
      </c>
      <c r="B39">
        <v>2.0070000000000001</v>
      </c>
      <c r="C39">
        <v>1.7010000000000001</v>
      </c>
      <c r="D39">
        <v>0.33500000000000002</v>
      </c>
      <c r="E39">
        <v>101.1</v>
      </c>
      <c r="F39">
        <v>8.1999999999999993</v>
      </c>
      <c r="G39">
        <v>600</v>
      </c>
    </row>
    <row r="40" spans="1:13">
      <c r="A40" s="2" t="s">
        <v>43</v>
      </c>
      <c r="B40">
        <v>77.531999999999996</v>
      </c>
      <c r="C40">
        <v>0.73699999999999988</v>
      </c>
      <c r="D40">
        <v>28.227999999999998</v>
      </c>
      <c r="E40">
        <v>37.4</v>
      </c>
      <c r="F40">
        <v>12</v>
      </c>
      <c r="G40">
        <v>149241.20000000001</v>
      </c>
    </row>
    <row r="41" spans="1:13">
      <c r="A41" s="2" t="s">
        <v>42</v>
      </c>
      <c r="B41">
        <v>2.5979999999999999</v>
      </c>
      <c r="C41">
        <v>2.1489999999999996</v>
      </c>
      <c r="D41">
        <v>0.46399999999999997</v>
      </c>
      <c r="E41">
        <v>100.2</v>
      </c>
      <c r="F41">
        <v>8.1</v>
      </c>
      <c r="G41">
        <v>603.1</v>
      </c>
    </row>
    <row r="45" spans="1:13" ht="25">
      <c r="J45" s="4" t="s">
        <v>48</v>
      </c>
    </row>
    <row r="46" spans="1:13">
      <c r="K46" s="1" t="s">
        <v>0</v>
      </c>
      <c r="L46" s="1" t="s">
        <v>13</v>
      </c>
      <c r="M46" s="2" t="s">
        <v>14</v>
      </c>
    </row>
    <row r="47" spans="1:13">
      <c r="J47" s="1" t="s">
        <v>7</v>
      </c>
      <c r="K47">
        <v>12.2</v>
      </c>
      <c r="L47">
        <v>4.5999999999999996</v>
      </c>
      <c r="M47">
        <v>7.6</v>
      </c>
    </row>
    <row r="48" spans="1:13">
      <c r="J48" s="1" t="s">
        <v>8</v>
      </c>
      <c r="K48">
        <v>492</v>
      </c>
      <c r="L48">
        <v>10.3</v>
      </c>
      <c r="M48">
        <v>14.1</v>
      </c>
    </row>
    <row r="49" spans="10:13">
      <c r="J49" s="1" t="s">
        <v>9</v>
      </c>
      <c r="K49">
        <v>25.8</v>
      </c>
      <c r="L49">
        <v>5.4</v>
      </c>
      <c r="M49">
        <v>11.1</v>
      </c>
    </row>
    <row r="50" spans="10:13">
      <c r="J50" s="1"/>
    </row>
    <row r="51" spans="10:13">
      <c r="J51" s="1" t="s">
        <v>10</v>
      </c>
      <c r="K51">
        <v>120.6</v>
      </c>
      <c r="L51">
        <v>7.2</v>
      </c>
      <c r="M51">
        <v>7.5</v>
      </c>
    </row>
    <row r="52" spans="10:13">
      <c r="J52" s="1" t="s">
        <v>11</v>
      </c>
      <c r="K52">
        <v>4958.8999999999996</v>
      </c>
      <c r="L52">
        <v>7.5</v>
      </c>
      <c r="M52">
        <v>9.5</v>
      </c>
    </row>
    <row r="53" spans="10:13">
      <c r="J53" s="1" t="s">
        <v>12</v>
      </c>
      <c r="K53">
        <v>103.3</v>
      </c>
      <c r="L53">
        <v>5.9</v>
      </c>
      <c r="M53">
        <v>6.2</v>
      </c>
    </row>
    <row r="54" spans="10:13">
      <c r="J54" s="1"/>
    </row>
    <row r="55" spans="10:13">
      <c r="J55" s="2" t="s">
        <v>44</v>
      </c>
      <c r="K55">
        <v>561</v>
      </c>
      <c r="L55">
        <v>8.6</v>
      </c>
      <c r="M55">
        <v>8.1999999999999993</v>
      </c>
    </row>
    <row r="56" spans="10:13">
      <c r="J56" s="2" t="s">
        <v>43</v>
      </c>
      <c r="K56">
        <v>18155.5</v>
      </c>
      <c r="L56">
        <v>12.2</v>
      </c>
      <c r="M56">
        <v>12</v>
      </c>
    </row>
    <row r="57" spans="10:13">
      <c r="J57" s="2" t="s">
        <v>42</v>
      </c>
      <c r="K57">
        <v>426.4</v>
      </c>
      <c r="L57">
        <v>8</v>
      </c>
      <c r="M57">
        <v>8.1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9"/>
  <sheetViews>
    <sheetView workbookViewId="0">
      <selection activeCell="H10" sqref="H10"/>
    </sheetView>
  </sheetViews>
  <sheetFormatPr baseColWidth="10" defaultRowHeight="15" x14ac:dyDescent="0"/>
  <cols>
    <col min="1" max="1" width="14.6640625" customWidth="1"/>
    <col min="9" max="9" width="17.1640625" bestFit="1" customWidth="1"/>
    <col min="17" max="17" width="15.6640625" bestFit="1" customWidth="1"/>
  </cols>
  <sheetData>
    <row r="1" spans="1:23" ht="25">
      <c r="A1" s="4" t="s">
        <v>45</v>
      </c>
    </row>
    <row r="2" spans="1:23"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J2" s="1" t="s">
        <v>1</v>
      </c>
      <c r="K2" s="1" t="s">
        <v>2</v>
      </c>
      <c r="L2" s="1" t="s">
        <v>3</v>
      </c>
      <c r="M2" s="1" t="s">
        <v>4</v>
      </c>
      <c r="N2" s="1" t="s">
        <v>5</v>
      </c>
      <c r="O2" s="1" t="s">
        <v>6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5</v>
      </c>
      <c r="W2" s="1" t="s">
        <v>6</v>
      </c>
    </row>
    <row r="3" spans="1:23">
      <c r="A3" s="1" t="s">
        <v>15</v>
      </c>
      <c r="B3">
        <v>0.06</v>
      </c>
      <c r="C3">
        <v>0.04</v>
      </c>
      <c r="D3">
        <v>0.01</v>
      </c>
      <c r="E3">
        <v>98</v>
      </c>
      <c r="F3">
        <v>17</v>
      </c>
      <c r="G3">
        <v>18</v>
      </c>
      <c r="I3" s="1" t="s">
        <v>22</v>
      </c>
      <c r="J3">
        <v>0.06</v>
      </c>
      <c r="K3">
        <v>0.04</v>
      </c>
      <c r="L3">
        <v>0.01</v>
      </c>
      <c r="M3" s="3">
        <v>96</v>
      </c>
      <c r="N3">
        <v>7</v>
      </c>
      <c r="O3">
        <v>18</v>
      </c>
      <c r="Q3" s="1" t="s">
        <v>28</v>
      </c>
      <c r="R3">
        <v>0.06</v>
      </c>
      <c r="S3">
        <v>0.04</v>
      </c>
      <c r="T3">
        <v>0.01</v>
      </c>
      <c r="U3">
        <v>95</v>
      </c>
      <c r="V3">
        <v>12</v>
      </c>
      <c r="W3">
        <f>18</f>
        <v>18</v>
      </c>
    </row>
    <row r="4" spans="1:23">
      <c r="A4" s="1"/>
      <c r="B4">
        <v>0.05</v>
      </c>
      <c r="C4">
        <v>0.04</v>
      </c>
      <c r="D4">
        <v>0.01</v>
      </c>
      <c r="E4">
        <v>101</v>
      </c>
      <c r="F4">
        <v>5</v>
      </c>
      <c r="G4">
        <v>18</v>
      </c>
      <c r="I4" s="1"/>
      <c r="J4">
        <v>0.06</v>
      </c>
      <c r="K4">
        <v>0.04</v>
      </c>
      <c r="L4">
        <v>0.01</v>
      </c>
      <c r="M4" s="3">
        <v>93</v>
      </c>
      <c r="N4">
        <v>4</v>
      </c>
      <c r="O4">
        <v>17</v>
      </c>
      <c r="Q4" s="1"/>
      <c r="R4">
        <v>7.0000000000000007E-2</v>
      </c>
      <c r="S4">
        <v>0.05</v>
      </c>
      <c r="T4">
        <v>0.01</v>
      </c>
      <c r="U4">
        <v>93</v>
      </c>
      <c r="V4">
        <v>5</v>
      </c>
      <c r="W4">
        <v>18</v>
      </c>
    </row>
    <row r="5" spans="1:23">
      <c r="A5" s="1"/>
      <c r="B5">
        <v>0.06</v>
      </c>
      <c r="C5">
        <v>0.04</v>
      </c>
      <c r="D5">
        <v>0.01</v>
      </c>
      <c r="E5">
        <v>100</v>
      </c>
      <c r="F5">
        <v>7</v>
      </c>
      <c r="G5">
        <v>18</v>
      </c>
      <c r="I5" s="1"/>
      <c r="J5">
        <v>0.06</v>
      </c>
      <c r="K5">
        <v>0.04</v>
      </c>
      <c r="L5">
        <v>0.01</v>
      </c>
      <c r="M5" s="3">
        <v>89</v>
      </c>
      <c r="N5">
        <v>5</v>
      </c>
      <c r="O5">
        <v>18</v>
      </c>
      <c r="Q5" s="1"/>
      <c r="R5">
        <v>0.1</v>
      </c>
      <c r="S5">
        <v>7.0000000000000007E-2</v>
      </c>
      <c r="T5">
        <v>0.02</v>
      </c>
      <c r="U5">
        <v>99</v>
      </c>
      <c r="V5">
        <v>10</v>
      </c>
      <c r="W5">
        <f>18</f>
        <v>18</v>
      </c>
    </row>
    <row r="6" spans="1:23">
      <c r="A6" s="1"/>
      <c r="B6">
        <v>0.05</v>
      </c>
      <c r="C6">
        <v>0.04</v>
      </c>
      <c r="D6">
        <v>0.01</v>
      </c>
      <c r="E6">
        <v>100</v>
      </c>
      <c r="F6">
        <v>5</v>
      </c>
      <c r="G6">
        <v>18</v>
      </c>
      <c r="I6" s="1"/>
      <c r="J6">
        <v>0.05</v>
      </c>
      <c r="K6">
        <v>0.04</v>
      </c>
      <c r="L6">
        <v>0.01</v>
      </c>
      <c r="M6" s="3">
        <v>100</v>
      </c>
      <c r="N6">
        <f>5</f>
        <v>5</v>
      </c>
      <c r="O6">
        <f>18</f>
        <v>18</v>
      </c>
      <c r="Q6" s="1"/>
      <c r="R6">
        <v>0.1</v>
      </c>
      <c r="S6">
        <v>7.0000000000000007E-2</v>
      </c>
      <c r="T6">
        <v>0.03</v>
      </c>
      <c r="U6">
        <v>100</v>
      </c>
      <c r="V6">
        <f>3</f>
        <v>3</v>
      </c>
      <c r="W6">
        <f>18</f>
        <v>18</v>
      </c>
    </row>
    <row r="7" spans="1:23">
      <c r="A7" s="1"/>
      <c r="B7">
        <v>0.05</v>
      </c>
      <c r="C7">
        <v>0.04</v>
      </c>
      <c r="D7">
        <v>0.01</v>
      </c>
      <c r="E7">
        <v>101</v>
      </c>
      <c r="F7">
        <v>4</v>
      </c>
      <c r="G7">
        <v>18</v>
      </c>
      <c r="I7" s="1"/>
      <c r="J7">
        <v>0.05</v>
      </c>
      <c r="K7">
        <v>0.04</v>
      </c>
      <c r="L7">
        <v>0.01</v>
      </c>
      <c r="M7" s="3">
        <v>101</v>
      </c>
      <c r="N7">
        <f>2</f>
        <v>2</v>
      </c>
      <c r="O7">
        <f>18</f>
        <v>18</v>
      </c>
      <c r="Q7" s="1"/>
      <c r="R7">
        <v>0.09</v>
      </c>
      <c r="S7">
        <v>0.06</v>
      </c>
      <c r="T7">
        <v>0.02</v>
      </c>
      <c r="U7">
        <v>93</v>
      </c>
      <c r="V7">
        <v>11</v>
      </c>
      <c r="W7">
        <f>18</f>
        <v>18</v>
      </c>
    </row>
    <row r="8" spans="1:23">
      <c r="A8" s="1"/>
      <c r="B8">
        <v>0.06</v>
      </c>
      <c r="C8">
        <v>0.04</v>
      </c>
      <c r="D8">
        <v>0.01</v>
      </c>
      <c r="E8">
        <v>96</v>
      </c>
      <c r="F8">
        <v>12</v>
      </c>
      <c r="G8">
        <v>18</v>
      </c>
      <c r="I8" s="1"/>
      <c r="J8">
        <v>0.05</v>
      </c>
      <c r="K8">
        <v>0.04</v>
      </c>
      <c r="L8">
        <v>0.01</v>
      </c>
      <c r="M8" s="3">
        <v>100</v>
      </c>
      <c r="N8">
        <f>3</f>
        <v>3</v>
      </c>
      <c r="O8">
        <f>18</f>
        <v>18</v>
      </c>
      <c r="Q8" s="1"/>
      <c r="R8">
        <v>0.1</v>
      </c>
      <c r="S8">
        <v>7.0000000000000007E-2</v>
      </c>
      <c r="T8">
        <v>0.02</v>
      </c>
      <c r="U8">
        <v>99</v>
      </c>
      <c r="V8">
        <v>4</v>
      </c>
      <c r="W8">
        <v>18</v>
      </c>
    </row>
    <row r="9" spans="1:23">
      <c r="A9" s="1"/>
      <c r="B9">
        <v>0.06</v>
      </c>
      <c r="C9">
        <v>0.03</v>
      </c>
      <c r="D9">
        <v>0.01</v>
      </c>
      <c r="E9">
        <v>84</v>
      </c>
      <c r="F9">
        <v>36</v>
      </c>
      <c r="G9">
        <v>18</v>
      </c>
      <c r="I9" s="1"/>
      <c r="J9">
        <v>0.05</v>
      </c>
      <c r="K9">
        <v>0.04</v>
      </c>
      <c r="L9">
        <v>0.01</v>
      </c>
      <c r="M9" s="3">
        <v>100</v>
      </c>
      <c r="N9">
        <f>6</f>
        <v>6</v>
      </c>
      <c r="O9">
        <f>18</f>
        <v>18</v>
      </c>
      <c r="Q9" s="1"/>
      <c r="R9">
        <v>0.16</v>
      </c>
      <c r="S9">
        <v>0.11</v>
      </c>
      <c r="T9">
        <v>0.05</v>
      </c>
      <c r="U9">
        <v>100</v>
      </c>
      <c r="V9">
        <f>2</f>
        <v>2</v>
      </c>
      <c r="W9">
        <f>18</f>
        <v>18</v>
      </c>
    </row>
    <row r="10" spans="1:23">
      <c r="A10" s="1"/>
      <c r="B10">
        <v>0.06</v>
      </c>
      <c r="C10">
        <v>0.04</v>
      </c>
      <c r="D10">
        <v>0.01</v>
      </c>
      <c r="E10">
        <v>91</v>
      </c>
      <c r="F10">
        <v>20</v>
      </c>
      <c r="G10">
        <v>18</v>
      </c>
      <c r="I10" s="1"/>
      <c r="J10">
        <v>0.06</v>
      </c>
      <c r="K10">
        <v>0.04</v>
      </c>
      <c r="L10">
        <v>0.01</v>
      </c>
      <c r="M10" s="3">
        <v>101</v>
      </c>
      <c r="N10">
        <f>5</f>
        <v>5</v>
      </c>
      <c r="O10">
        <f>17</f>
        <v>17</v>
      </c>
      <c r="Q10" s="1"/>
      <c r="R10">
        <v>0.09</v>
      </c>
      <c r="S10">
        <v>0.06</v>
      </c>
      <c r="T10">
        <v>0.02</v>
      </c>
      <c r="U10">
        <v>92</v>
      </c>
      <c r="V10">
        <v>10</v>
      </c>
      <c r="W10">
        <f>18</f>
        <v>18</v>
      </c>
    </row>
    <row r="11" spans="1:23">
      <c r="A11" s="1"/>
      <c r="B11">
        <v>0.06</v>
      </c>
      <c r="C11">
        <v>0.04</v>
      </c>
      <c r="D11">
        <v>0.01</v>
      </c>
      <c r="E11">
        <v>96</v>
      </c>
      <c r="F11">
        <v>9</v>
      </c>
      <c r="G11">
        <v>17</v>
      </c>
      <c r="I11" s="1"/>
      <c r="J11">
        <v>0.06</v>
      </c>
      <c r="K11">
        <v>0.04</v>
      </c>
      <c r="L11">
        <v>0.01</v>
      </c>
      <c r="M11" s="3">
        <v>101</v>
      </c>
      <c r="N11">
        <f>5</f>
        <v>5</v>
      </c>
      <c r="O11">
        <f>18</f>
        <v>18</v>
      </c>
      <c r="Q11" s="1"/>
      <c r="R11">
        <v>0.06</v>
      </c>
      <c r="S11">
        <v>0.04</v>
      </c>
      <c r="T11">
        <v>0.02</v>
      </c>
      <c r="U11">
        <v>101</v>
      </c>
      <c r="V11">
        <f>7</f>
        <v>7</v>
      </c>
      <c r="W11">
        <f>18</f>
        <v>18</v>
      </c>
    </row>
    <row r="12" spans="1:23">
      <c r="A12" s="1"/>
      <c r="B12">
        <v>0.09</v>
      </c>
      <c r="C12">
        <v>7.0000000000000007E-2</v>
      </c>
      <c r="D12">
        <v>0.01</v>
      </c>
      <c r="E12">
        <v>96</v>
      </c>
      <c r="F12">
        <v>7</v>
      </c>
      <c r="G12">
        <v>18</v>
      </c>
      <c r="I12" s="1"/>
      <c r="J12">
        <v>0.09</v>
      </c>
      <c r="K12">
        <v>7.0000000000000007E-2</v>
      </c>
      <c r="L12">
        <v>0.01</v>
      </c>
      <c r="M12" s="3">
        <v>94</v>
      </c>
      <c r="N12">
        <v>4</v>
      </c>
      <c r="O12">
        <v>18</v>
      </c>
      <c r="Q12" s="1"/>
      <c r="R12">
        <v>0.09</v>
      </c>
      <c r="S12">
        <v>0.06</v>
      </c>
      <c r="T12">
        <v>0.02</v>
      </c>
      <c r="U12">
        <v>97</v>
      </c>
      <c r="V12">
        <v>12</v>
      </c>
      <c r="W12">
        <f>18</f>
        <v>18</v>
      </c>
    </row>
    <row r="13" spans="1:23">
      <c r="A13" s="1"/>
      <c r="B13" s="1">
        <f t="shared" ref="B13:G13" si="0">AVERAGE(B3:B12)</f>
        <v>0.06</v>
      </c>
      <c r="C13" s="1">
        <f t="shared" si="0"/>
        <v>4.1999999999999996E-2</v>
      </c>
      <c r="D13" s="1">
        <f t="shared" si="0"/>
        <v>9.9999999999999985E-3</v>
      </c>
      <c r="E13" s="1">
        <f t="shared" si="0"/>
        <v>96.3</v>
      </c>
      <c r="F13" s="1">
        <f t="shared" si="0"/>
        <v>12.2</v>
      </c>
      <c r="G13" s="1">
        <f t="shared" si="0"/>
        <v>17.899999999999999</v>
      </c>
      <c r="I13" s="1"/>
      <c r="J13" s="1">
        <f t="shared" ref="J13:O13" si="1">AVERAGE(J3:J12)</f>
        <v>5.8999999999999997E-2</v>
      </c>
      <c r="K13" s="1">
        <f t="shared" si="1"/>
        <v>4.2999999999999997E-2</v>
      </c>
      <c r="L13" s="1">
        <f t="shared" si="1"/>
        <v>9.9999999999999985E-3</v>
      </c>
      <c r="M13" s="1">
        <f t="shared" si="1"/>
        <v>97.5</v>
      </c>
      <c r="N13" s="1">
        <f t="shared" si="1"/>
        <v>4.5999999999999996</v>
      </c>
      <c r="O13" s="1">
        <f t="shared" si="1"/>
        <v>17.8</v>
      </c>
      <c r="Q13" s="1"/>
      <c r="R13" s="1">
        <f t="shared" ref="R13:W13" si="2">AVERAGE(R3:R12)</f>
        <v>9.1999999999999998E-2</v>
      </c>
      <c r="S13" s="1">
        <f t="shared" si="2"/>
        <v>6.3000000000000014E-2</v>
      </c>
      <c r="T13" s="1">
        <f t="shared" si="2"/>
        <v>2.1999999999999999E-2</v>
      </c>
      <c r="U13" s="1">
        <f t="shared" si="2"/>
        <v>96.9</v>
      </c>
      <c r="V13" s="1">
        <f t="shared" si="2"/>
        <v>7.6</v>
      </c>
      <c r="W13" s="1">
        <f t="shared" si="2"/>
        <v>18</v>
      </c>
    </row>
    <row r="14" spans="1:23">
      <c r="A14" s="1"/>
      <c r="I14" s="1"/>
      <c r="Q14" s="1"/>
    </row>
    <row r="15" spans="1:23">
      <c r="A15" s="1" t="s">
        <v>16</v>
      </c>
      <c r="B15">
        <v>0.5</v>
      </c>
      <c r="C15">
        <v>0.37</v>
      </c>
      <c r="D15">
        <v>0.08</v>
      </c>
      <c r="E15">
        <v>89</v>
      </c>
      <c r="F15">
        <v>148</v>
      </c>
      <c r="G15">
        <v>144</v>
      </c>
      <c r="I15" s="1" t="s">
        <v>23</v>
      </c>
      <c r="J15">
        <v>0.62</v>
      </c>
      <c r="K15">
        <v>0.49</v>
      </c>
      <c r="L15">
        <v>0.13</v>
      </c>
      <c r="M15">
        <f>100</f>
        <v>100</v>
      </c>
      <c r="N15">
        <f>3</f>
        <v>3</v>
      </c>
      <c r="O15">
        <v>142</v>
      </c>
      <c r="Q15" s="1" t="s">
        <v>29</v>
      </c>
      <c r="R15">
        <v>0.47</v>
      </c>
      <c r="S15">
        <v>0.39</v>
      </c>
      <c r="T15">
        <v>7.0000000000000007E-2</v>
      </c>
      <c r="U15">
        <v>100</v>
      </c>
      <c r="V15">
        <v>6</v>
      </c>
      <c r="W15">
        <v>143</v>
      </c>
    </row>
    <row r="16" spans="1:23">
      <c r="A16" s="1"/>
      <c r="B16">
        <v>0.45</v>
      </c>
      <c r="C16">
        <v>0.36</v>
      </c>
      <c r="D16">
        <v>0.06</v>
      </c>
      <c r="E16">
        <v>95</v>
      </c>
      <c r="F16">
        <v>75</v>
      </c>
      <c r="G16">
        <v>144</v>
      </c>
      <c r="I16" s="1"/>
      <c r="J16">
        <v>0.59</v>
      </c>
      <c r="K16">
        <v>0.48</v>
      </c>
      <c r="L16">
        <v>0.11</v>
      </c>
      <c r="M16">
        <f>101</f>
        <v>101</v>
      </c>
      <c r="N16">
        <f>2</f>
        <v>2</v>
      </c>
      <c r="O16">
        <v>143</v>
      </c>
      <c r="Q16" s="1"/>
      <c r="R16">
        <v>0.46</v>
      </c>
      <c r="S16">
        <v>0.39</v>
      </c>
      <c r="T16">
        <v>0.08</v>
      </c>
      <c r="U16">
        <v>101</v>
      </c>
      <c r="V16">
        <v>3</v>
      </c>
      <c r="W16">
        <v>143</v>
      </c>
    </row>
    <row r="17" spans="1:23">
      <c r="A17" s="1"/>
      <c r="B17">
        <v>0.57999999999999996</v>
      </c>
      <c r="C17">
        <v>0.43</v>
      </c>
      <c r="D17">
        <v>0.1</v>
      </c>
      <c r="E17">
        <v>91</v>
      </c>
      <c r="F17">
        <v>89</v>
      </c>
      <c r="G17">
        <v>142</v>
      </c>
      <c r="I17" s="1"/>
      <c r="J17">
        <v>0.48</v>
      </c>
      <c r="K17">
        <v>0.4</v>
      </c>
      <c r="L17">
        <v>0.08</v>
      </c>
      <c r="M17">
        <f>100</f>
        <v>100</v>
      </c>
      <c r="N17">
        <f>8</f>
        <v>8</v>
      </c>
      <c r="O17">
        <v>144</v>
      </c>
      <c r="Q17" s="1"/>
      <c r="R17">
        <v>0.43</v>
      </c>
      <c r="S17">
        <v>0.37</v>
      </c>
      <c r="T17">
        <v>0.06</v>
      </c>
      <c r="U17">
        <v>101</v>
      </c>
      <c r="V17">
        <v>9</v>
      </c>
      <c r="W17">
        <v>143</v>
      </c>
    </row>
    <row r="18" spans="1:23">
      <c r="A18" s="1"/>
      <c r="B18">
        <v>0.46</v>
      </c>
      <c r="C18">
        <v>0.35</v>
      </c>
      <c r="D18">
        <v>7.0000000000000007E-2</v>
      </c>
      <c r="E18">
        <v>91</v>
      </c>
      <c r="F18">
        <v>137</v>
      </c>
      <c r="G18">
        <v>142</v>
      </c>
      <c r="I18" s="1"/>
      <c r="J18">
        <v>0.65</v>
      </c>
      <c r="K18">
        <v>0.47</v>
      </c>
      <c r="L18">
        <v>0.19</v>
      </c>
      <c r="M18">
        <f>101</f>
        <v>101</v>
      </c>
      <c r="N18">
        <f>3</f>
        <v>3</v>
      </c>
      <c r="O18">
        <v>143</v>
      </c>
      <c r="Q18" s="1"/>
      <c r="R18">
        <v>0.51</v>
      </c>
      <c r="S18">
        <v>0.43</v>
      </c>
      <c r="T18">
        <v>0.08</v>
      </c>
      <c r="U18">
        <v>101</v>
      </c>
      <c r="V18">
        <v>10</v>
      </c>
      <c r="W18">
        <f>144</f>
        <v>144</v>
      </c>
    </row>
    <row r="19" spans="1:23">
      <c r="A19" s="1"/>
      <c r="B19">
        <v>0.45</v>
      </c>
      <c r="C19">
        <v>0.35</v>
      </c>
      <c r="D19">
        <v>0.06</v>
      </c>
      <c r="E19">
        <v>94</v>
      </c>
      <c r="F19">
        <v>109</v>
      </c>
      <c r="G19">
        <v>143</v>
      </c>
      <c r="I19" s="1"/>
      <c r="J19">
        <v>0.53</v>
      </c>
      <c r="K19">
        <v>0.43</v>
      </c>
      <c r="L19">
        <v>0.1</v>
      </c>
      <c r="M19">
        <v>99</v>
      </c>
      <c r="N19">
        <v>25</v>
      </c>
      <c r="O19">
        <v>144</v>
      </c>
      <c r="Q19" s="1"/>
      <c r="R19">
        <v>0.6</v>
      </c>
      <c r="S19">
        <v>0.48</v>
      </c>
      <c r="T19">
        <v>0.12</v>
      </c>
      <c r="U19">
        <v>101</v>
      </c>
      <c r="V19">
        <v>28</v>
      </c>
      <c r="W19">
        <f>143</f>
        <v>143</v>
      </c>
    </row>
    <row r="20" spans="1:23">
      <c r="A20" s="1"/>
      <c r="B20">
        <v>0.47</v>
      </c>
      <c r="C20">
        <v>0.37</v>
      </c>
      <c r="D20">
        <v>7.0000000000000007E-2</v>
      </c>
      <c r="E20">
        <v>93</v>
      </c>
      <c r="F20">
        <v>74</v>
      </c>
      <c r="G20">
        <v>144</v>
      </c>
      <c r="I20" s="1"/>
      <c r="J20">
        <v>0.46</v>
      </c>
      <c r="K20">
        <v>0.38</v>
      </c>
      <c r="L20">
        <v>0.08</v>
      </c>
      <c r="M20">
        <f>101</f>
        <v>101</v>
      </c>
      <c r="N20">
        <f>8</f>
        <v>8</v>
      </c>
      <c r="O20">
        <v>144</v>
      </c>
      <c r="Q20" s="1"/>
      <c r="R20">
        <v>0.56000000000000005</v>
      </c>
      <c r="S20">
        <v>0.45</v>
      </c>
      <c r="T20">
        <v>0.11</v>
      </c>
      <c r="U20">
        <v>100</v>
      </c>
      <c r="V20">
        <v>5</v>
      </c>
      <c r="W20">
        <v>143</v>
      </c>
    </row>
    <row r="21" spans="1:23">
      <c r="A21" s="1"/>
      <c r="B21">
        <v>0.47</v>
      </c>
      <c r="C21">
        <v>0.36</v>
      </c>
      <c r="D21">
        <v>0.06</v>
      </c>
      <c r="E21">
        <v>92</v>
      </c>
      <c r="F21">
        <v>106</v>
      </c>
      <c r="G21">
        <v>144</v>
      </c>
      <c r="I21" s="1"/>
      <c r="J21">
        <v>0.46</v>
      </c>
      <c r="K21">
        <v>0.38</v>
      </c>
      <c r="L21">
        <v>0.08</v>
      </c>
      <c r="M21">
        <f>101</f>
        <v>101</v>
      </c>
      <c r="N21">
        <f>4</f>
        <v>4</v>
      </c>
      <c r="O21">
        <v>144</v>
      </c>
      <c r="Q21" s="1"/>
      <c r="R21">
        <v>0.44</v>
      </c>
      <c r="S21">
        <v>0.38</v>
      </c>
      <c r="T21">
        <v>7.0000000000000007E-2</v>
      </c>
      <c r="U21">
        <v>101</v>
      </c>
      <c r="V21">
        <v>2</v>
      </c>
      <c r="W21">
        <v>142</v>
      </c>
    </row>
    <row r="22" spans="1:23">
      <c r="A22" s="1"/>
      <c r="B22">
        <v>0.46</v>
      </c>
      <c r="C22">
        <v>0.36</v>
      </c>
      <c r="D22">
        <v>7.0000000000000007E-2</v>
      </c>
      <c r="E22">
        <v>92</v>
      </c>
      <c r="F22">
        <v>194</v>
      </c>
      <c r="G22">
        <v>143</v>
      </c>
      <c r="I22" s="1"/>
      <c r="J22">
        <v>0.45</v>
      </c>
      <c r="K22">
        <v>0.38</v>
      </c>
      <c r="L22">
        <v>0.08</v>
      </c>
      <c r="M22">
        <f>101</f>
        <v>101</v>
      </c>
      <c r="N22">
        <f>5</f>
        <v>5</v>
      </c>
      <c r="O22">
        <v>142</v>
      </c>
      <c r="Q22" s="1"/>
      <c r="R22">
        <v>0.53</v>
      </c>
      <c r="S22">
        <v>0.43</v>
      </c>
      <c r="T22">
        <v>0.11</v>
      </c>
      <c r="U22">
        <v>101</v>
      </c>
      <c r="V22">
        <v>6</v>
      </c>
      <c r="W22">
        <v>142</v>
      </c>
    </row>
    <row r="23" spans="1:23">
      <c r="A23" s="1"/>
      <c r="B23">
        <v>0.7</v>
      </c>
      <c r="C23">
        <v>0.52</v>
      </c>
      <c r="D23">
        <v>0.14000000000000001</v>
      </c>
      <c r="E23">
        <v>94</v>
      </c>
      <c r="F23">
        <v>145</v>
      </c>
      <c r="G23">
        <v>143</v>
      </c>
      <c r="I23" s="1"/>
      <c r="J23">
        <v>0.52</v>
      </c>
      <c r="K23">
        <v>0.43</v>
      </c>
      <c r="L23">
        <v>0.09</v>
      </c>
      <c r="M23">
        <f>101</f>
        <v>101</v>
      </c>
      <c r="N23">
        <f>6</f>
        <v>6</v>
      </c>
      <c r="O23">
        <v>143</v>
      </c>
      <c r="Q23" s="1"/>
      <c r="R23">
        <v>0.47</v>
      </c>
      <c r="S23">
        <v>0.4</v>
      </c>
      <c r="T23">
        <v>0.08</v>
      </c>
      <c r="U23">
        <v>101</v>
      </c>
      <c r="V23">
        <v>4</v>
      </c>
      <c r="W23">
        <v>144</v>
      </c>
    </row>
    <row r="24" spans="1:23">
      <c r="A24" s="1"/>
      <c r="B24">
        <v>0.66</v>
      </c>
      <c r="C24">
        <v>0.48</v>
      </c>
      <c r="D24">
        <v>0.13</v>
      </c>
      <c r="E24">
        <v>92</v>
      </c>
      <c r="F24">
        <v>129</v>
      </c>
      <c r="G24">
        <v>143</v>
      </c>
      <c r="I24" s="1"/>
      <c r="J24">
        <v>0.55000000000000004</v>
      </c>
      <c r="K24">
        <v>0.45</v>
      </c>
      <c r="L24">
        <v>0.11</v>
      </c>
      <c r="M24">
        <f>101</f>
        <v>101</v>
      </c>
      <c r="N24">
        <f>8</f>
        <v>8</v>
      </c>
      <c r="O24">
        <v>143</v>
      </c>
      <c r="Q24" s="1"/>
      <c r="R24">
        <v>0.47</v>
      </c>
      <c r="S24">
        <v>0.4</v>
      </c>
      <c r="T24">
        <v>0.08</v>
      </c>
      <c r="U24">
        <v>102</v>
      </c>
      <c r="V24">
        <v>2</v>
      </c>
      <c r="W24">
        <v>144</v>
      </c>
    </row>
    <row r="25" spans="1:23">
      <c r="A25" s="1"/>
      <c r="B25" s="1">
        <f t="shared" ref="B25:G25" si="3">AVERAGE(B15:B24)</f>
        <v>0.52</v>
      </c>
      <c r="C25" s="1">
        <f t="shared" si="3"/>
        <v>0.39499999999999996</v>
      </c>
      <c r="D25" s="1">
        <f t="shared" si="3"/>
        <v>8.4000000000000005E-2</v>
      </c>
      <c r="E25" s="1">
        <f t="shared" si="3"/>
        <v>92.3</v>
      </c>
      <c r="F25" s="1">
        <f t="shared" si="3"/>
        <v>120.6</v>
      </c>
      <c r="G25" s="1">
        <f t="shared" si="3"/>
        <v>143.19999999999999</v>
      </c>
      <c r="I25" s="1"/>
      <c r="J25" s="1">
        <f t="shared" ref="J25:O25" si="4">AVERAGE(J15:J24)</f>
        <v>0.53099999999999992</v>
      </c>
      <c r="K25" s="1">
        <f t="shared" si="4"/>
        <v>0.42899999999999999</v>
      </c>
      <c r="L25" s="1">
        <f t="shared" si="4"/>
        <v>0.10499999999999998</v>
      </c>
      <c r="M25" s="1">
        <f t="shared" si="4"/>
        <v>100.6</v>
      </c>
      <c r="N25" s="1">
        <f t="shared" si="4"/>
        <v>7.2</v>
      </c>
      <c r="O25" s="1">
        <f t="shared" si="4"/>
        <v>143.19999999999999</v>
      </c>
      <c r="Q25" s="1"/>
      <c r="R25" s="1">
        <f t="shared" ref="R25:W25" si="5">AVERAGE(R15:R24)</f>
        <v>0.49399999999999994</v>
      </c>
      <c r="S25" s="1">
        <f t="shared" si="5"/>
        <v>0.41200000000000003</v>
      </c>
      <c r="T25" s="1">
        <f t="shared" si="5"/>
        <v>8.5999999999999993E-2</v>
      </c>
      <c r="U25" s="1">
        <f t="shared" si="5"/>
        <v>100.9</v>
      </c>
      <c r="V25" s="1">
        <f t="shared" si="5"/>
        <v>7.5</v>
      </c>
      <c r="W25" s="1">
        <f t="shared" si="5"/>
        <v>143.1</v>
      </c>
    </row>
    <row r="26" spans="1:23">
      <c r="A26" s="1"/>
      <c r="I26" s="1"/>
      <c r="Q26" s="1"/>
    </row>
    <row r="27" spans="1:23">
      <c r="A27" s="1" t="s">
        <v>17</v>
      </c>
      <c r="B27">
        <v>2.06</v>
      </c>
      <c r="C27">
        <v>1.51</v>
      </c>
      <c r="D27">
        <v>0.3</v>
      </c>
      <c r="E27">
        <v>88</v>
      </c>
      <c r="F27">
        <v>641</v>
      </c>
      <c r="G27">
        <v>601</v>
      </c>
      <c r="I27" s="1" t="s">
        <v>24</v>
      </c>
      <c r="J27">
        <v>1.88</v>
      </c>
      <c r="K27">
        <v>1.59</v>
      </c>
      <c r="L27">
        <v>0.32</v>
      </c>
      <c r="M27">
        <v>101</v>
      </c>
      <c r="N27">
        <v>9</v>
      </c>
      <c r="O27">
        <v>598</v>
      </c>
      <c r="Q27" s="1" t="s">
        <v>30</v>
      </c>
      <c r="R27">
        <v>1.68</v>
      </c>
      <c r="S27">
        <v>1.47</v>
      </c>
      <c r="T27">
        <v>0.23</v>
      </c>
      <c r="U27">
        <v>101</v>
      </c>
      <c r="V27">
        <v>9</v>
      </c>
      <c r="W27">
        <v>600</v>
      </c>
    </row>
    <row r="28" spans="1:23">
      <c r="A28" s="1"/>
      <c r="B28">
        <v>2.2999999999999998</v>
      </c>
      <c r="C28">
        <v>1.81</v>
      </c>
      <c r="D28">
        <v>0.36</v>
      </c>
      <c r="E28">
        <v>94</v>
      </c>
      <c r="F28">
        <v>374</v>
      </c>
      <c r="G28">
        <v>594</v>
      </c>
      <c r="I28" s="1"/>
      <c r="J28">
        <v>2.19</v>
      </c>
      <c r="K28">
        <v>1.81</v>
      </c>
      <c r="L28">
        <v>0.41</v>
      </c>
      <c r="M28">
        <v>101</v>
      </c>
      <c r="N28">
        <v>4</v>
      </c>
      <c r="O28">
        <v>599</v>
      </c>
      <c r="Q28" s="1"/>
      <c r="R28">
        <v>1.66</v>
      </c>
      <c r="S28">
        <v>1.44</v>
      </c>
      <c r="T28">
        <v>0.24</v>
      </c>
      <c r="U28">
        <v>101</v>
      </c>
      <c r="V28">
        <v>8</v>
      </c>
      <c r="W28">
        <v>603</v>
      </c>
    </row>
    <row r="29" spans="1:23">
      <c r="A29" s="1"/>
      <c r="B29">
        <v>2.61</v>
      </c>
      <c r="C29">
        <v>1.97</v>
      </c>
      <c r="D29">
        <v>0.39</v>
      </c>
      <c r="E29">
        <v>90</v>
      </c>
      <c r="F29">
        <v>670</v>
      </c>
      <c r="G29">
        <v>601</v>
      </c>
      <c r="I29" s="1"/>
      <c r="J29">
        <v>1.74</v>
      </c>
      <c r="K29">
        <v>1.51</v>
      </c>
      <c r="L29">
        <v>0.26</v>
      </c>
      <c r="M29">
        <v>101</v>
      </c>
      <c r="N29">
        <v>4</v>
      </c>
      <c r="O29">
        <v>603</v>
      </c>
      <c r="Q29" s="1"/>
      <c r="R29">
        <v>1.68</v>
      </c>
      <c r="S29">
        <v>1.48</v>
      </c>
      <c r="T29">
        <v>0.23</v>
      </c>
      <c r="U29">
        <v>101</v>
      </c>
      <c r="V29">
        <v>10</v>
      </c>
      <c r="W29">
        <f>604</f>
        <v>604</v>
      </c>
    </row>
    <row r="30" spans="1:23">
      <c r="A30" s="1"/>
      <c r="B30">
        <v>2.37</v>
      </c>
      <c r="C30">
        <v>1.73</v>
      </c>
      <c r="D30">
        <v>0.38</v>
      </c>
      <c r="E30">
        <v>89</v>
      </c>
      <c r="F30">
        <v>658</v>
      </c>
      <c r="G30">
        <v>602</v>
      </c>
      <c r="I30" s="1"/>
      <c r="J30">
        <v>2.33</v>
      </c>
      <c r="K30">
        <v>1.97</v>
      </c>
      <c r="L30">
        <v>0.41</v>
      </c>
      <c r="M30">
        <v>102</v>
      </c>
      <c r="N30">
        <v>3</v>
      </c>
      <c r="O30">
        <v>600</v>
      </c>
      <c r="Q30" s="1"/>
      <c r="R30">
        <v>1.71</v>
      </c>
      <c r="S30">
        <v>1.5</v>
      </c>
      <c r="T30">
        <v>0.24</v>
      </c>
      <c r="U30">
        <v>101</v>
      </c>
      <c r="V30">
        <v>7</v>
      </c>
      <c r="W30">
        <v>601</v>
      </c>
    </row>
    <row r="31" spans="1:23">
      <c r="A31" s="1"/>
      <c r="B31">
        <v>2.1</v>
      </c>
      <c r="C31">
        <v>1.57</v>
      </c>
      <c r="D31">
        <v>0.33</v>
      </c>
      <c r="E31">
        <v>90</v>
      </c>
      <c r="F31">
        <v>631</v>
      </c>
      <c r="G31">
        <v>600</v>
      </c>
      <c r="I31" s="1"/>
      <c r="J31">
        <v>1.83</v>
      </c>
      <c r="K31">
        <v>1.57</v>
      </c>
      <c r="L31">
        <v>0.28999999999999998</v>
      </c>
      <c r="M31">
        <v>101</v>
      </c>
      <c r="N31">
        <v>10</v>
      </c>
      <c r="O31">
        <f>604</f>
        <v>604</v>
      </c>
      <c r="Q31" s="1"/>
      <c r="R31">
        <v>1.92</v>
      </c>
      <c r="S31">
        <v>1.63</v>
      </c>
      <c r="T31">
        <v>0.32</v>
      </c>
      <c r="U31">
        <v>101</v>
      </c>
      <c r="V31">
        <v>11</v>
      </c>
      <c r="W31">
        <f>594</f>
        <v>594</v>
      </c>
    </row>
    <row r="32" spans="1:23">
      <c r="A32" s="1"/>
      <c r="B32">
        <v>2.36</v>
      </c>
      <c r="C32">
        <v>1.83</v>
      </c>
      <c r="D32">
        <v>0.36</v>
      </c>
      <c r="E32">
        <v>92</v>
      </c>
      <c r="F32">
        <v>598</v>
      </c>
      <c r="G32">
        <v>602</v>
      </c>
      <c r="I32" s="1"/>
      <c r="J32">
        <v>1.65</v>
      </c>
      <c r="K32">
        <v>1.45</v>
      </c>
      <c r="L32">
        <v>0.23</v>
      </c>
      <c r="M32">
        <v>101</v>
      </c>
      <c r="N32">
        <v>5</v>
      </c>
      <c r="O32">
        <v>603</v>
      </c>
      <c r="Q32" s="1"/>
      <c r="R32">
        <v>2.4700000000000002</v>
      </c>
      <c r="S32">
        <v>1.99</v>
      </c>
      <c r="T32">
        <v>0.51</v>
      </c>
      <c r="U32">
        <v>101</v>
      </c>
      <c r="V32">
        <v>4</v>
      </c>
      <c r="W32">
        <v>597</v>
      </c>
    </row>
    <row r="33" spans="1:23">
      <c r="A33" s="1"/>
      <c r="B33">
        <v>2.0699999999999998</v>
      </c>
      <c r="C33">
        <v>1.58</v>
      </c>
      <c r="D33">
        <v>0.31</v>
      </c>
      <c r="E33">
        <v>91</v>
      </c>
      <c r="F33">
        <v>431</v>
      </c>
      <c r="G33">
        <v>602</v>
      </c>
      <c r="I33" s="1"/>
      <c r="J33">
        <v>1.7</v>
      </c>
      <c r="K33">
        <v>1.49</v>
      </c>
      <c r="L33">
        <v>0.24</v>
      </c>
      <c r="M33">
        <v>101</v>
      </c>
      <c r="N33">
        <v>9</v>
      </c>
      <c r="O33">
        <v>603</v>
      </c>
      <c r="Q33" s="1"/>
      <c r="R33">
        <v>2.04</v>
      </c>
      <c r="S33">
        <v>1.75</v>
      </c>
      <c r="T33">
        <v>0.32</v>
      </c>
      <c r="U33">
        <v>101</v>
      </c>
      <c r="V33">
        <v>9</v>
      </c>
      <c r="W33">
        <v>603</v>
      </c>
    </row>
    <row r="34" spans="1:23">
      <c r="A34" s="1"/>
      <c r="B34">
        <v>2.31</v>
      </c>
      <c r="C34">
        <v>1.7</v>
      </c>
      <c r="D34">
        <v>0.35</v>
      </c>
      <c r="E34">
        <v>88</v>
      </c>
      <c r="F34">
        <v>579</v>
      </c>
      <c r="G34">
        <v>600</v>
      </c>
      <c r="I34" s="1"/>
      <c r="J34">
        <v>1.72</v>
      </c>
      <c r="K34">
        <v>1.49</v>
      </c>
      <c r="L34">
        <v>0.26</v>
      </c>
      <c r="M34">
        <v>101</v>
      </c>
      <c r="N34">
        <v>17</v>
      </c>
      <c r="O34">
        <f>603</f>
        <v>603</v>
      </c>
      <c r="Q34" s="1"/>
      <c r="R34">
        <v>2.62</v>
      </c>
      <c r="S34">
        <v>2.14</v>
      </c>
      <c r="T34">
        <v>0.53</v>
      </c>
      <c r="U34">
        <v>102</v>
      </c>
      <c r="V34">
        <v>6</v>
      </c>
      <c r="W34">
        <v>601</v>
      </c>
    </row>
    <row r="35" spans="1:23">
      <c r="A35" s="1"/>
      <c r="B35">
        <v>2.15</v>
      </c>
      <c r="C35">
        <v>1.66</v>
      </c>
      <c r="D35">
        <v>0.32</v>
      </c>
      <c r="E35">
        <v>92</v>
      </c>
      <c r="F35">
        <v>517</v>
      </c>
      <c r="G35">
        <v>599</v>
      </c>
      <c r="I35" s="1"/>
      <c r="J35">
        <v>1.68</v>
      </c>
      <c r="K35">
        <v>1.45</v>
      </c>
      <c r="L35">
        <v>0.23</v>
      </c>
      <c r="M35">
        <v>100</v>
      </c>
      <c r="N35">
        <v>16</v>
      </c>
      <c r="O35">
        <f>601</f>
        <v>601</v>
      </c>
      <c r="Q35" s="1"/>
      <c r="R35">
        <v>2.0499999999999998</v>
      </c>
      <c r="S35">
        <v>1.72</v>
      </c>
      <c r="T35">
        <v>0.37</v>
      </c>
      <c r="U35">
        <v>102</v>
      </c>
      <c r="V35">
        <v>9</v>
      </c>
      <c r="W35">
        <v>600</v>
      </c>
    </row>
    <row r="36" spans="1:23">
      <c r="A36" s="1"/>
      <c r="B36">
        <v>2.2200000000000002</v>
      </c>
      <c r="C36">
        <v>1.71</v>
      </c>
      <c r="D36">
        <v>0.34</v>
      </c>
      <c r="E36">
        <v>92</v>
      </c>
      <c r="F36">
        <v>511</v>
      </c>
      <c r="G36">
        <v>602</v>
      </c>
      <c r="I36" s="1"/>
      <c r="J36">
        <v>1.68</v>
      </c>
      <c r="K36">
        <v>1.47</v>
      </c>
      <c r="L36">
        <v>0.23</v>
      </c>
      <c r="M36">
        <v>101</v>
      </c>
      <c r="N36">
        <v>9</v>
      </c>
      <c r="O36">
        <v>601</v>
      </c>
      <c r="Q36" s="1"/>
      <c r="R36">
        <v>2.2400000000000002</v>
      </c>
      <c r="S36">
        <v>1.89</v>
      </c>
      <c r="T36">
        <v>0.36</v>
      </c>
      <c r="U36">
        <v>100</v>
      </c>
      <c r="V36">
        <v>9</v>
      </c>
      <c r="W36">
        <v>597</v>
      </c>
    </row>
    <row r="37" spans="1:23">
      <c r="A37" s="1"/>
      <c r="B37" s="1">
        <f t="shared" ref="B37:G37" si="6">AVERAGE(B27:B36)</f>
        <v>2.2549999999999999</v>
      </c>
      <c r="C37" s="1">
        <f t="shared" si="6"/>
        <v>1.7070000000000001</v>
      </c>
      <c r="D37" s="1">
        <f t="shared" si="6"/>
        <v>0.34399999999999997</v>
      </c>
      <c r="E37" s="1">
        <f t="shared" si="6"/>
        <v>90.6</v>
      </c>
      <c r="F37" s="1">
        <f t="shared" si="6"/>
        <v>561</v>
      </c>
      <c r="G37" s="1">
        <f t="shared" si="6"/>
        <v>600.29999999999995</v>
      </c>
      <c r="I37" s="1"/>
      <c r="J37" s="1">
        <f t="shared" ref="J37:O37" si="7">AVERAGE(J27:J36)</f>
        <v>1.8400000000000003</v>
      </c>
      <c r="K37" s="1">
        <f t="shared" si="7"/>
        <v>1.5799999999999998</v>
      </c>
      <c r="L37" s="1">
        <f t="shared" si="7"/>
        <v>0.28799999999999998</v>
      </c>
      <c r="M37" s="1">
        <f t="shared" si="7"/>
        <v>101</v>
      </c>
      <c r="N37" s="1">
        <f t="shared" si="7"/>
        <v>8.6</v>
      </c>
      <c r="O37" s="1">
        <f t="shared" si="7"/>
        <v>601.5</v>
      </c>
      <c r="Q37" s="1"/>
      <c r="R37" s="1">
        <f t="shared" ref="R37:W37" si="8">AVERAGE(R27:R36)</f>
        <v>2.0070000000000001</v>
      </c>
      <c r="S37" s="1">
        <f t="shared" si="8"/>
        <v>1.7010000000000001</v>
      </c>
      <c r="T37" s="1">
        <f t="shared" si="8"/>
        <v>0.33500000000000002</v>
      </c>
      <c r="U37" s="1">
        <f t="shared" si="8"/>
        <v>101.1</v>
      </c>
      <c r="V37" s="1">
        <f t="shared" si="8"/>
        <v>8.1999999999999993</v>
      </c>
      <c r="W37" s="1">
        <f t="shared" si="8"/>
        <v>600</v>
      </c>
    </row>
    <row r="38" spans="1:23">
      <c r="A38" s="1"/>
      <c r="I38" s="1"/>
      <c r="Q38" s="1"/>
    </row>
    <row r="39" spans="1:23">
      <c r="A39" s="1" t="s">
        <v>19</v>
      </c>
      <c r="B39">
        <v>7.0000000000000007E-2</v>
      </c>
      <c r="C39">
        <v>0.04</v>
      </c>
      <c r="D39">
        <v>0.01</v>
      </c>
      <c r="E39">
        <v>94</v>
      </c>
      <c r="F39">
        <v>21</v>
      </c>
      <c r="G39">
        <v>18</v>
      </c>
      <c r="I39" s="1" t="s">
        <v>25</v>
      </c>
      <c r="J39">
        <v>0.08</v>
      </c>
      <c r="K39">
        <v>0.06</v>
      </c>
      <c r="L39">
        <v>0.02</v>
      </c>
      <c r="M39" s="3">
        <v>100</v>
      </c>
      <c r="N39">
        <f>7</f>
        <v>7</v>
      </c>
      <c r="O39">
        <f>18</f>
        <v>18</v>
      </c>
      <c r="Q39" s="1" t="s">
        <v>31</v>
      </c>
      <c r="R39">
        <v>0.08</v>
      </c>
      <c r="S39">
        <v>0.05</v>
      </c>
      <c r="T39">
        <v>0.02</v>
      </c>
      <c r="U39">
        <v>95</v>
      </c>
      <c r="V39">
        <v>15</v>
      </c>
      <c r="W39">
        <f>18</f>
        <v>18</v>
      </c>
    </row>
    <row r="40" spans="1:23">
      <c r="A40" s="1"/>
      <c r="B40">
        <v>0.06</v>
      </c>
      <c r="C40">
        <v>0.04</v>
      </c>
      <c r="D40">
        <v>0.01</v>
      </c>
      <c r="E40">
        <v>93</v>
      </c>
      <c r="F40">
        <v>12</v>
      </c>
      <c r="G40">
        <v>18</v>
      </c>
      <c r="I40" s="1"/>
      <c r="J40">
        <v>0.1</v>
      </c>
      <c r="K40">
        <v>7.0000000000000007E-2</v>
      </c>
      <c r="L40">
        <v>0.03</v>
      </c>
      <c r="M40" s="3">
        <v>98</v>
      </c>
      <c r="N40">
        <v>4</v>
      </c>
      <c r="O40">
        <v>18</v>
      </c>
      <c r="Q40" s="1"/>
      <c r="R40">
        <v>7.0000000000000007E-2</v>
      </c>
      <c r="S40">
        <v>0.05</v>
      </c>
      <c r="T40">
        <v>0.02</v>
      </c>
      <c r="U40">
        <v>94</v>
      </c>
      <c r="V40">
        <v>6</v>
      </c>
      <c r="W40">
        <v>18</v>
      </c>
    </row>
    <row r="41" spans="1:23">
      <c r="B41">
        <v>0.06</v>
      </c>
      <c r="C41">
        <v>0.04</v>
      </c>
      <c r="D41">
        <v>0.01</v>
      </c>
      <c r="E41">
        <v>91</v>
      </c>
      <c r="F41">
        <v>16</v>
      </c>
      <c r="G41">
        <v>18</v>
      </c>
      <c r="I41" s="1"/>
      <c r="J41">
        <v>0.1</v>
      </c>
      <c r="K41">
        <v>7.0000000000000007E-2</v>
      </c>
      <c r="L41">
        <v>0.03</v>
      </c>
      <c r="M41" s="3">
        <v>98</v>
      </c>
      <c r="N41">
        <v>10</v>
      </c>
      <c r="O41">
        <f>18</f>
        <v>18</v>
      </c>
      <c r="Q41" s="1"/>
      <c r="R41">
        <v>0.11</v>
      </c>
      <c r="S41">
        <v>7.0000000000000007E-2</v>
      </c>
      <c r="T41">
        <v>0.03</v>
      </c>
      <c r="U41">
        <v>92</v>
      </c>
      <c r="V41">
        <v>14</v>
      </c>
      <c r="W41">
        <f>18</f>
        <v>18</v>
      </c>
    </row>
    <row r="42" spans="1:23">
      <c r="B42">
        <v>7.0000000000000007E-2</v>
      </c>
      <c r="C42">
        <v>0.04</v>
      </c>
      <c r="D42">
        <v>0.01</v>
      </c>
      <c r="E42">
        <v>80</v>
      </c>
      <c r="F42">
        <v>31</v>
      </c>
      <c r="G42">
        <v>18</v>
      </c>
      <c r="I42" s="1"/>
      <c r="J42">
        <v>0.09</v>
      </c>
      <c r="K42">
        <v>0.06</v>
      </c>
      <c r="L42">
        <v>0.02</v>
      </c>
      <c r="M42" s="3">
        <v>96</v>
      </c>
      <c r="N42">
        <v>10</v>
      </c>
      <c r="O42">
        <f>18</f>
        <v>18</v>
      </c>
      <c r="Q42" s="1"/>
      <c r="R42">
        <v>0.11</v>
      </c>
      <c r="S42">
        <v>0.08</v>
      </c>
      <c r="T42">
        <v>0.03</v>
      </c>
      <c r="U42">
        <v>96</v>
      </c>
      <c r="V42">
        <v>13</v>
      </c>
      <c r="W42">
        <f>18</f>
        <v>18</v>
      </c>
    </row>
    <row r="43" spans="1:23">
      <c r="B43">
        <v>0.08</v>
      </c>
      <c r="C43">
        <v>0.04</v>
      </c>
      <c r="D43">
        <v>0.01</v>
      </c>
      <c r="E43">
        <v>74</v>
      </c>
      <c r="F43">
        <v>39</v>
      </c>
      <c r="G43">
        <v>18</v>
      </c>
      <c r="I43" s="1"/>
      <c r="J43">
        <v>0.08</v>
      </c>
      <c r="K43">
        <v>0.06</v>
      </c>
      <c r="L43">
        <v>0.02</v>
      </c>
      <c r="M43" s="3">
        <v>104</v>
      </c>
      <c r="N43">
        <f>1</f>
        <v>1</v>
      </c>
      <c r="O43">
        <f>18</f>
        <v>18</v>
      </c>
      <c r="Q43" s="1"/>
      <c r="R43">
        <v>0.09</v>
      </c>
      <c r="S43">
        <v>0.06</v>
      </c>
      <c r="T43">
        <v>0.02</v>
      </c>
      <c r="U43">
        <v>98</v>
      </c>
      <c r="V43">
        <v>8</v>
      </c>
      <c r="W43">
        <v>18</v>
      </c>
    </row>
    <row r="44" spans="1:23">
      <c r="B44">
        <v>0.06</v>
      </c>
      <c r="C44">
        <v>0.04</v>
      </c>
      <c r="D44">
        <v>0.01</v>
      </c>
      <c r="E44">
        <v>87</v>
      </c>
      <c r="F44">
        <v>15</v>
      </c>
      <c r="G44">
        <v>18</v>
      </c>
      <c r="I44" s="1"/>
      <c r="J44">
        <v>0.11</v>
      </c>
      <c r="K44">
        <v>7.0000000000000007E-2</v>
      </c>
      <c r="L44">
        <v>0.03</v>
      </c>
      <c r="M44" s="3">
        <v>100</v>
      </c>
      <c r="N44">
        <f>2</f>
        <v>2</v>
      </c>
      <c r="O44">
        <f>18</f>
        <v>18</v>
      </c>
      <c r="Q44" s="1"/>
      <c r="R44">
        <v>0.1</v>
      </c>
      <c r="S44">
        <v>7.0000000000000007E-2</v>
      </c>
      <c r="T44">
        <v>0.02</v>
      </c>
      <c r="U44">
        <v>95</v>
      </c>
      <c r="V44">
        <v>15</v>
      </c>
      <c r="W44">
        <f>18</f>
        <v>18</v>
      </c>
    </row>
    <row r="45" spans="1:23">
      <c r="B45">
        <v>0.06</v>
      </c>
      <c r="C45">
        <v>0.03</v>
      </c>
      <c r="D45">
        <v>0.01</v>
      </c>
      <c r="E45">
        <v>83</v>
      </c>
      <c r="F45">
        <v>16</v>
      </c>
      <c r="G45">
        <v>18</v>
      </c>
      <c r="I45" s="1"/>
      <c r="J45">
        <v>0.06</v>
      </c>
      <c r="K45">
        <v>0.04</v>
      </c>
      <c r="L45">
        <v>0.01</v>
      </c>
      <c r="M45" s="3">
        <v>100</v>
      </c>
      <c r="N45">
        <f>6</f>
        <v>6</v>
      </c>
      <c r="O45">
        <f>18</f>
        <v>18</v>
      </c>
      <c r="Q45" s="1"/>
      <c r="R45">
        <v>0.11</v>
      </c>
      <c r="S45">
        <v>7.0000000000000007E-2</v>
      </c>
      <c r="T45">
        <v>0.03</v>
      </c>
      <c r="U45">
        <v>93</v>
      </c>
      <c r="V45">
        <v>4</v>
      </c>
      <c r="W45">
        <v>18</v>
      </c>
    </row>
    <row r="46" spans="1:23">
      <c r="B46">
        <v>7.0000000000000007E-2</v>
      </c>
      <c r="C46">
        <v>0.04</v>
      </c>
      <c r="D46">
        <v>0.01</v>
      </c>
      <c r="E46">
        <v>83</v>
      </c>
      <c r="F46">
        <v>36</v>
      </c>
      <c r="G46">
        <v>17</v>
      </c>
      <c r="I46" s="1"/>
      <c r="J46">
        <v>7.0000000000000007E-2</v>
      </c>
      <c r="K46">
        <v>0.05</v>
      </c>
      <c r="L46">
        <v>0.02</v>
      </c>
      <c r="M46" s="3">
        <v>102</v>
      </c>
      <c r="N46">
        <f>2</f>
        <v>2</v>
      </c>
      <c r="O46">
        <f>18</f>
        <v>18</v>
      </c>
      <c r="Q46" s="1"/>
      <c r="R46">
        <v>0.12</v>
      </c>
      <c r="S46">
        <v>0.08</v>
      </c>
      <c r="T46">
        <v>0.04</v>
      </c>
      <c r="U46">
        <v>98</v>
      </c>
      <c r="V46">
        <v>10</v>
      </c>
      <c r="W46">
        <f>18</f>
        <v>18</v>
      </c>
    </row>
    <row r="47" spans="1:23">
      <c r="B47">
        <v>0.08</v>
      </c>
      <c r="C47">
        <v>0.05</v>
      </c>
      <c r="D47">
        <v>0.02</v>
      </c>
      <c r="E47">
        <v>94</v>
      </c>
      <c r="F47">
        <v>34</v>
      </c>
      <c r="G47">
        <v>18</v>
      </c>
      <c r="I47" s="1"/>
      <c r="J47">
        <v>0.09</v>
      </c>
      <c r="K47">
        <v>0.06</v>
      </c>
      <c r="L47">
        <v>0.02</v>
      </c>
      <c r="M47" s="3">
        <v>98</v>
      </c>
      <c r="N47">
        <v>4</v>
      </c>
      <c r="O47">
        <v>18</v>
      </c>
      <c r="Q47" s="1"/>
      <c r="R47">
        <v>0.12</v>
      </c>
      <c r="S47">
        <v>0.09</v>
      </c>
      <c r="T47">
        <v>0.03</v>
      </c>
      <c r="U47">
        <v>98</v>
      </c>
      <c r="V47">
        <v>11</v>
      </c>
      <c r="W47">
        <f>18</f>
        <v>18</v>
      </c>
    </row>
    <row r="48" spans="1:23">
      <c r="B48">
        <v>0.11</v>
      </c>
      <c r="C48">
        <v>0.06</v>
      </c>
      <c r="D48">
        <v>0.02</v>
      </c>
      <c r="E48">
        <v>78</v>
      </c>
      <c r="F48">
        <v>38</v>
      </c>
      <c r="G48">
        <v>18</v>
      </c>
      <c r="I48" s="1"/>
      <c r="J48">
        <v>7.0000000000000007E-2</v>
      </c>
      <c r="K48">
        <v>0.05</v>
      </c>
      <c r="L48">
        <v>0.01</v>
      </c>
      <c r="M48" s="3">
        <v>98</v>
      </c>
      <c r="N48">
        <v>8</v>
      </c>
      <c r="O48">
        <v>18</v>
      </c>
      <c r="Q48" s="1"/>
      <c r="R48">
        <v>0.1</v>
      </c>
      <c r="S48">
        <v>0.06</v>
      </c>
      <c r="T48">
        <v>0.03</v>
      </c>
      <c r="U48">
        <v>96</v>
      </c>
      <c r="V48">
        <v>15</v>
      </c>
      <c r="W48">
        <f>17</f>
        <v>17</v>
      </c>
    </row>
    <row r="49" spans="1:23">
      <c r="B49" s="1">
        <f t="shared" ref="B49:G49" si="9">AVERAGE(B39:B48)</f>
        <v>7.1999999999999995E-2</v>
      </c>
      <c r="C49" s="1">
        <f t="shared" si="9"/>
        <v>4.1999999999999996E-2</v>
      </c>
      <c r="D49" s="1">
        <f t="shared" si="9"/>
        <v>1.2E-2</v>
      </c>
      <c r="E49" s="1">
        <f t="shared" si="9"/>
        <v>85.7</v>
      </c>
      <c r="F49" s="1">
        <f t="shared" si="9"/>
        <v>25.8</v>
      </c>
      <c r="G49" s="1">
        <f t="shared" si="9"/>
        <v>17.899999999999999</v>
      </c>
      <c r="I49" s="1"/>
      <c r="J49" s="1">
        <f t="shared" ref="J49:O49" si="10">AVERAGE(J39:J48)</f>
        <v>8.5000000000000006E-2</v>
      </c>
      <c r="K49" s="1">
        <f t="shared" si="10"/>
        <v>5.9000000000000011E-2</v>
      </c>
      <c r="L49" s="1">
        <f t="shared" si="10"/>
        <v>2.1000000000000001E-2</v>
      </c>
      <c r="M49" s="1">
        <f t="shared" si="10"/>
        <v>99.4</v>
      </c>
      <c r="N49" s="1">
        <f t="shared" si="10"/>
        <v>5.4</v>
      </c>
      <c r="O49" s="1">
        <f t="shared" si="10"/>
        <v>18</v>
      </c>
      <c r="Q49" s="1"/>
      <c r="R49" s="1">
        <f t="shared" ref="R49:W49" si="11">AVERAGE(R39:R48)</f>
        <v>0.10100000000000001</v>
      </c>
      <c r="S49" s="1">
        <f t="shared" si="11"/>
        <v>6.7999999999999991E-2</v>
      </c>
      <c r="T49" s="1">
        <f t="shared" si="11"/>
        <v>2.7000000000000003E-2</v>
      </c>
      <c r="U49" s="1">
        <f t="shared" si="11"/>
        <v>95.5</v>
      </c>
      <c r="V49" s="1">
        <f t="shared" si="11"/>
        <v>11.1</v>
      </c>
      <c r="W49" s="1">
        <f t="shared" si="11"/>
        <v>17.899999999999999</v>
      </c>
    </row>
    <row r="50" spans="1:23">
      <c r="I50" s="1"/>
      <c r="Q50" s="1"/>
    </row>
    <row r="51" spans="1:23">
      <c r="A51" s="1" t="s">
        <v>20</v>
      </c>
      <c r="B51">
        <v>0.69</v>
      </c>
      <c r="C51">
        <v>0.52</v>
      </c>
      <c r="D51">
        <v>0.11</v>
      </c>
      <c r="E51">
        <v>90</v>
      </c>
      <c r="F51">
        <v>178</v>
      </c>
      <c r="G51">
        <f>144</f>
        <v>144</v>
      </c>
      <c r="I51" s="1" t="s">
        <v>26</v>
      </c>
      <c r="J51">
        <v>0.45</v>
      </c>
      <c r="K51">
        <v>0.38</v>
      </c>
      <c r="L51">
        <v>7.0000000000000007E-2</v>
      </c>
      <c r="M51">
        <v>101</v>
      </c>
      <c r="N51">
        <v>8</v>
      </c>
      <c r="O51">
        <v>143</v>
      </c>
      <c r="Q51" s="1" t="s">
        <v>32</v>
      </c>
      <c r="R51">
        <v>0.45</v>
      </c>
      <c r="S51">
        <v>0.39</v>
      </c>
      <c r="T51">
        <v>0.06</v>
      </c>
      <c r="U51">
        <v>101</v>
      </c>
      <c r="V51">
        <v>7</v>
      </c>
      <c r="W51">
        <v>142</v>
      </c>
    </row>
    <row r="52" spans="1:23">
      <c r="B52">
        <v>0.56999999999999995</v>
      </c>
      <c r="C52">
        <v>0.46</v>
      </c>
      <c r="D52">
        <v>0.09</v>
      </c>
      <c r="E52">
        <v>98</v>
      </c>
      <c r="F52">
        <v>69</v>
      </c>
      <c r="G52">
        <v>144</v>
      </c>
      <c r="I52" s="1"/>
      <c r="J52">
        <v>0.7</v>
      </c>
      <c r="K52">
        <v>0.57999999999999996</v>
      </c>
      <c r="L52">
        <v>0.13</v>
      </c>
      <c r="M52">
        <v>101</v>
      </c>
      <c r="N52">
        <v>3</v>
      </c>
      <c r="O52">
        <v>144</v>
      </c>
      <c r="R52">
        <v>0.45</v>
      </c>
      <c r="S52">
        <v>0.39</v>
      </c>
      <c r="T52">
        <v>7.0000000000000007E-2</v>
      </c>
      <c r="U52">
        <v>101</v>
      </c>
      <c r="V52">
        <v>1</v>
      </c>
      <c r="W52">
        <v>144</v>
      </c>
    </row>
    <row r="53" spans="1:23">
      <c r="B53">
        <v>0.52</v>
      </c>
      <c r="C53">
        <v>0.42</v>
      </c>
      <c r="D53">
        <v>0.08</v>
      </c>
      <c r="E53">
        <v>95</v>
      </c>
      <c r="F53">
        <v>109</v>
      </c>
      <c r="G53">
        <f>144</f>
        <v>144</v>
      </c>
      <c r="I53" s="1"/>
      <c r="J53">
        <v>0.56000000000000005</v>
      </c>
      <c r="K53">
        <v>0.45</v>
      </c>
      <c r="L53">
        <v>0.11</v>
      </c>
      <c r="M53">
        <v>101</v>
      </c>
      <c r="N53">
        <v>9</v>
      </c>
      <c r="O53">
        <v>142</v>
      </c>
      <c r="R53">
        <v>0.48</v>
      </c>
      <c r="S53">
        <v>0.4</v>
      </c>
      <c r="T53">
        <v>0.08</v>
      </c>
      <c r="U53">
        <v>101</v>
      </c>
      <c r="V53">
        <v>21</v>
      </c>
      <c r="W53">
        <f>143</f>
        <v>143</v>
      </c>
    </row>
    <row r="54" spans="1:23">
      <c r="B54">
        <v>0.5</v>
      </c>
      <c r="C54">
        <v>0.39</v>
      </c>
      <c r="D54">
        <v>0.08</v>
      </c>
      <c r="E54">
        <v>93</v>
      </c>
      <c r="F54">
        <v>94</v>
      </c>
      <c r="G54">
        <v>144</v>
      </c>
      <c r="I54" s="1"/>
      <c r="J54">
        <v>0.5</v>
      </c>
      <c r="K54">
        <v>0.41</v>
      </c>
      <c r="L54">
        <v>0.09</v>
      </c>
      <c r="M54">
        <v>101</v>
      </c>
      <c r="N54">
        <v>7</v>
      </c>
      <c r="O54">
        <v>142</v>
      </c>
      <c r="R54">
        <v>0.52</v>
      </c>
      <c r="S54">
        <v>0.44</v>
      </c>
      <c r="T54">
        <v>0.08</v>
      </c>
      <c r="U54">
        <v>101</v>
      </c>
      <c r="V54">
        <v>2</v>
      </c>
      <c r="W54">
        <v>144</v>
      </c>
    </row>
    <row r="55" spans="1:23">
      <c r="B55">
        <v>0.48</v>
      </c>
      <c r="C55">
        <v>0.38</v>
      </c>
      <c r="D55">
        <v>7.0000000000000007E-2</v>
      </c>
      <c r="E55">
        <v>94</v>
      </c>
      <c r="F55">
        <v>85</v>
      </c>
      <c r="G55">
        <v>144</v>
      </c>
      <c r="I55" s="1"/>
      <c r="J55">
        <v>0.52</v>
      </c>
      <c r="K55">
        <v>0.43</v>
      </c>
      <c r="L55">
        <v>0.09</v>
      </c>
      <c r="M55">
        <v>101</v>
      </c>
      <c r="N55">
        <v>5</v>
      </c>
      <c r="O55">
        <v>144</v>
      </c>
      <c r="R55">
        <v>0.49</v>
      </c>
      <c r="S55">
        <v>0.4</v>
      </c>
      <c r="T55">
        <v>0.09</v>
      </c>
      <c r="U55">
        <v>101</v>
      </c>
      <c r="V55">
        <v>7</v>
      </c>
      <c r="W55">
        <v>143</v>
      </c>
    </row>
    <row r="56" spans="1:23">
      <c r="B56">
        <v>0.48</v>
      </c>
      <c r="C56">
        <v>0.38</v>
      </c>
      <c r="D56">
        <v>0.06</v>
      </c>
      <c r="E56">
        <v>92</v>
      </c>
      <c r="F56">
        <v>127</v>
      </c>
      <c r="G56">
        <f>144</f>
        <v>144</v>
      </c>
      <c r="I56" s="1"/>
      <c r="J56">
        <v>0.49</v>
      </c>
      <c r="K56">
        <v>0.41</v>
      </c>
      <c r="L56">
        <v>0.08</v>
      </c>
      <c r="M56">
        <v>101</v>
      </c>
      <c r="N56">
        <v>9</v>
      </c>
      <c r="O56">
        <v>143</v>
      </c>
      <c r="R56">
        <v>0.51</v>
      </c>
      <c r="S56">
        <v>0.43</v>
      </c>
      <c r="T56">
        <v>0.08</v>
      </c>
      <c r="U56">
        <v>101</v>
      </c>
      <c r="V56">
        <v>4</v>
      </c>
      <c r="W56">
        <v>144</v>
      </c>
    </row>
    <row r="57" spans="1:23">
      <c r="B57">
        <v>0.5</v>
      </c>
      <c r="C57">
        <v>0.4</v>
      </c>
      <c r="D57">
        <v>0.08</v>
      </c>
      <c r="E57">
        <v>97</v>
      </c>
      <c r="F57">
        <v>77</v>
      </c>
      <c r="G57">
        <v>144</v>
      </c>
      <c r="I57" s="1"/>
      <c r="J57">
        <v>0.48</v>
      </c>
      <c r="K57">
        <v>0.41</v>
      </c>
      <c r="L57">
        <v>0.08</v>
      </c>
      <c r="M57">
        <v>101</v>
      </c>
      <c r="N57">
        <v>2</v>
      </c>
      <c r="O57">
        <v>144</v>
      </c>
      <c r="R57">
        <v>0.47</v>
      </c>
      <c r="S57">
        <v>0.4</v>
      </c>
      <c r="T57">
        <v>7.0000000000000007E-2</v>
      </c>
      <c r="U57">
        <v>102</v>
      </c>
      <c r="V57">
        <v>5</v>
      </c>
      <c r="W57">
        <v>141</v>
      </c>
    </row>
    <row r="58" spans="1:23">
      <c r="B58">
        <v>0.52</v>
      </c>
      <c r="C58">
        <v>0.41</v>
      </c>
      <c r="D58">
        <v>7.0000000000000007E-2</v>
      </c>
      <c r="E58">
        <v>95</v>
      </c>
      <c r="F58">
        <v>126</v>
      </c>
      <c r="G58">
        <f>144</f>
        <v>144</v>
      </c>
      <c r="I58" s="1"/>
      <c r="J58">
        <v>0.47</v>
      </c>
      <c r="K58">
        <v>0.4</v>
      </c>
      <c r="L58">
        <v>7.0000000000000007E-2</v>
      </c>
      <c r="M58">
        <v>101</v>
      </c>
      <c r="N58">
        <v>6</v>
      </c>
      <c r="O58">
        <v>142</v>
      </c>
      <c r="R58">
        <v>0.5</v>
      </c>
      <c r="S58">
        <v>0.42</v>
      </c>
      <c r="T58">
        <v>0.08</v>
      </c>
      <c r="U58">
        <v>101</v>
      </c>
      <c r="V58">
        <v>1</v>
      </c>
      <c r="W58">
        <v>144</v>
      </c>
    </row>
    <row r="59" spans="1:23">
      <c r="B59">
        <v>0.45</v>
      </c>
      <c r="C59">
        <v>0.37</v>
      </c>
      <c r="D59">
        <v>7.0000000000000007E-2</v>
      </c>
      <c r="E59">
        <v>97</v>
      </c>
      <c r="F59">
        <v>73</v>
      </c>
      <c r="G59">
        <v>144</v>
      </c>
      <c r="I59" s="1"/>
      <c r="J59">
        <v>0.45</v>
      </c>
      <c r="K59">
        <v>0.39</v>
      </c>
      <c r="L59">
        <v>7.0000000000000007E-2</v>
      </c>
      <c r="M59">
        <v>101</v>
      </c>
      <c r="N59">
        <v>3</v>
      </c>
      <c r="O59">
        <v>145</v>
      </c>
      <c r="R59">
        <v>0.49</v>
      </c>
      <c r="S59">
        <v>0.41</v>
      </c>
      <c r="T59">
        <v>0.08</v>
      </c>
      <c r="U59">
        <v>101</v>
      </c>
      <c r="V59">
        <v>6</v>
      </c>
      <c r="W59">
        <v>141</v>
      </c>
    </row>
    <row r="60" spans="1:23">
      <c r="B60">
        <v>0.46</v>
      </c>
      <c r="C60">
        <v>0.37</v>
      </c>
      <c r="D60">
        <v>7.0000000000000007E-2</v>
      </c>
      <c r="E60">
        <v>95</v>
      </c>
      <c r="F60">
        <v>95</v>
      </c>
      <c r="G60">
        <v>144</v>
      </c>
      <c r="I60" s="1"/>
      <c r="J60">
        <v>0.48</v>
      </c>
      <c r="K60">
        <v>0.4</v>
      </c>
      <c r="L60">
        <v>0.08</v>
      </c>
      <c r="M60">
        <v>100</v>
      </c>
      <c r="N60">
        <v>7</v>
      </c>
      <c r="O60">
        <v>144</v>
      </c>
      <c r="R60">
        <v>0.56999999999999995</v>
      </c>
      <c r="S60">
        <v>0.47</v>
      </c>
      <c r="T60">
        <v>0.1</v>
      </c>
      <c r="U60">
        <v>102</v>
      </c>
      <c r="V60">
        <v>8</v>
      </c>
      <c r="W60">
        <v>143</v>
      </c>
    </row>
    <row r="61" spans="1:23">
      <c r="B61" s="1">
        <f t="shared" ref="B61:G61" si="12">AVERAGE(B51:B60)</f>
        <v>0.51700000000000002</v>
      </c>
      <c r="C61" s="1">
        <f t="shared" si="12"/>
        <v>0.41</v>
      </c>
      <c r="D61" s="1">
        <f t="shared" si="12"/>
        <v>7.8000000000000028E-2</v>
      </c>
      <c r="E61" s="1">
        <f t="shared" si="12"/>
        <v>94.6</v>
      </c>
      <c r="F61" s="1">
        <f t="shared" si="12"/>
        <v>103.3</v>
      </c>
      <c r="G61" s="1">
        <f t="shared" si="12"/>
        <v>144</v>
      </c>
      <c r="I61" s="1"/>
      <c r="J61" s="1">
        <f t="shared" ref="J61:O61" si="13">AVERAGE(J51:J60)</f>
        <v>0.51</v>
      </c>
      <c r="K61" s="1">
        <f t="shared" si="13"/>
        <v>0.42600000000000005</v>
      </c>
      <c r="L61" s="1">
        <f t="shared" si="13"/>
        <v>8.6999999999999994E-2</v>
      </c>
      <c r="M61" s="1">
        <f t="shared" si="13"/>
        <v>100.9</v>
      </c>
      <c r="N61" s="1">
        <f t="shared" si="13"/>
        <v>5.9</v>
      </c>
      <c r="O61" s="1">
        <f t="shared" si="13"/>
        <v>143.30000000000001</v>
      </c>
      <c r="R61" s="1">
        <f t="shared" ref="R61:W61" si="14">AVERAGE(R51:R60)</f>
        <v>0.49299999999999999</v>
      </c>
      <c r="S61" s="1">
        <f t="shared" si="14"/>
        <v>0.41500000000000004</v>
      </c>
      <c r="T61" s="1">
        <f t="shared" si="14"/>
        <v>7.8999999999999987E-2</v>
      </c>
      <c r="U61" s="1">
        <f t="shared" si="14"/>
        <v>101.2</v>
      </c>
      <c r="V61" s="1">
        <f t="shared" si="14"/>
        <v>6.2</v>
      </c>
      <c r="W61" s="1">
        <f t="shared" si="14"/>
        <v>142.9</v>
      </c>
    </row>
    <row r="62" spans="1:23">
      <c r="I62" s="1"/>
    </row>
    <row r="63" spans="1:23">
      <c r="A63" s="1" t="s">
        <v>21</v>
      </c>
      <c r="B63">
        <v>1.85</v>
      </c>
      <c r="C63">
        <v>1.42</v>
      </c>
      <c r="D63">
        <v>0.24</v>
      </c>
      <c r="E63">
        <v>89</v>
      </c>
      <c r="F63">
        <v>352</v>
      </c>
      <c r="G63">
        <v>605</v>
      </c>
      <c r="I63" s="1" t="s">
        <v>27</v>
      </c>
      <c r="J63">
        <v>4.33</v>
      </c>
      <c r="K63">
        <v>3.22</v>
      </c>
      <c r="L63">
        <v>1.0900000000000001</v>
      </c>
      <c r="M63">
        <v>99</v>
      </c>
      <c r="N63">
        <v>11</v>
      </c>
      <c r="O63">
        <v>601</v>
      </c>
      <c r="Q63" s="1" t="s">
        <v>33</v>
      </c>
      <c r="R63">
        <v>3</v>
      </c>
      <c r="S63">
        <v>2.46</v>
      </c>
      <c r="T63">
        <v>0.56999999999999995</v>
      </c>
      <c r="U63">
        <v>101</v>
      </c>
      <c r="V63">
        <f>15</f>
        <v>15</v>
      </c>
      <c r="W63">
        <f>602</f>
        <v>602</v>
      </c>
    </row>
    <row r="64" spans="1:23">
      <c r="B64">
        <v>1.76</v>
      </c>
      <c r="C64">
        <v>1.43</v>
      </c>
      <c r="D64">
        <v>0.22</v>
      </c>
      <c r="E64">
        <v>94</v>
      </c>
      <c r="F64">
        <v>363</v>
      </c>
      <c r="G64">
        <v>635</v>
      </c>
      <c r="J64">
        <v>3.14</v>
      </c>
      <c r="K64">
        <v>2.54</v>
      </c>
      <c r="L64">
        <v>0.61</v>
      </c>
      <c r="M64">
        <v>100</v>
      </c>
      <c r="N64">
        <f>10</f>
        <v>10</v>
      </c>
      <c r="O64">
        <f>604</f>
        <v>604</v>
      </c>
      <c r="R64">
        <v>2.76</v>
      </c>
      <c r="S64">
        <v>2.29</v>
      </c>
      <c r="T64">
        <v>0.46</v>
      </c>
      <c r="U64">
        <v>99</v>
      </c>
      <c r="V64">
        <v>12</v>
      </c>
      <c r="W64">
        <v>603</v>
      </c>
    </row>
    <row r="65" spans="1:23">
      <c r="B65">
        <v>1.76</v>
      </c>
      <c r="C65">
        <v>1.43</v>
      </c>
      <c r="D65">
        <v>0.22</v>
      </c>
      <c r="E65">
        <v>94</v>
      </c>
      <c r="F65">
        <v>412</v>
      </c>
      <c r="G65">
        <v>604</v>
      </c>
      <c r="J65">
        <v>3.45</v>
      </c>
      <c r="K65">
        <v>2.67</v>
      </c>
      <c r="L65">
        <v>0.79</v>
      </c>
      <c r="M65">
        <v>100</v>
      </c>
      <c r="N65">
        <f>7</f>
        <v>7</v>
      </c>
      <c r="O65">
        <v>603</v>
      </c>
      <c r="R65">
        <v>2.81</v>
      </c>
      <c r="S65">
        <v>2.35</v>
      </c>
      <c r="T65">
        <v>0.46</v>
      </c>
      <c r="U65">
        <v>100</v>
      </c>
      <c r="V65">
        <f>11</f>
        <v>11</v>
      </c>
      <c r="W65">
        <f>604</f>
        <v>604</v>
      </c>
    </row>
    <row r="66" spans="1:23">
      <c r="B66">
        <v>1.73</v>
      </c>
      <c r="C66">
        <v>1.35</v>
      </c>
      <c r="D66">
        <v>0.2</v>
      </c>
      <c r="E66">
        <v>89</v>
      </c>
      <c r="F66">
        <v>427</v>
      </c>
      <c r="G66">
        <v>604</v>
      </c>
      <c r="J66">
        <v>3.2</v>
      </c>
      <c r="K66">
        <v>2.59</v>
      </c>
      <c r="L66">
        <v>0.66</v>
      </c>
      <c r="M66">
        <v>102</v>
      </c>
      <c r="N66">
        <f>12</f>
        <v>12</v>
      </c>
      <c r="O66">
        <f>603</f>
        <v>603</v>
      </c>
      <c r="R66">
        <v>2.83</v>
      </c>
      <c r="S66">
        <v>2.2999999999999998</v>
      </c>
      <c r="T66">
        <v>0.56000000000000005</v>
      </c>
      <c r="U66">
        <v>100</v>
      </c>
      <c r="V66">
        <f>5</f>
        <v>5</v>
      </c>
      <c r="W66">
        <v>604</v>
      </c>
    </row>
    <row r="67" spans="1:23">
      <c r="B67">
        <v>1.8</v>
      </c>
      <c r="C67">
        <v>1.42</v>
      </c>
      <c r="D67">
        <v>0.23</v>
      </c>
      <c r="E67">
        <v>92</v>
      </c>
      <c r="F67">
        <v>418</v>
      </c>
      <c r="G67">
        <v>604</v>
      </c>
      <c r="J67">
        <v>2.1</v>
      </c>
      <c r="K67">
        <v>1.79</v>
      </c>
      <c r="L67">
        <v>0.34</v>
      </c>
      <c r="M67">
        <v>102</v>
      </c>
      <c r="N67">
        <f>3</f>
        <v>3</v>
      </c>
      <c r="O67">
        <v>602</v>
      </c>
      <c r="R67">
        <v>1.93</v>
      </c>
      <c r="S67">
        <v>1.65</v>
      </c>
      <c r="T67">
        <v>0.3</v>
      </c>
      <c r="U67">
        <v>101</v>
      </c>
      <c r="V67">
        <f>13</f>
        <v>13</v>
      </c>
      <c r="W67">
        <f>603</f>
        <v>603</v>
      </c>
    </row>
    <row r="68" spans="1:23">
      <c r="B68">
        <v>1.9</v>
      </c>
      <c r="C68">
        <v>1.52</v>
      </c>
      <c r="D68">
        <v>0.27</v>
      </c>
      <c r="E68">
        <v>94</v>
      </c>
      <c r="F68">
        <v>364</v>
      </c>
      <c r="G68">
        <v>604</v>
      </c>
      <c r="J68">
        <v>1.75</v>
      </c>
      <c r="K68">
        <v>1.51</v>
      </c>
      <c r="L68">
        <v>0.28000000000000003</v>
      </c>
      <c r="M68">
        <v>102</v>
      </c>
      <c r="N68">
        <f>6</f>
        <v>6</v>
      </c>
      <c r="O68">
        <v>602</v>
      </c>
      <c r="R68">
        <v>1.71</v>
      </c>
      <c r="S68">
        <v>1.47</v>
      </c>
      <c r="T68">
        <v>0.27</v>
      </c>
      <c r="U68">
        <v>101</v>
      </c>
      <c r="V68">
        <f>2</f>
        <v>2</v>
      </c>
      <c r="W68">
        <v>604</v>
      </c>
    </row>
    <row r="69" spans="1:23">
      <c r="B69">
        <v>2.25</v>
      </c>
      <c r="C69">
        <v>1.75</v>
      </c>
      <c r="D69">
        <v>0.36</v>
      </c>
      <c r="E69">
        <v>93</v>
      </c>
      <c r="F69">
        <v>417</v>
      </c>
      <c r="G69">
        <v>604</v>
      </c>
      <c r="J69">
        <v>1.73</v>
      </c>
      <c r="K69">
        <v>1.5</v>
      </c>
      <c r="L69">
        <v>0.26</v>
      </c>
      <c r="M69">
        <v>101</v>
      </c>
      <c r="N69">
        <f>5</f>
        <v>5</v>
      </c>
      <c r="O69">
        <v>603</v>
      </c>
      <c r="R69">
        <v>1.8</v>
      </c>
      <c r="S69">
        <v>1.56</v>
      </c>
      <c r="T69">
        <v>0.27</v>
      </c>
      <c r="U69">
        <v>101</v>
      </c>
      <c r="V69">
        <f>3</f>
        <v>3</v>
      </c>
      <c r="W69">
        <v>602</v>
      </c>
    </row>
    <row r="70" spans="1:23">
      <c r="B70">
        <v>2.29</v>
      </c>
      <c r="C70">
        <v>1.73</v>
      </c>
      <c r="D70">
        <v>0.34</v>
      </c>
      <c r="E70">
        <v>90</v>
      </c>
      <c r="F70">
        <v>546</v>
      </c>
      <c r="G70">
        <v>604</v>
      </c>
      <c r="J70">
        <v>2.96</v>
      </c>
      <c r="K70">
        <v>2.2999999999999998</v>
      </c>
      <c r="L70">
        <v>0.65</v>
      </c>
      <c r="M70">
        <v>100</v>
      </c>
      <c r="N70">
        <f>6</f>
        <v>6</v>
      </c>
      <c r="O70">
        <v>602</v>
      </c>
      <c r="R70">
        <v>2.7</v>
      </c>
      <c r="S70">
        <v>2.25</v>
      </c>
      <c r="T70">
        <v>0.47</v>
      </c>
      <c r="U70">
        <v>100</v>
      </c>
      <c r="V70">
        <f>9</f>
        <v>9</v>
      </c>
      <c r="W70">
        <v>604</v>
      </c>
    </row>
    <row r="71" spans="1:23">
      <c r="B71">
        <v>3.57</v>
      </c>
      <c r="C71">
        <v>2.57</v>
      </c>
      <c r="D71">
        <v>0.77</v>
      </c>
      <c r="E71">
        <v>93</v>
      </c>
      <c r="F71">
        <v>617</v>
      </c>
      <c r="G71">
        <v>604</v>
      </c>
      <c r="J71">
        <v>3.56</v>
      </c>
      <c r="K71">
        <v>2.86</v>
      </c>
      <c r="L71">
        <v>0.75</v>
      </c>
      <c r="M71">
        <v>101</v>
      </c>
      <c r="N71">
        <f>8</f>
        <v>8</v>
      </c>
      <c r="O71">
        <v>604</v>
      </c>
      <c r="R71">
        <v>2.9</v>
      </c>
      <c r="S71">
        <v>2.4</v>
      </c>
      <c r="T71">
        <v>0.49</v>
      </c>
      <c r="U71">
        <v>99</v>
      </c>
      <c r="V71">
        <v>5</v>
      </c>
      <c r="W71">
        <v>601</v>
      </c>
    </row>
    <row r="72" spans="1:23">
      <c r="B72">
        <v>2.99</v>
      </c>
      <c r="C72">
        <v>2.27</v>
      </c>
      <c r="D72">
        <v>0.52</v>
      </c>
      <c r="E72">
        <v>93</v>
      </c>
      <c r="F72">
        <v>348</v>
      </c>
      <c r="G72">
        <v>604</v>
      </c>
      <c r="J72">
        <v>2.89</v>
      </c>
      <c r="K72">
        <v>2.4</v>
      </c>
      <c r="L72">
        <v>0.5</v>
      </c>
      <c r="M72">
        <v>100</v>
      </c>
      <c r="N72">
        <f>12</f>
        <v>12</v>
      </c>
      <c r="O72">
        <f>604</f>
        <v>604</v>
      </c>
      <c r="R72">
        <v>3.54</v>
      </c>
      <c r="S72">
        <v>2.76</v>
      </c>
      <c r="T72">
        <v>0.79</v>
      </c>
      <c r="U72">
        <v>100</v>
      </c>
      <c r="V72">
        <f>6</f>
        <v>6</v>
      </c>
      <c r="W72">
        <v>604</v>
      </c>
    </row>
    <row r="73" spans="1:23">
      <c r="B73" s="1">
        <f t="shared" ref="B73:G73" si="15">AVERAGE(B63:B72)</f>
        <v>2.19</v>
      </c>
      <c r="C73" s="1">
        <f t="shared" si="15"/>
        <v>1.6890000000000001</v>
      </c>
      <c r="D73" s="1">
        <f t="shared" si="15"/>
        <v>0.33699999999999997</v>
      </c>
      <c r="E73" s="1">
        <f t="shared" si="15"/>
        <v>92.1</v>
      </c>
      <c r="F73" s="1">
        <f t="shared" si="15"/>
        <v>426.4</v>
      </c>
      <c r="G73" s="1">
        <f t="shared" si="15"/>
        <v>607.20000000000005</v>
      </c>
      <c r="J73" s="1">
        <f t="shared" ref="J73:O73" si="16">AVERAGE(J63:J72)</f>
        <v>2.9110000000000005</v>
      </c>
      <c r="K73" s="1">
        <f t="shared" si="16"/>
        <v>2.3379999999999996</v>
      </c>
      <c r="L73" s="1">
        <f t="shared" si="16"/>
        <v>0.59300000000000008</v>
      </c>
      <c r="M73" s="1">
        <f t="shared" si="16"/>
        <v>100.7</v>
      </c>
      <c r="N73" s="1">
        <f t="shared" si="16"/>
        <v>8</v>
      </c>
      <c r="O73" s="1">
        <f t="shared" si="16"/>
        <v>602.79999999999995</v>
      </c>
      <c r="R73" s="1">
        <f t="shared" ref="R73:W73" si="17">AVERAGE(R63:R72)</f>
        <v>2.5979999999999999</v>
      </c>
      <c r="S73" s="1">
        <f t="shared" si="17"/>
        <v>2.1489999999999996</v>
      </c>
      <c r="T73" s="1">
        <f t="shared" si="17"/>
        <v>0.46399999999999997</v>
      </c>
      <c r="U73" s="1">
        <f t="shared" si="17"/>
        <v>100.2</v>
      </c>
      <c r="V73" s="1">
        <f t="shared" si="17"/>
        <v>8.1</v>
      </c>
      <c r="W73" s="1">
        <f t="shared" si="17"/>
        <v>603.1</v>
      </c>
    </row>
    <row r="75" spans="1:23">
      <c r="A75" s="1" t="s">
        <v>18</v>
      </c>
      <c r="B75">
        <v>1.56</v>
      </c>
      <c r="C75">
        <v>0.02</v>
      </c>
      <c r="D75">
        <v>0.44</v>
      </c>
      <c r="E75">
        <v>29</v>
      </c>
      <c r="F75">
        <v>327</v>
      </c>
      <c r="G75">
        <v>3357</v>
      </c>
      <c r="I75" s="2" t="s">
        <v>39</v>
      </c>
      <c r="J75">
        <v>1.32</v>
      </c>
      <c r="K75">
        <v>0.02</v>
      </c>
      <c r="L75">
        <v>0.46</v>
      </c>
      <c r="M75">
        <v>36</v>
      </c>
      <c r="N75">
        <v>26</v>
      </c>
      <c r="O75">
        <f>3442</f>
        <v>3442</v>
      </c>
      <c r="Q75" s="1" t="s">
        <v>36</v>
      </c>
      <c r="R75">
        <v>1.46</v>
      </c>
      <c r="S75">
        <v>0.02</v>
      </c>
      <c r="T75">
        <v>0.5</v>
      </c>
      <c r="U75">
        <v>36</v>
      </c>
      <c r="V75">
        <f>28</f>
        <v>28</v>
      </c>
      <c r="W75">
        <f>3495</f>
        <v>3495</v>
      </c>
    </row>
    <row r="76" spans="1:23">
      <c r="A76" s="1"/>
      <c r="B76">
        <v>1.36</v>
      </c>
      <c r="C76">
        <v>0.02</v>
      </c>
      <c r="D76">
        <v>0.37</v>
      </c>
      <c r="E76">
        <v>29</v>
      </c>
      <c r="F76">
        <v>349</v>
      </c>
      <c r="G76">
        <v>3358</v>
      </c>
      <c r="I76" s="2"/>
      <c r="J76">
        <v>1.65</v>
      </c>
      <c r="K76">
        <v>0.03</v>
      </c>
      <c r="L76">
        <v>0.71</v>
      </c>
      <c r="M76">
        <v>44</v>
      </c>
      <c r="N76">
        <v>10</v>
      </c>
      <c r="O76">
        <f>3477</f>
        <v>3477</v>
      </c>
      <c r="Q76" s="1"/>
      <c r="R76">
        <v>1.57</v>
      </c>
      <c r="S76">
        <v>0.02</v>
      </c>
      <c r="T76">
        <v>0.56000000000000005</v>
      </c>
      <c r="U76">
        <v>37</v>
      </c>
      <c r="V76">
        <f>7</f>
        <v>7</v>
      </c>
      <c r="W76">
        <v>3537</v>
      </c>
    </row>
    <row r="77" spans="1:23">
      <c r="A77" s="1"/>
      <c r="B77">
        <v>1.68</v>
      </c>
      <c r="C77">
        <v>0.01</v>
      </c>
      <c r="D77">
        <v>0.44</v>
      </c>
      <c r="E77">
        <v>27</v>
      </c>
      <c r="F77">
        <v>494</v>
      </c>
      <c r="G77">
        <v>3037</v>
      </c>
      <c r="I77" s="2"/>
      <c r="J77">
        <v>1.32</v>
      </c>
      <c r="K77">
        <v>0.02</v>
      </c>
      <c r="L77">
        <v>0.53</v>
      </c>
      <c r="M77">
        <v>41</v>
      </c>
      <c r="N77">
        <v>1</v>
      </c>
      <c r="O77">
        <v>3349</v>
      </c>
      <c r="Q77" s="1"/>
      <c r="R77">
        <v>2.12</v>
      </c>
      <c r="S77">
        <v>0.02</v>
      </c>
      <c r="T77">
        <v>0.8</v>
      </c>
      <c r="U77">
        <v>39</v>
      </c>
      <c r="V77">
        <f>22</f>
        <v>22</v>
      </c>
      <c r="W77">
        <f>3578</f>
        <v>3578</v>
      </c>
    </row>
    <row r="78" spans="1:23">
      <c r="A78" s="1"/>
      <c r="B78">
        <v>1.39</v>
      </c>
      <c r="C78">
        <v>0.02</v>
      </c>
      <c r="D78">
        <v>0.38</v>
      </c>
      <c r="E78">
        <v>29</v>
      </c>
      <c r="F78">
        <v>481</v>
      </c>
      <c r="G78">
        <v>3080</v>
      </c>
      <c r="I78" s="2"/>
      <c r="J78">
        <v>1.72</v>
      </c>
      <c r="K78">
        <v>0.02</v>
      </c>
      <c r="L78">
        <v>0.48</v>
      </c>
      <c r="M78">
        <v>29</v>
      </c>
      <c r="N78">
        <v>16</v>
      </c>
      <c r="O78">
        <f>3417</f>
        <v>3417</v>
      </c>
      <c r="Q78" s="1"/>
      <c r="R78">
        <v>1.63</v>
      </c>
      <c r="S78">
        <v>0.02</v>
      </c>
      <c r="T78">
        <v>0.54</v>
      </c>
      <c r="U78">
        <v>34</v>
      </c>
      <c r="V78">
        <f>4</f>
        <v>4</v>
      </c>
      <c r="W78">
        <v>3428</v>
      </c>
    </row>
    <row r="79" spans="1:23">
      <c r="A79" s="1"/>
      <c r="B79">
        <v>1.26</v>
      </c>
      <c r="C79">
        <v>0.01</v>
      </c>
      <c r="D79">
        <v>0.35</v>
      </c>
      <c r="E79">
        <v>29</v>
      </c>
      <c r="F79">
        <v>396</v>
      </c>
      <c r="G79">
        <v>3326</v>
      </c>
      <c r="I79" s="2"/>
      <c r="J79">
        <v>1.05</v>
      </c>
      <c r="K79">
        <v>0.02</v>
      </c>
      <c r="L79">
        <v>0.37</v>
      </c>
      <c r="M79">
        <v>37</v>
      </c>
      <c r="N79">
        <v>9</v>
      </c>
      <c r="O79">
        <v>3414</v>
      </c>
      <c r="Q79" s="1"/>
      <c r="R79">
        <v>1.48</v>
      </c>
      <c r="S79">
        <v>0.02</v>
      </c>
      <c r="T79">
        <v>0.46</v>
      </c>
      <c r="U79">
        <v>32</v>
      </c>
      <c r="V79">
        <f>8</f>
        <v>8</v>
      </c>
      <c r="W79">
        <v>3416</v>
      </c>
    </row>
    <row r="80" spans="1:23">
      <c r="A80" s="1"/>
      <c r="B80">
        <v>1.77</v>
      </c>
      <c r="C80">
        <v>0.02</v>
      </c>
      <c r="D80">
        <v>0.43</v>
      </c>
      <c r="E80">
        <v>25</v>
      </c>
      <c r="F80">
        <v>355</v>
      </c>
      <c r="G80">
        <v>3347</v>
      </c>
      <c r="I80" s="2"/>
      <c r="J80">
        <v>1.44</v>
      </c>
      <c r="K80">
        <v>0.02</v>
      </c>
      <c r="L80">
        <v>0.47</v>
      </c>
      <c r="M80">
        <v>34</v>
      </c>
      <c r="N80">
        <v>8</v>
      </c>
      <c r="O80">
        <v>3423</v>
      </c>
      <c r="Q80" s="1"/>
      <c r="R80">
        <v>1.74</v>
      </c>
      <c r="S80">
        <v>0.02</v>
      </c>
      <c r="T80">
        <v>0.59</v>
      </c>
      <c r="U80">
        <v>35</v>
      </c>
      <c r="V80">
        <f>8</f>
        <v>8</v>
      </c>
      <c r="W80">
        <v>3545</v>
      </c>
    </row>
    <row r="81" spans="1:23">
      <c r="A81" s="1"/>
      <c r="B81">
        <v>1.78</v>
      </c>
      <c r="C81">
        <v>0.02</v>
      </c>
      <c r="D81">
        <v>0.44</v>
      </c>
      <c r="E81">
        <v>26</v>
      </c>
      <c r="F81">
        <v>596</v>
      </c>
      <c r="G81">
        <v>2906</v>
      </c>
      <c r="I81" s="2"/>
      <c r="J81">
        <v>2.0699999999999998</v>
      </c>
      <c r="K81">
        <v>0.02</v>
      </c>
      <c r="L81">
        <v>0.52</v>
      </c>
      <c r="M81">
        <v>26</v>
      </c>
      <c r="N81">
        <v>10</v>
      </c>
      <c r="O81">
        <f>3489</f>
        <v>3489</v>
      </c>
      <c r="Q81" s="1"/>
      <c r="R81">
        <v>1.48</v>
      </c>
      <c r="S81">
        <v>0.02</v>
      </c>
      <c r="T81">
        <v>0.45</v>
      </c>
      <c r="U81">
        <v>32</v>
      </c>
      <c r="V81">
        <f>5</f>
        <v>5</v>
      </c>
      <c r="W81">
        <v>3519</v>
      </c>
    </row>
    <row r="82" spans="1:23">
      <c r="A82" s="1"/>
      <c r="B82">
        <v>2.0099999999999998</v>
      </c>
      <c r="C82">
        <v>0.02</v>
      </c>
      <c r="D82">
        <v>0.47</v>
      </c>
      <c r="E82">
        <v>24</v>
      </c>
      <c r="F82">
        <v>563</v>
      </c>
      <c r="G82">
        <v>3015</v>
      </c>
      <c r="I82" s="2"/>
      <c r="J82">
        <v>1.52</v>
      </c>
      <c r="K82">
        <v>0.02</v>
      </c>
      <c r="L82">
        <v>0.48</v>
      </c>
      <c r="M82">
        <v>32</v>
      </c>
      <c r="N82">
        <v>11</v>
      </c>
      <c r="O82">
        <f>3503</f>
        <v>3503</v>
      </c>
      <c r="Q82" s="1"/>
      <c r="R82">
        <v>1.95</v>
      </c>
      <c r="S82">
        <v>0.02</v>
      </c>
      <c r="T82">
        <v>0.71</v>
      </c>
      <c r="U82">
        <v>37</v>
      </c>
      <c r="V82">
        <f>11</f>
        <v>11</v>
      </c>
      <c r="W82">
        <f>3541</f>
        <v>3541</v>
      </c>
    </row>
    <row r="83" spans="1:23">
      <c r="A83" s="1"/>
      <c r="B83">
        <v>1.39</v>
      </c>
      <c r="C83">
        <v>0.02</v>
      </c>
      <c r="D83">
        <v>0.37</v>
      </c>
      <c r="E83">
        <v>27</v>
      </c>
      <c r="F83">
        <v>572</v>
      </c>
      <c r="G83">
        <v>2914</v>
      </c>
      <c r="I83" s="2"/>
      <c r="J83">
        <v>1.21</v>
      </c>
      <c r="K83">
        <v>0.02</v>
      </c>
      <c r="L83">
        <v>0.47</v>
      </c>
      <c r="M83">
        <v>40</v>
      </c>
      <c r="N83">
        <v>5</v>
      </c>
      <c r="O83">
        <v>3552</v>
      </c>
      <c r="Q83" s="1"/>
      <c r="R83">
        <v>1.1399999999999999</v>
      </c>
      <c r="S83">
        <v>0.02</v>
      </c>
      <c r="T83">
        <v>0.47</v>
      </c>
      <c r="U83">
        <v>43</v>
      </c>
      <c r="V83">
        <f>39</f>
        <v>39</v>
      </c>
      <c r="W83">
        <f>3500</f>
        <v>3500</v>
      </c>
    </row>
    <row r="84" spans="1:23">
      <c r="A84" s="1"/>
      <c r="B84">
        <v>1.38</v>
      </c>
      <c r="C84">
        <v>0.01</v>
      </c>
      <c r="D84">
        <v>0.34</v>
      </c>
      <c r="E84">
        <v>26</v>
      </c>
      <c r="F84">
        <v>787</v>
      </c>
      <c r="G84">
        <v>2683</v>
      </c>
      <c r="I84" s="2"/>
      <c r="J84">
        <v>1.71</v>
      </c>
      <c r="K84">
        <v>0.02</v>
      </c>
      <c r="L84">
        <v>0.52</v>
      </c>
      <c r="M84">
        <v>31</v>
      </c>
      <c r="N84">
        <v>7</v>
      </c>
      <c r="O84">
        <v>3540</v>
      </c>
      <c r="Q84" s="1"/>
      <c r="R84">
        <v>0.91</v>
      </c>
      <c r="S84">
        <v>0.01</v>
      </c>
      <c r="T84">
        <v>0.34</v>
      </c>
      <c r="U84">
        <v>39</v>
      </c>
      <c r="V84">
        <f>9</f>
        <v>9</v>
      </c>
      <c r="W84">
        <v>3501</v>
      </c>
    </row>
    <row r="85" spans="1:23">
      <c r="A85" s="1"/>
      <c r="B85" s="1">
        <f t="shared" ref="B85:G85" si="18">AVERAGE(B75:B84)</f>
        <v>1.5579999999999998</v>
      </c>
      <c r="C85" s="1">
        <f t="shared" si="18"/>
        <v>1.7000000000000001E-2</v>
      </c>
      <c r="D85" s="1">
        <f t="shared" si="18"/>
        <v>0.40300000000000002</v>
      </c>
      <c r="E85" s="1">
        <f t="shared" si="18"/>
        <v>27.1</v>
      </c>
      <c r="F85" s="1">
        <f t="shared" si="18"/>
        <v>492</v>
      </c>
      <c r="G85" s="1">
        <f t="shared" si="18"/>
        <v>3102.3</v>
      </c>
      <c r="I85" s="2"/>
      <c r="J85" s="1">
        <f t="shared" ref="J85:O85" si="19">AVERAGE(J75:J84)</f>
        <v>1.5010000000000001</v>
      </c>
      <c r="K85" s="1">
        <f t="shared" si="19"/>
        <v>2.0999999999999998E-2</v>
      </c>
      <c r="L85" s="1">
        <f t="shared" si="19"/>
        <v>0.501</v>
      </c>
      <c r="M85" s="1">
        <f t="shared" si="19"/>
        <v>35</v>
      </c>
      <c r="N85" s="1">
        <f t="shared" si="19"/>
        <v>10.3</v>
      </c>
      <c r="O85" s="1">
        <f t="shared" si="19"/>
        <v>3460.6</v>
      </c>
      <c r="Q85" s="1"/>
      <c r="R85" s="1">
        <f t="shared" ref="R85:W85" si="20">AVERAGE(R75:R84)</f>
        <v>1.548</v>
      </c>
      <c r="S85" s="1">
        <f t="shared" si="20"/>
        <v>1.9E-2</v>
      </c>
      <c r="T85" s="1">
        <f t="shared" si="20"/>
        <v>0.54200000000000004</v>
      </c>
      <c r="U85" s="1">
        <f t="shared" si="20"/>
        <v>36.4</v>
      </c>
      <c r="V85" s="1">
        <f t="shared" si="20"/>
        <v>14.1</v>
      </c>
      <c r="W85" s="1">
        <f t="shared" si="20"/>
        <v>3506</v>
      </c>
    </row>
    <row r="86" spans="1:23">
      <c r="A86" s="1"/>
      <c r="I86" s="2"/>
      <c r="Q86" s="1"/>
    </row>
    <row r="87" spans="1:23">
      <c r="A87" s="1" t="s">
        <v>34</v>
      </c>
      <c r="B87">
        <v>15.77</v>
      </c>
      <c r="C87">
        <v>0.11</v>
      </c>
      <c r="D87">
        <v>3.93</v>
      </c>
      <c r="E87">
        <v>25</v>
      </c>
      <c r="F87">
        <v>5290</v>
      </c>
      <c r="G87">
        <v>30476</v>
      </c>
      <c r="I87" s="2" t="s">
        <v>40</v>
      </c>
      <c r="J87">
        <v>11.75</v>
      </c>
      <c r="K87">
        <v>0.12</v>
      </c>
      <c r="L87">
        <v>4.2</v>
      </c>
      <c r="M87">
        <v>36</v>
      </c>
      <c r="N87">
        <v>6</v>
      </c>
      <c r="O87">
        <v>34455</v>
      </c>
      <c r="Q87" s="1" t="s">
        <v>37</v>
      </c>
      <c r="R87">
        <v>19.440000000000001</v>
      </c>
      <c r="S87">
        <v>0.19</v>
      </c>
      <c r="T87">
        <v>7.63</v>
      </c>
      <c r="U87">
        <v>40</v>
      </c>
      <c r="V87">
        <v>5</v>
      </c>
      <c r="W87">
        <v>35361</v>
      </c>
    </row>
    <row r="88" spans="1:23">
      <c r="A88" s="1"/>
      <c r="B88">
        <v>17.71</v>
      </c>
      <c r="C88">
        <v>0.12</v>
      </c>
      <c r="D88">
        <v>4.38</v>
      </c>
      <c r="E88">
        <v>25</v>
      </c>
      <c r="F88">
        <v>5301</v>
      </c>
      <c r="G88">
        <v>30314</v>
      </c>
      <c r="I88" s="2"/>
      <c r="J88">
        <v>11.34</v>
      </c>
      <c r="K88">
        <v>0.12</v>
      </c>
      <c r="L88">
        <v>4.05</v>
      </c>
      <c r="M88">
        <v>36</v>
      </c>
      <c r="N88">
        <v>8</v>
      </c>
      <c r="O88">
        <v>34317</v>
      </c>
      <c r="Q88" s="1"/>
      <c r="R88">
        <v>18.260000000000002</v>
      </c>
      <c r="S88">
        <v>0.19</v>
      </c>
      <c r="T88">
        <v>7.1</v>
      </c>
      <c r="U88">
        <v>39</v>
      </c>
      <c r="V88">
        <v>2</v>
      </c>
      <c r="W88">
        <v>35219</v>
      </c>
    </row>
    <row r="89" spans="1:23">
      <c r="A89" s="1"/>
      <c r="B89">
        <v>16.920000000000002</v>
      </c>
      <c r="C89">
        <v>0.11</v>
      </c>
      <c r="D89">
        <v>4.17</v>
      </c>
      <c r="E89">
        <v>25</v>
      </c>
      <c r="F89">
        <v>6195</v>
      </c>
      <c r="G89">
        <v>28990</v>
      </c>
      <c r="I89" s="2"/>
      <c r="J89">
        <v>16.29</v>
      </c>
      <c r="K89">
        <v>0.17</v>
      </c>
      <c r="L89">
        <v>6.62</v>
      </c>
      <c r="M89">
        <v>41</v>
      </c>
      <c r="N89">
        <v>10</v>
      </c>
      <c r="O89">
        <f>34905</f>
        <v>34905</v>
      </c>
      <c r="Q89" s="1"/>
      <c r="R89">
        <v>16.22</v>
      </c>
      <c r="S89">
        <v>0.13</v>
      </c>
      <c r="T89">
        <v>4.9000000000000004</v>
      </c>
      <c r="U89">
        <v>31</v>
      </c>
      <c r="V89">
        <v>9</v>
      </c>
      <c r="W89">
        <v>34692</v>
      </c>
    </row>
    <row r="90" spans="1:23">
      <c r="A90" s="1"/>
      <c r="B90">
        <v>17.2</v>
      </c>
      <c r="C90">
        <v>0.12</v>
      </c>
      <c r="D90">
        <v>4.26</v>
      </c>
      <c r="E90">
        <v>25</v>
      </c>
      <c r="F90">
        <v>5645</v>
      </c>
      <c r="G90">
        <v>29669</v>
      </c>
      <c r="I90" s="2"/>
      <c r="J90">
        <v>14.04</v>
      </c>
      <c r="K90">
        <v>0.14000000000000001</v>
      </c>
      <c r="L90">
        <v>5.16</v>
      </c>
      <c r="M90">
        <v>37</v>
      </c>
      <c r="N90">
        <v>17</v>
      </c>
      <c r="O90">
        <f>34977</f>
        <v>34977</v>
      </c>
      <c r="Q90" s="1"/>
      <c r="R90">
        <v>19.190000000000001</v>
      </c>
      <c r="S90">
        <v>0.19</v>
      </c>
      <c r="T90">
        <v>7.35</v>
      </c>
      <c r="U90">
        <v>39</v>
      </c>
      <c r="V90">
        <v>10</v>
      </c>
      <c r="W90">
        <f>35220</f>
        <v>35220</v>
      </c>
    </row>
    <row r="91" spans="1:23">
      <c r="A91" s="1"/>
      <c r="B91">
        <v>19.62</v>
      </c>
      <c r="C91">
        <v>0.12</v>
      </c>
      <c r="D91">
        <v>4.66</v>
      </c>
      <c r="E91">
        <v>24</v>
      </c>
      <c r="F91">
        <v>3950</v>
      </c>
      <c r="G91">
        <v>31758</v>
      </c>
      <c r="I91" s="2"/>
      <c r="J91">
        <v>15.67</v>
      </c>
      <c r="K91">
        <v>0.16</v>
      </c>
      <c r="L91">
        <v>5.85</v>
      </c>
      <c r="M91">
        <v>38</v>
      </c>
      <c r="N91">
        <v>10</v>
      </c>
      <c r="O91">
        <f>34828</f>
        <v>34828</v>
      </c>
      <c r="Q91" s="1"/>
      <c r="R91">
        <v>16.27</v>
      </c>
      <c r="S91">
        <v>0.17</v>
      </c>
      <c r="T91">
        <v>6.28</v>
      </c>
      <c r="U91">
        <v>39</v>
      </c>
      <c r="V91">
        <v>18</v>
      </c>
      <c r="W91">
        <f>34860</f>
        <v>34860</v>
      </c>
    </row>
    <row r="92" spans="1:23">
      <c r="A92" s="1"/>
      <c r="B92">
        <v>19.440000000000001</v>
      </c>
      <c r="C92">
        <v>0.13</v>
      </c>
      <c r="D92">
        <v>4.74</v>
      </c>
      <c r="E92">
        <v>25</v>
      </c>
      <c r="F92">
        <v>3890</v>
      </c>
      <c r="G92">
        <v>31853</v>
      </c>
      <c r="I92" s="2"/>
      <c r="J92">
        <v>16.25</v>
      </c>
      <c r="K92">
        <v>0.15</v>
      </c>
      <c r="L92">
        <v>5.47</v>
      </c>
      <c r="M92">
        <v>34</v>
      </c>
      <c r="N92">
        <v>9</v>
      </c>
      <c r="O92">
        <v>34691</v>
      </c>
      <c r="Q92" s="1"/>
      <c r="R92">
        <v>21.69</v>
      </c>
      <c r="S92">
        <v>0.21</v>
      </c>
      <c r="T92">
        <v>7.9</v>
      </c>
      <c r="U92">
        <v>37</v>
      </c>
      <c r="V92">
        <v>13</v>
      </c>
      <c r="W92">
        <f>35348</f>
        <v>35348</v>
      </c>
    </row>
    <row r="93" spans="1:23">
      <c r="A93" s="1"/>
      <c r="B93">
        <v>19.59</v>
      </c>
      <c r="C93">
        <v>0.13</v>
      </c>
      <c r="D93">
        <v>4.66</v>
      </c>
      <c r="E93">
        <v>24</v>
      </c>
      <c r="F93">
        <v>4670</v>
      </c>
      <c r="G93">
        <v>30682</v>
      </c>
      <c r="I93" s="2"/>
      <c r="J93">
        <v>21.49</v>
      </c>
      <c r="K93">
        <v>0.2</v>
      </c>
      <c r="L93">
        <v>7.83</v>
      </c>
      <c r="M93">
        <v>37</v>
      </c>
      <c r="N93">
        <v>6</v>
      </c>
      <c r="O93">
        <v>35264</v>
      </c>
      <c r="Q93" s="1"/>
      <c r="R93">
        <v>21.63</v>
      </c>
      <c r="S93">
        <v>0.21</v>
      </c>
      <c r="T93">
        <v>8.9700000000000006</v>
      </c>
      <c r="U93">
        <v>42</v>
      </c>
      <c r="V93">
        <v>4</v>
      </c>
      <c r="W93">
        <v>35329</v>
      </c>
    </row>
    <row r="94" spans="1:23">
      <c r="A94" s="1"/>
      <c r="B94">
        <v>19</v>
      </c>
      <c r="C94">
        <v>0.12</v>
      </c>
      <c r="D94">
        <v>4.42</v>
      </c>
      <c r="E94">
        <v>23</v>
      </c>
      <c r="F94">
        <v>4386</v>
      </c>
      <c r="G94">
        <v>31377</v>
      </c>
      <c r="I94" s="2"/>
      <c r="J94">
        <v>18.21</v>
      </c>
      <c r="K94">
        <v>0.19</v>
      </c>
      <c r="L94">
        <v>6.88</v>
      </c>
      <c r="M94">
        <v>38</v>
      </c>
      <c r="N94">
        <v>4</v>
      </c>
      <c r="O94">
        <v>35033</v>
      </c>
      <c r="Q94" s="1"/>
      <c r="R94">
        <v>23.56</v>
      </c>
      <c r="S94">
        <v>0.24</v>
      </c>
      <c r="T94">
        <v>9.48</v>
      </c>
      <c r="U94">
        <v>41</v>
      </c>
      <c r="V94">
        <v>8</v>
      </c>
      <c r="W94">
        <v>35463</v>
      </c>
    </row>
    <row r="95" spans="1:23">
      <c r="A95" s="1"/>
      <c r="B95">
        <v>15.59</v>
      </c>
      <c r="C95">
        <v>0.11</v>
      </c>
      <c r="D95">
        <v>3.92</v>
      </c>
      <c r="E95">
        <v>25</v>
      </c>
      <c r="F95">
        <v>5563</v>
      </c>
      <c r="G95">
        <v>29830</v>
      </c>
      <c r="I95" s="2"/>
      <c r="J95">
        <v>20.47</v>
      </c>
      <c r="K95">
        <v>0.21</v>
      </c>
      <c r="L95">
        <v>8.2200000000000006</v>
      </c>
      <c r="M95">
        <v>41</v>
      </c>
      <c r="N95">
        <v>3</v>
      </c>
      <c r="O95">
        <v>35408</v>
      </c>
      <c r="Q95" s="1"/>
      <c r="R95">
        <v>21.29</v>
      </c>
      <c r="S95">
        <v>0.22</v>
      </c>
      <c r="T95">
        <v>8.16</v>
      </c>
      <c r="U95">
        <v>39</v>
      </c>
      <c r="V95">
        <v>12</v>
      </c>
      <c r="W95">
        <f>35164</f>
        <v>35164</v>
      </c>
    </row>
    <row r="96" spans="1:23">
      <c r="A96" s="1"/>
      <c r="B96">
        <v>17.16</v>
      </c>
      <c r="C96">
        <v>0.11</v>
      </c>
      <c r="D96">
        <v>4.3099999999999996</v>
      </c>
      <c r="E96">
        <v>25</v>
      </c>
      <c r="F96">
        <v>4699</v>
      </c>
      <c r="G96">
        <v>30814</v>
      </c>
      <c r="I96" s="2"/>
      <c r="J96">
        <v>15.35</v>
      </c>
      <c r="K96">
        <v>0.15</v>
      </c>
      <c r="L96">
        <v>5.17</v>
      </c>
      <c r="M96">
        <v>34</v>
      </c>
      <c r="N96">
        <v>2</v>
      </c>
      <c r="O96">
        <v>34598</v>
      </c>
      <c r="Q96" s="1"/>
      <c r="R96">
        <v>20.83</v>
      </c>
      <c r="S96">
        <v>0.2</v>
      </c>
      <c r="T96">
        <v>7.75</v>
      </c>
      <c r="U96">
        <v>38</v>
      </c>
      <c r="V96">
        <v>14</v>
      </c>
      <c r="W96">
        <f>35199</f>
        <v>35199</v>
      </c>
    </row>
    <row r="97" spans="1:23">
      <c r="A97" s="1"/>
      <c r="B97" s="1">
        <f t="shared" ref="B97:G97" si="21">AVERAGE(B87:B96)</f>
        <v>17.8</v>
      </c>
      <c r="C97" s="1">
        <f t="shared" si="21"/>
        <v>0.11800000000000002</v>
      </c>
      <c r="D97" s="1">
        <f t="shared" si="21"/>
        <v>4.3450000000000006</v>
      </c>
      <c r="E97" s="1">
        <f t="shared" si="21"/>
        <v>24.6</v>
      </c>
      <c r="F97" s="1">
        <f t="shared" si="21"/>
        <v>4958.8999999999996</v>
      </c>
      <c r="G97" s="1">
        <f t="shared" si="21"/>
        <v>30576.3</v>
      </c>
      <c r="I97" s="2"/>
      <c r="J97" s="1">
        <f t="shared" ref="J97:O97" si="22">AVERAGE(J87:J96)</f>
        <v>16.085999999999999</v>
      </c>
      <c r="K97" s="1">
        <f t="shared" si="22"/>
        <v>0.16099999999999998</v>
      </c>
      <c r="L97" s="1">
        <f t="shared" si="22"/>
        <v>5.9450000000000003</v>
      </c>
      <c r="M97" s="1">
        <f t="shared" si="22"/>
        <v>37.200000000000003</v>
      </c>
      <c r="N97" s="1">
        <f t="shared" si="22"/>
        <v>7.5</v>
      </c>
      <c r="O97" s="1">
        <f t="shared" si="22"/>
        <v>34847.599999999999</v>
      </c>
      <c r="Q97" s="1"/>
      <c r="R97" s="1">
        <f t="shared" ref="R97:W97" si="23">AVERAGE(R87:R96)</f>
        <v>19.838000000000001</v>
      </c>
      <c r="S97" s="1">
        <f t="shared" si="23"/>
        <v>0.19500000000000001</v>
      </c>
      <c r="T97" s="1">
        <f t="shared" si="23"/>
        <v>7.5519999999999996</v>
      </c>
      <c r="U97" s="1">
        <f t="shared" si="23"/>
        <v>38.5</v>
      </c>
      <c r="V97" s="1">
        <f t="shared" si="23"/>
        <v>9.5</v>
      </c>
      <c r="W97" s="1">
        <f t="shared" si="23"/>
        <v>35185.5</v>
      </c>
    </row>
    <row r="98" spans="1:23">
      <c r="A98" s="1"/>
      <c r="I98" s="2"/>
      <c r="Q98" s="1"/>
    </row>
    <row r="99" spans="1:23">
      <c r="A99" s="1" t="s">
        <v>35</v>
      </c>
      <c r="B99">
        <v>60.7</v>
      </c>
      <c r="C99">
        <v>0.44</v>
      </c>
      <c r="D99">
        <v>16.190000000000001</v>
      </c>
      <c r="E99">
        <v>27</v>
      </c>
      <c r="F99">
        <v>21933</v>
      </c>
      <c r="G99">
        <v>131796</v>
      </c>
      <c r="I99" s="2" t="s">
        <v>41</v>
      </c>
      <c r="J99">
        <v>214.42</v>
      </c>
      <c r="K99">
        <f>1.34</f>
        <v>1.34</v>
      </c>
      <c r="L99">
        <f>70.22</f>
        <v>70.22</v>
      </c>
      <c r="M99">
        <v>33</v>
      </c>
      <c r="N99">
        <f>13</f>
        <v>13</v>
      </c>
      <c r="O99">
        <f>151330</f>
        <v>151330</v>
      </c>
      <c r="Q99" s="1" t="s">
        <v>38</v>
      </c>
      <c r="R99">
        <v>100.64</v>
      </c>
      <c r="S99">
        <f>0.78</f>
        <v>0.78</v>
      </c>
      <c r="T99">
        <v>31.9</v>
      </c>
      <c r="U99">
        <v>32</v>
      </c>
      <c r="V99">
        <v>9</v>
      </c>
      <c r="W99">
        <v>150067</v>
      </c>
    </row>
    <row r="100" spans="1:23">
      <c r="A100" s="1"/>
      <c r="B100">
        <v>93.22</v>
      </c>
      <c r="C100">
        <v>0.54</v>
      </c>
      <c r="D100">
        <v>21.65</v>
      </c>
      <c r="E100">
        <v>23</v>
      </c>
      <c r="F100">
        <v>20447</v>
      </c>
      <c r="G100">
        <v>131507</v>
      </c>
      <c r="J100">
        <v>105.41</v>
      </c>
      <c r="K100">
        <f>0.8</f>
        <v>0.8</v>
      </c>
      <c r="L100">
        <f>31.56</f>
        <v>31.56</v>
      </c>
      <c r="M100">
        <v>30</v>
      </c>
      <c r="N100">
        <f>26</f>
        <v>26</v>
      </c>
      <c r="O100">
        <f>149852</f>
        <v>149852</v>
      </c>
      <c r="R100">
        <v>89.58</v>
      </c>
      <c r="S100">
        <v>0.79</v>
      </c>
      <c r="T100">
        <v>31.02</v>
      </c>
      <c r="U100">
        <v>35</v>
      </c>
      <c r="V100">
        <v>14</v>
      </c>
      <c r="W100">
        <f>150340</f>
        <v>150340</v>
      </c>
    </row>
    <row r="101" spans="1:23">
      <c r="A101" s="1"/>
      <c r="B101">
        <v>105.59</v>
      </c>
      <c r="C101">
        <f>0.58</f>
        <v>0.57999999999999996</v>
      </c>
      <c r="D101">
        <f>23.69</f>
        <v>23.69</v>
      </c>
      <c r="E101">
        <v>22</v>
      </c>
      <c r="F101">
        <f>18313</f>
        <v>18313</v>
      </c>
      <c r="G101">
        <f>132993</f>
        <v>132993</v>
      </c>
      <c r="J101">
        <v>96.12</v>
      </c>
      <c r="K101">
        <v>0.78</v>
      </c>
      <c r="L101">
        <v>31.51</v>
      </c>
      <c r="M101">
        <v>33</v>
      </c>
      <c r="N101">
        <v>7</v>
      </c>
      <c r="O101">
        <v>149819</v>
      </c>
      <c r="R101">
        <v>89.57</v>
      </c>
      <c r="S101">
        <v>0.72</v>
      </c>
      <c r="T101">
        <v>27.17</v>
      </c>
      <c r="U101">
        <v>31</v>
      </c>
      <c r="V101">
        <v>15</v>
      </c>
      <c r="W101">
        <f>150349</f>
        <v>150349</v>
      </c>
    </row>
    <row r="102" spans="1:23">
      <c r="A102" s="1"/>
      <c r="B102">
        <v>96.68</v>
      </c>
      <c r="C102">
        <v>0.6</v>
      </c>
      <c r="D102">
        <v>22.18</v>
      </c>
      <c r="E102">
        <v>23</v>
      </c>
      <c r="F102">
        <v>20165</v>
      </c>
      <c r="G102">
        <v>130551</v>
      </c>
      <c r="J102">
        <v>93.19</v>
      </c>
      <c r="K102">
        <v>0.75</v>
      </c>
      <c r="L102">
        <v>29.82</v>
      </c>
      <c r="M102">
        <v>32</v>
      </c>
      <c r="N102">
        <v>8</v>
      </c>
      <c r="O102">
        <v>149887</v>
      </c>
      <c r="R102">
        <v>81.78</v>
      </c>
      <c r="S102">
        <v>0.72</v>
      </c>
      <c r="T102">
        <v>28.52</v>
      </c>
      <c r="U102">
        <v>35</v>
      </c>
      <c r="V102">
        <v>7</v>
      </c>
      <c r="W102">
        <v>148519</v>
      </c>
    </row>
    <row r="103" spans="1:23">
      <c r="A103" s="1"/>
      <c r="B103">
        <v>99.79</v>
      </c>
      <c r="C103">
        <v>0.56999999999999995</v>
      </c>
      <c r="D103">
        <v>22.44</v>
      </c>
      <c r="E103">
        <v>23</v>
      </c>
      <c r="F103">
        <v>22455</v>
      </c>
      <c r="G103">
        <v>127650</v>
      </c>
      <c r="J103">
        <v>88.7</v>
      </c>
      <c r="K103">
        <v>0.72</v>
      </c>
      <c r="L103">
        <v>27.34</v>
      </c>
      <c r="M103">
        <v>31</v>
      </c>
      <c r="N103">
        <v>11</v>
      </c>
      <c r="O103">
        <v>149926</v>
      </c>
      <c r="R103">
        <v>87.87</v>
      </c>
      <c r="S103">
        <v>0.88</v>
      </c>
      <c r="T103">
        <v>33.619999999999997</v>
      </c>
      <c r="U103">
        <v>39</v>
      </c>
      <c r="V103">
        <v>13</v>
      </c>
      <c r="W103">
        <f>149525</f>
        <v>149525</v>
      </c>
    </row>
    <row r="104" spans="1:23">
      <c r="A104" s="1"/>
      <c r="B104">
        <v>89.39</v>
      </c>
      <c r="C104">
        <v>0.52</v>
      </c>
      <c r="D104">
        <v>20.67</v>
      </c>
      <c r="E104">
        <v>23</v>
      </c>
      <c r="F104">
        <v>22876</v>
      </c>
      <c r="G104">
        <v>126591</v>
      </c>
      <c r="J104">
        <v>108.48</v>
      </c>
      <c r="K104">
        <f>0.88</f>
        <v>0.88</v>
      </c>
      <c r="L104">
        <f>36.11</f>
        <v>36.11</v>
      </c>
      <c r="M104">
        <v>34</v>
      </c>
      <c r="N104">
        <f>11</f>
        <v>11</v>
      </c>
      <c r="O104">
        <f>149992</f>
        <v>149992</v>
      </c>
      <c r="R104">
        <v>67.53</v>
      </c>
      <c r="S104">
        <v>0.67</v>
      </c>
      <c r="T104">
        <v>25.35</v>
      </c>
      <c r="U104">
        <v>38</v>
      </c>
      <c r="V104">
        <v>6</v>
      </c>
      <c r="W104">
        <v>148023</v>
      </c>
    </row>
    <row r="105" spans="1:23">
      <c r="A105" s="1"/>
      <c r="B105">
        <v>152.43</v>
      </c>
      <c r="C105">
        <f>0.78</f>
        <v>0.78</v>
      </c>
      <c r="D105">
        <f>28.75</f>
        <v>28.75</v>
      </c>
      <c r="E105">
        <v>19</v>
      </c>
      <c r="F105">
        <f>14452</f>
        <v>14452</v>
      </c>
      <c r="G105">
        <f>136575</f>
        <v>136575</v>
      </c>
      <c r="J105">
        <v>79.2</v>
      </c>
      <c r="K105">
        <v>0.62</v>
      </c>
      <c r="L105">
        <v>22.58</v>
      </c>
      <c r="M105">
        <v>29</v>
      </c>
      <c r="N105">
        <v>14</v>
      </c>
      <c r="O105">
        <v>149578</v>
      </c>
      <c r="R105">
        <v>55.43</v>
      </c>
      <c r="S105">
        <v>0.63</v>
      </c>
      <c r="T105">
        <v>22.31</v>
      </c>
      <c r="U105">
        <v>41</v>
      </c>
      <c r="V105">
        <v>17</v>
      </c>
      <c r="W105">
        <f>148445</f>
        <v>148445</v>
      </c>
    </row>
    <row r="106" spans="1:23">
      <c r="A106" s="1"/>
      <c r="B106">
        <v>185.8</v>
      </c>
      <c r="C106">
        <f>0.72</f>
        <v>0.72</v>
      </c>
      <c r="D106">
        <f>31.01</f>
        <v>31.01</v>
      </c>
      <c r="E106">
        <v>17</v>
      </c>
      <c r="F106">
        <f>13540</f>
        <v>13540</v>
      </c>
      <c r="G106">
        <f>137246</f>
        <v>137246</v>
      </c>
      <c r="J106">
        <v>82.25</v>
      </c>
      <c r="K106">
        <v>0.68</v>
      </c>
      <c r="L106">
        <v>25.02</v>
      </c>
      <c r="M106">
        <v>31</v>
      </c>
      <c r="N106">
        <v>10</v>
      </c>
      <c r="O106">
        <v>150262</v>
      </c>
      <c r="R106">
        <v>63.44</v>
      </c>
      <c r="S106">
        <v>0.67</v>
      </c>
      <c r="T106">
        <v>24.01</v>
      </c>
      <c r="U106">
        <v>38</v>
      </c>
      <c r="V106">
        <v>12</v>
      </c>
      <c r="W106">
        <f>149175</f>
        <v>149175</v>
      </c>
    </row>
    <row r="107" spans="1:23">
      <c r="A107" s="1"/>
      <c r="B107">
        <v>163.09</v>
      </c>
      <c r="C107">
        <f>0.66</f>
        <v>0.66</v>
      </c>
      <c r="D107">
        <f>28.1</f>
        <v>28.1</v>
      </c>
      <c r="E107">
        <v>17</v>
      </c>
      <c r="F107">
        <f>13490</f>
        <v>13490</v>
      </c>
      <c r="G107">
        <f>137358</f>
        <v>137358</v>
      </c>
      <c r="J107">
        <v>95.17</v>
      </c>
      <c r="K107">
        <v>0.82</v>
      </c>
      <c r="L107">
        <v>32.68</v>
      </c>
      <c r="M107">
        <v>35</v>
      </c>
      <c r="N107">
        <v>12</v>
      </c>
      <c r="O107">
        <v>150356</v>
      </c>
      <c r="R107">
        <v>73.89</v>
      </c>
      <c r="S107">
        <v>0.8</v>
      </c>
      <c r="T107">
        <v>31.78</v>
      </c>
      <c r="U107">
        <v>44</v>
      </c>
      <c r="V107">
        <v>5</v>
      </c>
      <c r="W107">
        <v>148795</v>
      </c>
    </row>
    <row r="108" spans="1:23">
      <c r="A108" s="1"/>
      <c r="B108">
        <v>168.68</v>
      </c>
      <c r="C108">
        <f>0.72</f>
        <v>0.72</v>
      </c>
      <c r="D108">
        <f>28.94</f>
        <v>28.94</v>
      </c>
      <c r="E108">
        <v>17</v>
      </c>
      <c r="F108">
        <f>13884</f>
        <v>13884</v>
      </c>
      <c r="G108">
        <f>136856</f>
        <v>136856</v>
      </c>
      <c r="J108">
        <v>75.040000000000006</v>
      </c>
      <c r="K108">
        <v>0.67</v>
      </c>
      <c r="L108">
        <v>24.17</v>
      </c>
      <c r="M108">
        <v>33</v>
      </c>
      <c r="N108">
        <v>10</v>
      </c>
      <c r="O108">
        <v>150074</v>
      </c>
      <c r="R108">
        <v>65.59</v>
      </c>
      <c r="S108">
        <v>0.71</v>
      </c>
      <c r="T108">
        <v>26.6</v>
      </c>
      <c r="U108">
        <v>41</v>
      </c>
      <c r="V108">
        <v>22</v>
      </c>
      <c r="W108">
        <f>149174</f>
        <v>149174</v>
      </c>
    </row>
    <row r="109" spans="1:23">
      <c r="A109" s="1"/>
      <c r="B109" s="1">
        <f t="shared" ref="B109:G109" si="24">AVERAGE(B99:B108)</f>
        <v>121.53699999999999</v>
      </c>
      <c r="C109" s="1">
        <f t="shared" si="24"/>
        <v>0.61299999999999999</v>
      </c>
      <c r="D109" s="1">
        <f t="shared" si="24"/>
        <v>24.361999999999998</v>
      </c>
      <c r="E109" s="1">
        <f t="shared" si="24"/>
        <v>21.1</v>
      </c>
      <c r="F109" s="1">
        <f t="shared" si="24"/>
        <v>18155.5</v>
      </c>
      <c r="G109" s="1">
        <f t="shared" si="24"/>
        <v>132912.29999999999</v>
      </c>
      <c r="J109" s="1">
        <f t="shared" ref="J109:O109" si="25">AVERAGE(J99:J108)</f>
        <v>103.798</v>
      </c>
      <c r="K109" s="1">
        <f t="shared" si="25"/>
        <v>0.80600000000000005</v>
      </c>
      <c r="L109" s="1">
        <f t="shared" si="25"/>
        <v>33.100999999999999</v>
      </c>
      <c r="M109" s="1">
        <f t="shared" si="25"/>
        <v>32.1</v>
      </c>
      <c r="N109" s="1">
        <f t="shared" si="25"/>
        <v>12.2</v>
      </c>
      <c r="O109" s="1">
        <f t="shared" si="25"/>
        <v>150107.6</v>
      </c>
      <c r="R109" s="1">
        <f t="shared" ref="R109:W109" si="26">AVERAGE(R99:R108)</f>
        <v>77.531999999999996</v>
      </c>
      <c r="S109" s="1">
        <f t="shared" si="26"/>
        <v>0.73699999999999988</v>
      </c>
      <c r="T109" s="1">
        <f t="shared" si="26"/>
        <v>28.227999999999998</v>
      </c>
      <c r="U109" s="1">
        <f t="shared" si="26"/>
        <v>37.4</v>
      </c>
      <c r="V109" s="1">
        <f t="shared" si="26"/>
        <v>12</v>
      </c>
      <c r="W109" s="1">
        <f t="shared" si="26"/>
        <v>149241.20000000001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Overview</vt:lpstr>
      <vt:lpstr>Time Averages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Fermin</dc:creator>
  <cp:lastModifiedBy>Louis</cp:lastModifiedBy>
  <dcterms:created xsi:type="dcterms:W3CDTF">2014-10-30T00:25:00Z</dcterms:created>
  <dcterms:modified xsi:type="dcterms:W3CDTF">2014-10-30T22:22:20Z</dcterms:modified>
</cp:coreProperties>
</file>