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-20" windowWidth="16800" windowHeight="20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8" i="1" l="1"/>
  <c r="N108" i="1"/>
  <c r="M108" i="1"/>
  <c r="O88" i="1"/>
  <c r="O89" i="1"/>
  <c r="O75" i="1"/>
  <c r="O80" i="1"/>
  <c r="O81" i="1"/>
  <c r="O82" i="1"/>
  <c r="O83" i="1"/>
  <c r="O109" i="1"/>
  <c r="N109" i="1"/>
  <c r="M109" i="1"/>
  <c r="L109" i="1"/>
  <c r="K109" i="1"/>
  <c r="J109" i="1"/>
  <c r="O97" i="1"/>
  <c r="N97" i="1"/>
  <c r="M97" i="1"/>
  <c r="L97" i="1"/>
  <c r="K97" i="1"/>
  <c r="J97" i="1"/>
  <c r="O85" i="1"/>
  <c r="N85" i="1"/>
  <c r="M85" i="1"/>
  <c r="L85" i="1"/>
  <c r="K85" i="1"/>
  <c r="J85" i="1"/>
  <c r="AE3" i="1"/>
  <c r="AE5" i="1"/>
  <c r="AE6" i="1"/>
  <c r="AE7" i="1"/>
  <c r="AE9" i="1"/>
  <c r="AE10" i="1"/>
  <c r="AE11" i="1"/>
  <c r="AE12" i="1"/>
  <c r="AE13" i="1"/>
  <c r="AD6" i="1"/>
  <c r="AD9" i="1"/>
  <c r="AD11" i="1"/>
  <c r="AD13" i="1"/>
  <c r="AC13" i="1"/>
  <c r="AB13" i="1"/>
  <c r="AA13" i="1"/>
  <c r="Z13" i="1"/>
  <c r="AE18" i="1"/>
  <c r="AE19" i="1"/>
  <c r="AE25" i="1"/>
  <c r="AD25" i="1"/>
  <c r="AC25" i="1"/>
  <c r="AB25" i="1"/>
  <c r="AA25" i="1"/>
  <c r="Z25" i="1"/>
  <c r="AE27" i="1"/>
  <c r="AE29" i="1"/>
  <c r="AE30" i="1"/>
  <c r="AE32" i="1"/>
  <c r="AE33" i="1"/>
  <c r="AE35" i="1"/>
  <c r="AE36" i="1"/>
  <c r="AE37" i="1"/>
  <c r="AD37" i="1"/>
  <c r="AC37" i="1"/>
  <c r="AB37" i="1"/>
  <c r="AA37" i="1"/>
  <c r="Z37" i="1"/>
  <c r="AE39" i="1"/>
  <c r="AE41" i="1"/>
  <c r="AE42" i="1"/>
  <c r="AE44" i="1"/>
  <c r="AE46" i="1"/>
  <c r="AE47" i="1"/>
  <c r="AE48" i="1"/>
  <c r="AE49" i="1"/>
  <c r="AD49" i="1"/>
  <c r="AC49" i="1"/>
  <c r="AB49" i="1"/>
  <c r="AA49" i="1"/>
  <c r="Z49" i="1"/>
  <c r="AE63" i="1"/>
  <c r="AE66" i="1"/>
  <c r="AE68" i="1"/>
  <c r="AE70" i="1"/>
  <c r="AE73" i="1"/>
  <c r="AD73" i="1"/>
  <c r="AC73" i="1"/>
  <c r="AB73" i="1"/>
  <c r="AA73" i="1"/>
  <c r="Z73" i="1"/>
  <c r="AE53" i="1"/>
  <c r="AE61" i="1"/>
  <c r="AD61" i="1"/>
  <c r="AC61" i="1"/>
  <c r="AB61" i="1"/>
  <c r="AA61" i="1"/>
  <c r="Z61" i="1"/>
  <c r="W63" i="1"/>
  <c r="W65" i="1"/>
  <c r="W66" i="1"/>
  <c r="W67" i="1"/>
  <c r="W69" i="1"/>
  <c r="W70" i="1"/>
  <c r="W73" i="1"/>
  <c r="V73" i="1"/>
  <c r="U73" i="1"/>
  <c r="T73" i="1"/>
  <c r="S73" i="1"/>
  <c r="R73" i="1"/>
  <c r="W61" i="1"/>
  <c r="V61" i="1"/>
  <c r="U61" i="1"/>
  <c r="T61" i="1"/>
  <c r="S61" i="1"/>
  <c r="R61" i="1"/>
  <c r="W39" i="1"/>
  <c r="W41" i="1"/>
  <c r="W42" i="1"/>
  <c r="W43" i="1"/>
  <c r="W44" i="1"/>
  <c r="W45" i="1"/>
  <c r="W46" i="1"/>
  <c r="W49" i="1"/>
  <c r="V39" i="1"/>
  <c r="V43" i="1"/>
  <c r="V44" i="1"/>
  <c r="V45" i="1"/>
  <c r="V46" i="1"/>
  <c r="V49" i="1"/>
  <c r="U49" i="1"/>
  <c r="T49" i="1"/>
  <c r="S49" i="1"/>
  <c r="R49" i="1"/>
  <c r="W32" i="1"/>
  <c r="W33" i="1"/>
  <c r="W34" i="1"/>
  <c r="W37" i="1"/>
  <c r="V37" i="1"/>
  <c r="U37" i="1"/>
  <c r="T37" i="1"/>
  <c r="S37" i="1"/>
  <c r="R37" i="1"/>
  <c r="W25" i="1"/>
  <c r="V15" i="1"/>
  <c r="V16" i="1"/>
  <c r="V17" i="1"/>
  <c r="V18" i="1"/>
  <c r="V20" i="1"/>
  <c r="V21" i="1"/>
  <c r="V22" i="1"/>
  <c r="V23" i="1"/>
  <c r="V24" i="1"/>
  <c r="V25" i="1"/>
  <c r="U15" i="1"/>
  <c r="U16" i="1"/>
  <c r="U17" i="1"/>
  <c r="U18" i="1"/>
  <c r="U20" i="1"/>
  <c r="U21" i="1"/>
  <c r="U22" i="1"/>
  <c r="U23" i="1"/>
  <c r="U24" i="1"/>
  <c r="U25" i="1"/>
  <c r="T25" i="1"/>
  <c r="S25" i="1"/>
  <c r="R25" i="1"/>
  <c r="S13" i="1"/>
  <c r="T13" i="1"/>
  <c r="U13" i="1"/>
  <c r="V6" i="1"/>
  <c r="V7" i="1"/>
  <c r="V8" i="1"/>
  <c r="V9" i="1"/>
  <c r="V10" i="1"/>
  <c r="V11" i="1"/>
  <c r="V13" i="1"/>
  <c r="W6" i="1"/>
  <c r="W7" i="1"/>
  <c r="W8" i="1"/>
  <c r="W9" i="1"/>
  <c r="W10" i="1"/>
  <c r="W11" i="1"/>
  <c r="W13" i="1"/>
  <c r="R13" i="1"/>
  <c r="K73" i="1"/>
  <c r="L73" i="1"/>
  <c r="M73" i="1"/>
  <c r="N73" i="1"/>
  <c r="O64" i="1"/>
  <c r="O65" i="1"/>
  <c r="O67" i="1"/>
  <c r="O73" i="1"/>
  <c r="J73" i="1"/>
  <c r="K61" i="1"/>
  <c r="L61" i="1"/>
  <c r="M61" i="1"/>
  <c r="N61" i="1"/>
  <c r="O51" i="1"/>
  <c r="O53" i="1"/>
  <c r="O56" i="1"/>
  <c r="O58" i="1"/>
  <c r="O61" i="1"/>
  <c r="J61" i="1"/>
  <c r="K49" i="1"/>
  <c r="L49" i="1"/>
  <c r="M49" i="1"/>
  <c r="N49" i="1"/>
  <c r="O49" i="1"/>
  <c r="J49" i="1"/>
  <c r="K37" i="1"/>
  <c r="L37" i="1"/>
  <c r="M37" i="1"/>
  <c r="N37" i="1"/>
  <c r="O37" i="1"/>
  <c r="J37" i="1"/>
  <c r="K25" i="1"/>
  <c r="L25" i="1"/>
  <c r="M25" i="1"/>
  <c r="N25" i="1"/>
  <c r="O25" i="1"/>
  <c r="J25" i="1"/>
  <c r="K13" i="1"/>
  <c r="L13" i="1"/>
  <c r="M13" i="1"/>
  <c r="N13" i="1"/>
  <c r="O13" i="1"/>
  <c r="J13" i="1"/>
</calcChain>
</file>

<file path=xl/sharedStrings.xml><?xml version="1.0" encoding="utf-8"?>
<sst xmlns="http://schemas.openxmlformats.org/spreadsheetml/2006/main" count="87" uniqueCount="39">
  <si>
    <t>CFS</t>
  </si>
  <si>
    <t>wall</t>
  </si>
  <si>
    <t>user</t>
  </si>
  <si>
    <t>system</t>
  </si>
  <si>
    <t>CPU</t>
  </si>
  <si>
    <t>i-switched</t>
  </si>
  <si>
    <t>v-switched</t>
  </si>
  <si>
    <t>CPU bound [7]</t>
  </si>
  <si>
    <t>IO bound [7]</t>
  </si>
  <si>
    <t>MIXED [7]</t>
  </si>
  <si>
    <t>CPU bound [70]</t>
  </si>
  <si>
    <t>IO bound [70]</t>
  </si>
  <si>
    <t>MIXED [70]</t>
  </si>
  <si>
    <t>CPU bound [700]</t>
  </si>
  <si>
    <t>IO bound [700]</t>
  </si>
  <si>
    <t>MIXED [700]</t>
  </si>
  <si>
    <t>FIFO</t>
  </si>
  <si>
    <t>RR</t>
  </si>
  <si>
    <t>CFS SMALL CPU</t>
  </si>
  <si>
    <t>CFS MED CPU</t>
  </si>
  <si>
    <t>CFS LARGE CPU</t>
  </si>
  <si>
    <t>CFS SMALL IO</t>
  </si>
  <si>
    <t>CFS SMALL MIXED</t>
  </si>
  <si>
    <t>CFS MEDIUM MIXED</t>
  </si>
  <si>
    <t>CFS LARGE MIXED</t>
  </si>
  <si>
    <t>FIFO SMALL CPU</t>
  </si>
  <si>
    <t>FIFO MED CPU</t>
  </si>
  <si>
    <t>FIFO LARGE CPU</t>
  </si>
  <si>
    <t>FIFO SMALL MIXED</t>
  </si>
  <si>
    <t>FIFO MED MIXED</t>
  </si>
  <si>
    <t>FIFO LARGE MIXED</t>
  </si>
  <si>
    <t>RR SMALL CPU</t>
  </si>
  <si>
    <t>RR MED CPU</t>
  </si>
  <si>
    <t>RR LARGE CPU</t>
  </si>
  <si>
    <t>RR SMALL MIXED</t>
  </si>
  <si>
    <t>RR MED MIXED</t>
  </si>
  <si>
    <t>RR LARGE MIXED</t>
  </si>
  <si>
    <t>CFS MED IO</t>
  </si>
  <si>
    <t>CFS LARGE 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</si>
</sst>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NumberForma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9"/>
  <sheetViews>
    <sheetView tabSelected="1" workbookViewId="0">
      <selection activeCell="B4" sqref="B4"/>
    </sheetView>
  </sheetViews>
  <sheetFormatPr baseColWidth="10" defaultRowHeight="15" x14ac:dyDescent="0"/>
  <cols>
    <col min="1" max="1" width="15" bestFit="1" customWidth="1"/>
    <col min="9" max="9" width="18" bestFit="1" customWidth="1"/>
    <col min="17" max="17" width="16.83203125" bestFit="1" customWidth="1"/>
    <col min="25" max="25" width="15.6640625" bestFit="1" customWidth="1"/>
  </cols>
  <sheetData>
    <row r="1" spans="1:31">
      <c r="B1" s="1" t="s">
        <v>0</v>
      </c>
    </row>
    <row r="2" spans="1:3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5</v>
      </c>
      <c r="AE2" s="1" t="s">
        <v>6</v>
      </c>
    </row>
    <row r="3" spans="1:31">
      <c r="A3" s="1" t="s">
        <v>7</v>
      </c>
      <c r="B3">
        <v>0.06</v>
      </c>
      <c r="C3">
        <v>4.1999999999999996E-2</v>
      </c>
      <c r="D3">
        <v>9.9999999999999985E-3</v>
      </c>
      <c r="E3">
        <v>96.3</v>
      </c>
      <c r="F3">
        <v>12.2</v>
      </c>
      <c r="G3">
        <v>17.899999999999999</v>
      </c>
      <c r="I3" s="1" t="s">
        <v>18</v>
      </c>
      <c r="J3">
        <v>0.06</v>
      </c>
      <c r="K3">
        <v>0.04</v>
      </c>
      <c r="L3">
        <v>0.01</v>
      </c>
      <c r="M3">
        <v>98</v>
      </c>
      <c r="N3">
        <v>17</v>
      </c>
      <c r="O3">
        <v>18</v>
      </c>
      <c r="Q3" s="1" t="s">
        <v>25</v>
      </c>
      <c r="R3">
        <v>0.06</v>
      </c>
      <c r="S3">
        <v>0.04</v>
      </c>
      <c r="T3">
        <v>0.01</v>
      </c>
      <c r="U3" s="3">
        <v>96</v>
      </c>
      <c r="V3">
        <v>7</v>
      </c>
      <c r="W3">
        <v>18</v>
      </c>
      <c r="Y3" s="1" t="s">
        <v>31</v>
      </c>
      <c r="Z3">
        <v>0.06</v>
      </c>
      <c r="AA3">
        <v>0.04</v>
      </c>
      <c r="AB3">
        <v>0.01</v>
      </c>
      <c r="AC3">
        <v>95</v>
      </c>
      <c r="AD3">
        <v>12</v>
      </c>
      <c r="AE3">
        <f>18</f>
        <v>18</v>
      </c>
    </row>
    <row r="4" spans="1:31">
      <c r="A4" s="1" t="s">
        <v>8</v>
      </c>
      <c r="I4" s="1"/>
      <c r="J4">
        <v>0.05</v>
      </c>
      <c r="K4">
        <v>0.04</v>
      </c>
      <c r="L4">
        <v>0.01</v>
      </c>
      <c r="M4">
        <v>101</v>
      </c>
      <c r="N4">
        <v>5</v>
      </c>
      <c r="O4">
        <v>18</v>
      </c>
      <c r="Q4" s="1"/>
      <c r="R4">
        <v>0.06</v>
      </c>
      <c r="S4">
        <v>0.04</v>
      </c>
      <c r="T4">
        <v>0.01</v>
      </c>
      <c r="U4" s="3">
        <v>93</v>
      </c>
      <c r="V4">
        <v>4</v>
      </c>
      <c r="W4">
        <v>17</v>
      </c>
      <c r="Y4" s="1"/>
      <c r="Z4">
        <v>7.0000000000000007E-2</v>
      </c>
      <c r="AA4">
        <v>0.05</v>
      </c>
      <c r="AB4">
        <v>0.01</v>
      </c>
      <c r="AC4">
        <v>93</v>
      </c>
      <c r="AD4">
        <v>5</v>
      </c>
      <c r="AE4">
        <v>18</v>
      </c>
    </row>
    <row r="5" spans="1:31">
      <c r="A5" s="1" t="s">
        <v>9</v>
      </c>
      <c r="B5">
        <v>7.1999999999999995E-2</v>
      </c>
      <c r="C5">
        <v>4.1999999999999996E-2</v>
      </c>
      <c r="D5">
        <v>1.2E-2</v>
      </c>
      <c r="E5">
        <v>85.7</v>
      </c>
      <c r="F5">
        <v>25.8</v>
      </c>
      <c r="G5">
        <v>17.899999999999999</v>
      </c>
      <c r="I5" s="1"/>
      <c r="J5">
        <v>0.06</v>
      </c>
      <c r="K5">
        <v>0.04</v>
      </c>
      <c r="L5">
        <v>0.01</v>
      </c>
      <c r="M5">
        <v>100</v>
      </c>
      <c r="N5">
        <v>7</v>
      </c>
      <c r="O5">
        <v>18</v>
      </c>
      <c r="Q5" s="1"/>
      <c r="R5">
        <v>0.06</v>
      </c>
      <c r="S5">
        <v>0.04</v>
      </c>
      <c r="T5">
        <v>0.01</v>
      </c>
      <c r="U5" s="3">
        <v>89</v>
      </c>
      <c r="V5">
        <v>5</v>
      </c>
      <c r="W5">
        <v>18</v>
      </c>
      <c r="Y5" s="1"/>
      <c r="Z5">
        <v>0.1</v>
      </c>
      <c r="AA5">
        <v>7.0000000000000007E-2</v>
      </c>
      <c r="AB5">
        <v>0.02</v>
      </c>
      <c r="AC5">
        <v>99</v>
      </c>
      <c r="AD5">
        <v>10</v>
      </c>
      <c r="AE5">
        <f>18</f>
        <v>18</v>
      </c>
    </row>
    <row r="6" spans="1:31">
      <c r="A6" s="1"/>
      <c r="I6" s="1"/>
      <c r="J6">
        <v>0.05</v>
      </c>
      <c r="K6">
        <v>0.04</v>
      </c>
      <c r="L6">
        <v>0.01</v>
      </c>
      <c r="M6">
        <v>100</v>
      </c>
      <c r="N6">
        <v>5</v>
      </c>
      <c r="O6">
        <v>18</v>
      </c>
      <c r="Q6" s="1"/>
      <c r="R6">
        <v>0.05</v>
      </c>
      <c r="S6">
        <v>0.04</v>
      </c>
      <c r="T6">
        <v>0.01</v>
      </c>
      <c r="U6" s="3">
        <v>100</v>
      </c>
      <c r="V6">
        <f>5</f>
        <v>5</v>
      </c>
      <c r="W6">
        <f>18</f>
        <v>18</v>
      </c>
      <c r="Y6" s="1"/>
      <c r="Z6">
        <v>0.1</v>
      </c>
      <c r="AA6">
        <v>7.0000000000000007E-2</v>
      </c>
      <c r="AB6">
        <v>0.03</v>
      </c>
      <c r="AC6">
        <v>100</v>
      </c>
      <c r="AD6">
        <f>3</f>
        <v>3</v>
      </c>
      <c r="AE6">
        <f>18</f>
        <v>18</v>
      </c>
    </row>
    <row r="7" spans="1:31">
      <c r="A7" s="1" t="s">
        <v>10</v>
      </c>
      <c r="B7">
        <v>0.52</v>
      </c>
      <c r="C7">
        <v>0.39499999999999996</v>
      </c>
      <c r="D7">
        <v>8.4000000000000005E-2</v>
      </c>
      <c r="E7">
        <v>92.3</v>
      </c>
      <c r="F7">
        <v>120.6</v>
      </c>
      <c r="G7">
        <v>143.19999999999999</v>
      </c>
      <c r="I7" s="1"/>
      <c r="J7">
        <v>0.05</v>
      </c>
      <c r="K7">
        <v>0.04</v>
      </c>
      <c r="L7">
        <v>0.01</v>
      </c>
      <c r="M7">
        <v>101</v>
      </c>
      <c r="N7">
        <v>4</v>
      </c>
      <c r="O7">
        <v>18</v>
      </c>
      <c r="Q7" s="1"/>
      <c r="R7">
        <v>0.05</v>
      </c>
      <c r="S7">
        <v>0.04</v>
      </c>
      <c r="T7">
        <v>0.01</v>
      </c>
      <c r="U7" s="3">
        <v>101</v>
      </c>
      <c r="V7">
        <f>2</f>
        <v>2</v>
      </c>
      <c r="W7">
        <f>18</f>
        <v>18</v>
      </c>
      <c r="Y7" s="1"/>
      <c r="Z7">
        <v>0.09</v>
      </c>
      <c r="AA7">
        <v>0.06</v>
      </c>
      <c r="AB7">
        <v>0.02</v>
      </c>
      <c r="AC7">
        <v>93</v>
      </c>
      <c r="AD7">
        <v>11</v>
      </c>
      <c r="AE7">
        <f>18</f>
        <v>18</v>
      </c>
    </row>
    <row r="8" spans="1:31">
      <c r="A8" s="1" t="s">
        <v>11</v>
      </c>
      <c r="I8" s="1"/>
      <c r="J8">
        <v>0.06</v>
      </c>
      <c r="K8">
        <v>0.04</v>
      </c>
      <c r="L8">
        <v>0.01</v>
      </c>
      <c r="M8">
        <v>96</v>
      </c>
      <c r="N8">
        <v>12</v>
      </c>
      <c r="O8">
        <v>18</v>
      </c>
      <c r="Q8" s="1"/>
      <c r="R8">
        <v>0.05</v>
      </c>
      <c r="S8">
        <v>0.04</v>
      </c>
      <c r="T8">
        <v>0.01</v>
      </c>
      <c r="U8" s="3">
        <v>100</v>
      </c>
      <c r="V8">
        <f>3</f>
        <v>3</v>
      </c>
      <c r="W8">
        <f>18</f>
        <v>18</v>
      </c>
      <c r="Y8" s="1"/>
      <c r="Z8">
        <v>0.1</v>
      </c>
      <c r="AA8">
        <v>7.0000000000000007E-2</v>
      </c>
      <c r="AB8">
        <v>0.02</v>
      </c>
      <c r="AC8">
        <v>99</v>
      </c>
      <c r="AD8">
        <v>4</v>
      </c>
      <c r="AE8">
        <v>18</v>
      </c>
    </row>
    <row r="9" spans="1:31">
      <c r="A9" s="1" t="s">
        <v>12</v>
      </c>
      <c r="B9">
        <v>0.51700000000000002</v>
      </c>
      <c r="C9">
        <v>0.41</v>
      </c>
      <c r="D9">
        <v>7.8000000000000028E-2</v>
      </c>
      <c r="E9">
        <v>94.6</v>
      </c>
      <c r="F9">
        <v>103.3</v>
      </c>
      <c r="G9">
        <v>144</v>
      </c>
      <c r="I9" s="1"/>
      <c r="J9">
        <v>0.06</v>
      </c>
      <c r="K9">
        <v>0.03</v>
      </c>
      <c r="L9">
        <v>0.01</v>
      </c>
      <c r="M9">
        <v>84</v>
      </c>
      <c r="N9">
        <v>36</v>
      </c>
      <c r="O9">
        <v>18</v>
      </c>
      <c r="Q9" s="1"/>
      <c r="R9">
        <v>0.05</v>
      </c>
      <c r="S9">
        <v>0.04</v>
      </c>
      <c r="T9">
        <v>0.01</v>
      </c>
      <c r="U9" s="3">
        <v>100</v>
      </c>
      <c r="V9">
        <f>6</f>
        <v>6</v>
      </c>
      <c r="W9">
        <f>18</f>
        <v>18</v>
      </c>
      <c r="Y9" s="1"/>
      <c r="Z9">
        <v>0.16</v>
      </c>
      <c r="AA9">
        <v>0.11</v>
      </c>
      <c r="AB9">
        <v>0.05</v>
      </c>
      <c r="AC9">
        <v>100</v>
      </c>
      <c r="AD9">
        <f>2</f>
        <v>2</v>
      </c>
      <c r="AE9">
        <f>18</f>
        <v>18</v>
      </c>
    </row>
    <row r="10" spans="1:31">
      <c r="A10" s="1"/>
      <c r="I10" s="1"/>
      <c r="J10">
        <v>0.06</v>
      </c>
      <c r="K10">
        <v>0.04</v>
      </c>
      <c r="L10">
        <v>0.01</v>
      </c>
      <c r="M10">
        <v>91</v>
      </c>
      <c r="N10">
        <v>20</v>
      </c>
      <c r="O10">
        <v>18</v>
      </c>
      <c r="Q10" s="1"/>
      <c r="R10">
        <v>0.06</v>
      </c>
      <c r="S10">
        <v>0.04</v>
      </c>
      <c r="T10">
        <v>0.01</v>
      </c>
      <c r="U10" s="3">
        <v>101</v>
      </c>
      <c r="V10">
        <f>5</f>
        <v>5</v>
      </c>
      <c r="W10">
        <f>17</f>
        <v>17</v>
      </c>
      <c r="Y10" s="1"/>
      <c r="Z10">
        <v>0.09</v>
      </c>
      <c r="AA10">
        <v>0.06</v>
      </c>
      <c r="AB10">
        <v>0.02</v>
      </c>
      <c r="AC10">
        <v>92</v>
      </c>
      <c r="AD10">
        <v>10</v>
      </c>
      <c r="AE10">
        <f>18</f>
        <v>18</v>
      </c>
    </row>
    <row r="11" spans="1:31">
      <c r="A11" s="2" t="s">
        <v>13</v>
      </c>
      <c r="B11">
        <v>4.4120000000000008</v>
      </c>
      <c r="C11">
        <v>3.589</v>
      </c>
      <c r="D11">
        <v>0.61099999999999999</v>
      </c>
      <c r="E11">
        <v>94.9</v>
      </c>
      <c r="F11">
        <v>989.9</v>
      </c>
      <c r="G11">
        <v>1399.8</v>
      </c>
      <c r="I11" s="1"/>
      <c r="J11">
        <v>0.06</v>
      </c>
      <c r="K11">
        <v>0.04</v>
      </c>
      <c r="L11">
        <v>0.01</v>
      </c>
      <c r="M11">
        <v>96</v>
      </c>
      <c r="N11">
        <v>9</v>
      </c>
      <c r="O11">
        <v>17</v>
      </c>
      <c r="Q11" s="1"/>
      <c r="R11">
        <v>0.06</v>
      </c>
      <c r="S11">
        <v>0.04</v>
      </c>
      <c r="T11">
        <v>0.01</v>
      </c>
      <c r="U11" s="3">
        <v>101</v>
      </c>
      <c r="V11">
        <f>5</f>
        <v>5</v>
      </c>
      <c r="W11">
        <f>18</f>
        <v>18</v>
      </c>
      <c r="Y11" s="1"/>
      <c r="Z11">
        <v>0.06</v>
      </c>
      <c r="AA11">
        <v>0.04</v>
      </c>
      <c r="AB11">
        <v>0.02</v>
      </c>
      <c r="AC11">
        <v>101</v>
      </c>
      <c r="AD11">
        <f>7</f>
        <v>7</v>
      </c>
      <c r="AE11">
        <f>18</f>
        <v>18</v>
      </c>
    </row>
    <row r="12" spans="1:31">
      <c r="A12" s="2" t="s">
        <v>14</v>
      </c>
      <c r="I12" s="1"/>
      <c r="J12">
        <v>0.09</v>
      </c>
      <c r="K12">
        <v>7.0000000000000007E-2</v>
      </c>
      <c r="L12">
        <v>0.01</v>
      </c>
      <c r="M12">
        <v>96</v>
      </c>
      <c r="N12">
        <v>7</v>
      </c>
      <c r="O12">
        <v>18</v>
      </c>
      <c r="Q12" s="1"/>
      <c r="R12">
        <v>0.09</v>
      </c>
      <c r="S12">
        <v>7.0000000000000007E-2</v>
      </c>
      <c r="T12">
        <v>0.01</v>
      </c>
      <c r="U12" s="3">
        <v>94</v>
      </c>
      <c r="V12">
        <v>4</v>
      </c>
      <c r="W12">
        <v>18</v>
      </c>
      <c r="Y12" s="1"/>
      <c r="Z12">
        <v>0.09</v>
      </c>
      <c r="AA12">
        <v>0.06</v>
      </c>
      <c r="AB12">
        <v>0.02</v>
      </c>
      <c r="AC12">
        <v>97</v>
      </c>
      <c r="AD12">
        <v>12</v>
      </c>
      <c r="AE12">
        <f>18</f>
        <v>18</v>
      </c>
    </row>
    <row r="13" spans="1:31">
      <c r="A13" s="2" t="s">
        <v>15</v>
      </c>
      <c r="B13">
        <v>5.4559999999999995</v>
      </c>
      <c r="C13">
        <v>4.4159999999999995</v>
      </c>
      <c r="D13">
        <v>0.77700000000000014</v>
      </c>
      <c r="E13">
        <v>94.7</v>
      </c>
      <c r="F13">
        <v>774.4</v>
      </c>
      <c r="G13">
        <v>1403.8</v>
      </c>
      <c r="I13" s="1"/>
      <c r="J13" s="1">
        <f>AVERAGE(J3:J12)</f>
        <v>0.06</v>
      </c>
      <c r="K13" s="1">
        <f t="shared" ref="K13:O13" si="0">AVERAGE(K3:K12)</f>
        <v>4.1999999999999996E-2</v>
      </c>
      <c r="L13" s="1">
        <f t="shared" si="0"/>
        <v>9.9999999999999985E-3</v>
      </c>
      <c r="M13" s="1">
        <f t="shared" si="0"/>
        <v>96.3</v>
      </c>
      <c r="N13" s="1">
        <f t="shared" si="0"/>
        <v>12.2</v>
      </c>
      <c r="O13" s="1">
        <f t="shared" si="0"/>
        <v>17.899999999999999</v>
      </c>
      <c r="Q13" s="1"/>
      <c r="R13" s="1">
        <f>AVERAGE(R3:R12)</f>
        <v>5.8999999999999997E-2</v>
      </c>
      <c r="S13" s="1">
        <f t="shared" ref="S13:W13" si="1">AVERAGE(S3:S12)</f>
        <v>4.2999999999999997E-2</v>
      </c>
      <c r="T13" s="1">
        <f t="shared" si="1"/>
        <v>9.9999999999999985E-3</v>
      </c>
      <c r="U13" s="1">
        <f t="shared" si="1"/>
        <v>97.5</v>
      </c>
      <c r="V13" s="1">
        <f t="shared" si="1"/>
        <v>4.5999999999999996</v>
      </c>
      <c r="W13" s="1">
        <f t="shared" si="1"/>
        <v>17.8</v>
      </c>
      <c r="Y13" s="1"/>
      <c r="Z13" s="1">
        <f>AVERAGE(Z3:Z12)</f>
        <v>9.1999999999999998E-2</v>
      </c>
      <c r="AA13" s="1">
        <f t="shared" ref="AA13" si="2">AVERAGE(AA3:AA12)</f>
        <v>6.3000000000000014E-2</v>
      </c>
      <c r="AB13" s="1">
        <f t="shared" ref="AB13" si="3">AVERAGE(AB3:AB12)</f>
        <v>2.1999999999999999E-2</v>
      </c>
      <c r="AC13" s="1">
        <f t="shared" ref="AC13" si="4">AVERAGE(AC3:AC12)</f>
        <v>96.9</v>
      </c>
      <c r="AD13" s="1">
        <f t="shared" ref="AD13" si="5">AVERAGE(AD3:AD12)</f>
        <v>7.6</v>
      </c>
      <c r="AE13" s="1">
        <f t="shared" ref="AE13" si="6">AVERAGE(AE3:AE12)</f>
        <v>18</v>
      </c>
    </row>
    <row r="14" spans="1:31">
      <c r="I14" s="1"/>
      <c r="Q14" s="1"/>
      <c r="Y14" s="1"/>
    </row>
    <row r="15" spans="1:31">
      <c r="B15" s="1" t="s">
        <v>16</v>
      </c>
      <c r="I15" s="1" t="s">
        <v>19</v>
      </c>
      <c r="J15">
        <v>0.5</v>
      </c>
      <c r="K15">
        <v>0.37</v>
      </c>
      <c r="L15">
        <v>0.08</v>
      </c>
      <c r="M15">
        <v>89</v>
      </c>
      <c r="N15">
        <v>148</v>
      </c>
      <c r="O15">
        <v>144</v>
      </c>
      <c r="Q15" s="1" t="s">
        <v>26</v>
      </c>
      <c r="R15">
        <v>0.62</v>
      </c>
      <c r="S15">
        <v>0.49</v>
      </c>
      <c r="T15">
        <v>0.13</v>
      </c>
      <c r="U15">
        <f>100</f>
        <v>100</v>
      </c>
      <c r="V15">
        <f>3</f>
        <v>3</v>
      </c>
      <c r="W15">
        <v>142</v>
      </c>
      <c r="Y15" s="1" t="s">
        <v>32</v>
      </c>
      <c r="Z15">
        <v>0.47</v>
      </c>
      <c r="AA15">
        <v>0.39</v>
      </c>
      <c r="AB15">
        <v>7.0000000000000007E-2</v>
      </c>
      <c r="AC15">
        <v>100</v>
      </c>
      <c r="AD15">
        <v>6</v>
      </c>
      <c r="AE15">
        <v>143</v>
      </c>
    </row>
    <row r="16" spans="1:31"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I16" s="1"/>
      <c r="J16">
        <v>0.45</v>
      </c>
      <c r="K16">
        <v>0.36</v>
      </c>
      <c r="L16">
        <v>0.06</v>
      </c>
      <c r="M16">
        <v>95</v>
      </c>
      <c r="N16">
        <v>75</v>
      </c>
      <c r="O16">
        <v>144</v>
      </c>
      <c r="Q16" s="1"/>
      <c r="R16">
        <v>0.59</v>
      </c>
      <c r="S16">
        <v>0.48</v>
      </c>
      <c r="T16">
        <v>0.11</v>
      </c>
      <c r="U16">
        <f>101</f>
        <v>101</v>
      </c>
      <c r="V16">
        <f>2</f>
        <v>2</v>
      </c>
      <c r="W16">
        <v>143</v>
      </c>
      <c r="Y16" s="1"/>
      <c r="Z16">
        <v>0.46</v>
      </c>
      <c r="AA16">
        <v>0.39</v>
      </c>
      <c r="AB16">
        <v>0.08</v>
      </c>
      <c r="AC16">
        <v>101</v>
      </c>
      <c r="AD16">
        <v>3</v>
      </c>
      <c r="AE16">
        <v>143</v>
      </c>
    </row>
    <row r="17" spans="1:31">
      <c r="A17" s="1" t="s">
        <v>7</v>
      </c>
      <c r="B17">
        <v>5.8999999999999997E-2</v>
      </c>
      <c r="C17">
        <v>4.2999999999999997E-2</v>
      </c>
      <c r="D17">
        <v>9.9999999999999985E-3</v>
      </c>
      <c r="E17">
        <v>97.5</v>
      </c>
      <c r="F17">
        <v>4.5999999999999996</v>
      </c>
      <c r="G17">
        <v>17.8</v>
      </c>
      <c r="I17" s="1"/>
      <c r="J17">
        <v>0.57999999999999996</v>
      </c>
      <c r="K17">
        <v>0.43</v>
      </c>
      <c r="L17">
        <v>0.1</v>
      </c>
      <c r="M17">
        <v>91</v>
      </c>
      <c r="N17">
        <v>89</v>
      </c>
      <c r="O17">
        <v>142</v>
      </c>
      <c r="Q17" s="1"/>
      <c r="R17">
        <v>0.48</v>
      </c>
      <c r="S17">
        <v>0.4</v>
      </c>
      <c r="T17">
        <v>0.08</v>
      </c>
      <c r="U17">
        <f>100</f>
        <v>100</v>
      </c>
      <c r="V17">
        <f>8</f>
        <v>8</v>
      </c>
      <c r="W17">
        <v>144</v>
      </c>
      <c r="Y17" s="1"/>
      <c r="Z17">
        <v>0.43</v>
      </c>
      <c r="AA17">
        <v>0.37</v>
      </c>
      <c r="AB17">
        <v>0.06</v>
      </c>
      <c r="AC17">
        <v>101</v>
      </c>
      <c r="AD17">
        <v>9</v>
      </c>
      <c r="AE17">
        <v>143</v>
      </c>
    </row>
    <row r="18" spans="1:31">
      <c r="A18" s="1" t="s">
        <v>8</v>
      </c>
      <c r="I18" s="1"/>
      <c r="J18">
        <v>0.46</v>
      </c>
      <c r="K18">
        <v>0.35</v>
      </c>
      <c r="L18">
        <v>7.0000000000000007E-2</v>
      </c>
      <c r="M18">
        <v>91</v>
      </c>
      <c r="N18">
        <v>137</v>
      </c>
      <c r="O18">
        <v>142</v>
      </c>
      <c r="Q18" s="1"/>
      <c r="R18">
        <v>0.65</v>
      </c>
      <c r="S18">
        <v>0.47</v>
      </c>
      <c r="T18">
        <v>0.19</v>
      </c>
      <c r="U18">
        <f>101</f>
        <v>101</v>
      </c>
      <c r="V18">
        <f>3</f>
        <v>3</v>
      </c>
      <c r="W18">
        <v>143</v>
      </c>
      <c r="Y18" s="1"/>
      <c r="Z18">
        <v>0.51</v>
      </c>
      <c r="AA18">
        <v>0.43</v>
      </c>
      <c r="AB18">
        <v>0.08</v>
      </c>
      <c r="AC18">
        <v>101</v>
      </c>
      <c r="AD18">
        <v>10</v>
      </c>
      <c r="AE18">
        <f>144</f>
        <v>144</v>
      </c>
    </row>
    <row r="19" spans="1:31">
      <c r="A19" s="1" t="s">
        <v>9</v>
      </c>
      <c r="B19">
        <v>8.5000000000000006E-2</v>
      </c>
      <c r="C19">
        <v>5.9000000000000011E-2</v>
      </c>
      <c r="D19">
        <v>2.1000000000000001E-2</v>
      </c>
      <c r="E19">
        <v>99.4</v>
      </c>
      <c r="F19">
        <v>5.4</v>
      </c>
      <c r="G19">
        <v>18</v>
      </c>
      <c r="I19" s="1"/>
      <c r="J19">
        <v>0.45</v>
      </c>
      <c r="K19">
        <v>0.35</v>
      </c>
      <c r="L19">
        <v>0.06</v>
      </c>
      <c r="M19">
        <v>94</v>
      </c>
      <c r="N19">
        <v>109</v>
      </c>
      <c r="O19">
        <v>143</v>
      </c>
      <c r="Q19" s="1"/>
      <c r="R19">
        <v>0.53</v>
      </c>
      <c r="S19">
        <v>0.43</v>
      </c>
      <c r="T19">
        <v>0.1</v>
      </c>
      <c r="U19">
        <v>99</v>
      </c>
      <c r="V19">
        <v>25</v>
      </c>
      <c r="W19">
        <v>144</v>
      </c>
      <c r="Y19" s="1"/>
      <c r="Z19">
        <v>0.6</v>
      </c>
      <c r="AA19">
        <v>0.48</v>
      </c>
      <c r="AB19">
        <v>0.12</v>
      </c>
      <c r="AC19">
        <v>101</v>
      </c>
      <c r="AD19">
        <v>28</v>
      </c>
      <c r="AE19">
        <f>143</f>
        <v>143</v>
      </c>
    </row>
    <row r="20" spans="1:31">
      <c r="A20" s="1"/>
      <c r="I20" s="1"/>
      <c r="J20">
        <v>0.47</v>
      </c>
      <c r="K20">
        <v>0.37</v>
      </c>
      <c r="L20">
        <v>7.0000000000000007E-2</v>
      </c>
      <c r="M20">
        <v>93</v>
      </c>
      <c r="N20">
        <v>74</v>
      </c>
      <c r="O20">
        <v>144</v>
      </c>
      <c r="Q20" s="1"/>
      <c r="R20">
        <v>0.46</v>
      </c>
      <c r="S20">
        <v>0.38</v>
      </c>
      <c r="T20">
        <v>0.08</v>
      </c>
      <c r="U20">
        <f>101</f>
        <v>101</v>
      </c>
      <c r="V20">
        <f>8</f>
        <v>8</v>
      </c>
      <c r="W20">
        <v>144</v>
      </c>
      <c r="Y20" s="1"/>
      <c r="Z20">
        <v>0.56000000000000005</v>
      </c>
      <c r="AA20">
        <v>0.45</v>
      </c>
      <c r="AB20">
        <v>0.11</v>
      </c>
      <c r="AC20">
        <v>100</v>
      </c>
      <c r="AD20">
        <v>5</v>
      </c>
      <c r="AE20">
        <v>143</v>
      </c>
    </row>
    <row r="21" spans="1:31">
      <c r="A21" s="1" t="s">
        <v>10</v>
      </c>
      <c r="B21">
        <v>0.53099999999999992</v>
      </c>
      <c r="C21">
        <v>0.42899999999999999</v>
      </c>
      <c r="D21">
        <v>0.10499999999999998</v>
      </c>
      <c r="E21">
        <v>100.6</v>
      </c>
      <c r="F21">
        <v>7.2</v>
      </c>
      <c r="G21">
        <v>143.19999999999999</v>
      </c>
      <c r="I21" s="1"/>
      <c r="J21">
        <v>0.47</v>
      </c>
      <c r="K21">
        <v>0.36</v>
      </c>
      <c r="L21">
        <v>0.06</v>
      </c>
      <c r="M21">
        <v>92</v>
      </c>
      <c r="N21">
        <v>106</v>
      </c>
      <c r="O21">
        <v>144</v>
      </c>
      <c r="Q21" s="1"/>
      <c r="R21">
        <v>0.46</v>
      </c>
      <c r="S21">
        <v>0.38</v>
      </c>
      <c r="T21">
        <v>0.08</v>
      </c>
      <c r="U21">
        <f>101</f>
        <v>101</v>
      </c>
      <c r="V21">
        <f>4</f>
        <v>4</v>
      </c>
      <c r="W21">
        <v>144</v>
      </c>
      <c r="Y21" s="1"/>
      <c r="Z21">
        <v>0.44</v>
      </c>
      <c r="AA21">
        <v>0.38</v>
      </c>
      <c r="AB21">
        <v>7.0000000000000007E-2</v>
      </c>
      <c r="AC21">
        <v>101</v>
      </c>
      <c r="AD21">
        <v>2</v>
      </c>
      <c r="AE21">
        <v>142</v>
      </c>
    </row>
    <row r="22" spans="1:31">
      <c r="A22" s="1" t="s">
        <v>11</v>
      </c>
      <c r="I22" s="1"/>
      <c r="J22">
        <v>0.46</v>
      </c>
      <c r="K22">
        <v>0.36</v>
      </c>
      <c r="L22">
        <v>7.0000000000000007E-2</v>
      </c>
      <c r="M22">
        <v>92</v>
      </c>
      <c r="N22">
        <v>194</v>
      </c>
      <c r="O22">
        <v>143</v>
      </c>
      <c r="Q22" s="1"/>
      <c r="R22">
        <v>0.45</v>
      </c>
      <c r="S22">
        <v>0.38</v>
      </c>
      <c r="T22">
        <v>0.08</v>
      </c>
      <c r="U22">
        <f>101</f>
        <v>101</v>
      </c>
      <c r="V22">
        <f>5</f>
        <v>5</v>
      </c>
      <c r="W22">
        <v>142</v>
      </c>
      <c r="Y22" s="1"/>
      <c r="Z22">
        <v>0.53</v>
      </c>
      <c r="AA22">
        <v>0.43</v>
      </c>
      <c r="AB22">
        <v>0.11</v>
      </c>
      <c r="AC22">
        <v>101</v>
      </c>
      <c r="AD22">
        <v>6</v>
      </c>
      <c r="AE22">
        <v>142</v>
      </c>
    </row>
    <row r="23" spans="1:31">
      <c r="A23" s="1" t="s">
        <v>12</v>
      </c>
      <c r="B23">
        <v>0.51</v>
      </c>
      <c r="C23">
        <v>0.42600000000000005</v>
      </c>
      <c r="D23">
        <v>8.6999999999999994E-2</v>
      </c>
      <c r="E23">
        <v>100.9</v>
      </c>
      <c r="F23">
        <v>5.9</v>
      </c>
      <c r="G23">
        <v>143.30000000000001</v>
      </c>
      <c r="I23" s="1"/>
      <c r="J23">
        <v>0.7</v>
      </c>
      <c r="K23">
        <v>0.52</v>
      </c>
      <c r="L23">
        <v>0.14000000000000001</v>
      </c>
      <c r="M23">
        <v>94</v>
      </c>
      <c r="N23">
        <v>145</v>
      </c>
      <c r="O23">
        <v>143</v>
      </c>
      <c r="Q23" s="1"/>
      <c r="R23">
        <v>0.52</v>
      </c>
      <c r="S23">
        <v>0.43</v>
      </c>
      <c r="T23">
        <v>0.09</v>
      </c>
      <c r="U23">
        <f>101</f>
        <v>101</v>
      </c>
      <c r="V23">
        <f>6</f>
        <v>6</v>
      </c>
      <c r="W23">
        <v>143</v>
      </c>
      <c r="Y23" s="1"/>
      <c r="Z23">
        <v>0.47</v>
      </c>
      <c r="AA23">
        <v>0.4</v>
      </c>
      <c r="AB23">
        <v>0.08</v>
      </c>
      <c r="AC23">
        <v>101</v>
      </c>
      <c r="AD23">
        <v>4</v>
      </c>
      <c r="AE23">
        <v>144</v>
      </c>
    </row>
    <row r="24" spans="1:31">
      <c r="A24" s="1"/>
      <c r="I24" s="1"/>
      <c r="J24">
        <v>0.66</v>
      </c>
      <c r="K24">
        <v>0.48</v>
      </c>
      <c r="L24">
        <v>0.13</v>
      </c>
      <c r="M24">
        <v>92</v>
      </c>
      <c r="N24">
        <v>129</v>
      </c>
      <c r="O24">
        <v>143</v>
      </c>
      <c r="Q24" s="1"/>
      <c r="R24">
        <v>0.55000000000000004</v>
      </c>
      <c r="S24">
        <v>0.45</v>
      </c>
      <c r="T24">
        <v>0.11</v>
      </c>
      <c r="U24">
        <f>101</f>
        <v>101</v>
      </c>
      <c r="V24">
        <f>8</f>
        <v>8</v>
      </c>
      <c r="W24">
        <v>143</v>
      </c>
      <c r="Y24" s="1"/>
      <c r="Z24">
        <v>0.47</v>
      </c>
      <c r="AA24">
        <v>0.4</v>
      </c>
      <c r="AB24">
        <v>0.08</v>
      </c>
      <c r="AC24">
        <v>102</v>
      </c>
      <c r="AD24">
        <v>2</v>
      </c>
      <c r="AE24">
        <v>144</v>
      </c>
    </row>
    <row r="25" spans="1:31">
      <c r="A25" s="2" t="s">
        <v>13</v>
      </c>
      <c r="B25">
        <v>4.4619999999999997</v>
      </c>
      <c r="C25">
        <v>3.8679999999999999</v>
      </c>
      <c r="D25">
        <v>0.67800000000000016</v>
      </c>
      <c r="E25">
        <v>101.7</v>
      </c>
      <c r="F25">
        <v>9.6999999999999993</v>
      </c>
      <c r="G25">
        <v>1400.3</v>
      </c>
      <c r="I25" s="1"/>
      <c r="J25" s="1">
        <f>AVERAGE(J15:J24)</f>
        <v>0.52</v>
      </c>
      <c r="K25" s="1">
        <f t="shared" ref="K25:O25" si="7">AVERAGE(K15:K24)</f>
        <v>0.39499999999999996</v>
      </c>
      <c r="L25" s="1">
        <f t="shared" si="7"/>
        <v>8.4000000000000005E-2</v>
      </c>
      <c r="M25" s="1">
        <f t="shared" si="7"/>
        <v>92.3</v>
      </c>
      <c r="N25" s="1">
        <f t="shared" si="7"/>
        <v>120.6</v>
      </c>
      <c r="O25" s="1">
        <f t="shared" si="7"/>
        <v>143.19999999999999</v>
      </c>
      <c r="Q25" s="1"/>
      <c r="R25" s="1">
        <f>AVERAGE(R15:R24)</f>
        <v>0.53099999999999992</v>
      </c>
      <c r="S25" s="1">
        <f t="shared" ref="S25" si="8">AVERAGE(S15:S24)</f>
        <v>0.42899999999999999</v>
      </c>
      <c r="T25" s="1">
        <f t="shared" ref="T25" si="9">AVERAGE(T15:T24)</f>
        <v>0.10499999999999998</v>
      </c>
      <c r="U25" s="1">
        <f t="shared" ref="U25" si="10">AVERAGE(U15:U24)</f>
        <v>100.6</v>
      </c>
      <c r="V25" s="1">
        <f t="shared" ref="V25" si="11">AVERAGE(V15:V24)</f>
        <v>7.2</v>
      </c>
      <c r="W25" s="1">
        <f t="shared" ref="W25" si="12">AVERAGE(W15:W24)</f>
        <v>143.19999999999999</v>
      </c>
      <c r="Y25" s="1"/>
      <c r="Z25" s="1">
        <f>AVERAGE(Z15:Z24)</f>
        <v>0.49399999999999994</v>
      </c>
      <c r="AA25" s="1">
        <f t="shared" ref="AA25" si="13">AVERAGE(AA15:AA24)</f>
        <v>0.41200000000000003</v>
      </c>
      <c r="AB25" s="1">
        <f t="shared" ref="AB25" si="14">AVERAGE(AB15:AB24)</f>
        <v>8.5999999999999993E-2</v>
      </c>
      <c r="AC25" s="1">
        <f t="shared" ref="AC25" si="15">AVERAGE(AC15:AC24)</f>
        <v>100.9</v>
      </c>
      <c r="AD25" s="1">
        <f t="shared" ref="AD25" si="16">AVERAGE(AD15:AD24)</f>
        <v>7.5</v>
      </c>
      <c r="AE25" s="1">
        <f t="shared" ref="AE25" si="17">AVERAGE(AE15:AE24)</f>
        <v>143.1</v>
      </c>
    </row>
    <row r="26" spans="1:31">
      <c r="A26" s="2" t="s">
        <v>14</v>
      </c>
      <c r="I26" s="1"/>
      <c r="Q26" s="1"/>
      <c r="Y26" s="1"/>
    </row>
    <row r="27" spans="1:31">
      <c r="A27" s="2" t="s">
        <v>15</v>
      </c>
      <c r="B27">
        <v>5.17</v>
      </c>
      <c r="C27">
        <v>4.4069999999999991</v>
      </c>
      <c r="D27">
        <v>0.85399999999999987</v>
      </c>
      <c r="E27">
        <v>101.3</v>
      </c>
      <c r="F27">
        <v>10.5</v>
      </c>
      <c r="G27">
        <v>1397.6</v>
      </c>
      <c r="I27" s="1" t="s">
        <v>20</v>
      </c>
      <c r="J27">
        <v>4.67</v>
      </c>
      <c r="K27">
        <v>3.65</v>
      </c>
      <c r="L27">
        <v>0.66</v>
      </c>
      <c r="M27">
        <v>92</v>
      </c>
      <c r="N27">
        <v>1353</v>
      </c>
      <c r="O27">
        <v>1397</v>
      </c>
      <c r="Q27" s="1" t="s">
        <v>27</v>
      </c>
      <c r="R27">
        <v>4.13</v>
      </c>
      <c r="S27">
        <v>3.64</v>
      </c>
      <c r="T27">
        <v>0.56000000000000005</v>
      </c>
      <c r="U27">
        <v>102</v>
      </c>
      <c r="V27">
        <v>9</v>
      </c>
      <c r="W27">
        <v>1401</v>
      </c>
      <c r="Y27" s="1" t="s">
        <v>33</v>
      </c>
      <c r="Z27">
        <v>4.74</v>
      </c>
      <c r="AA27">
        <v>4.07</v>
      </c>
      <c r="AB27">
        <v>0.75</v>
      </c>
      <c r="AC27">
        <v>101</v>
      </c>
      <c r="AD27">
        <v>19</v>
      </c>
      <c r="AE27">
        <f>1399</f>
        <v>1399</v>
      </c>
    </row>
    <row r="28" spans="1:31">
      <c r="I28" s="1"/>
      <c r="J28">
        <v>4.4800000000000004</v>
      </c>
      <c r="K28">
        <v>3.66</v>
      </c>
      <c r="L28">
        <v>0.63</v>
      </c>
      <c r="M28">
        <v>95</v>
      </c>
      <c r="N28">
        <v>926</v>
      </c>
      <c r="O28">
        <v>1396</v>
      </c>
      <c r="Q28" s="1"/>
      <c r="R28">
        <v>4.47</v>
      </c>
      <c r="S28">
        <v>3.86</v>
      </c>
      <c r="T28">
        <v>0.7</v>
      </c>
      <c r="U28">
        <v>102</v>
      </c>
      <c r="V28">
        <v>7</v>
      </c>
      <c r="W28">
        <v>1401</v>
      </c>
      <c r="Y28" s="1"/>
      <c r="Z28">
        <v>4.51</v>
      </c>
      <c r="AA28">
        <v>3.89</v>
      </c>
      <c r="AB28">
        <v>0.7</v>
      </c>
      <c r="AC28">
        <v>101</v>
      </c>
      <c r="AD28">
        <v>9</v>
      </c>
      <c r="AE28">
        <v>1402</v>
      </c>
    </row>
    <row r="29" spans="1:31">
      <c r="B29" s="1" t="s">
        <v>17</v>
      </c>
      <c r="I29" s="1"/>
      <c r="J29">
        <v>4.5999999999999996</v>
      </c>
      <c r="K29">
        <v>3.73</v>
      </c>
      <c r="L29">
        <v>0.68</v>
      </c>
      <c r="M29">
        <v>96</v>
      </c>
      <c r="N29">
        <v>831</v>
      </c>
      <c r="O29">
        <v>1400</v>
      </c>
      <c r="Q29" s="1"/>
      <c r="R29">
        <v>4.43</v>
      </c>
      <c r="S29">
        <v>3.88</v>
      </c>
      <c r="T29">
        <v>0.64</v>
      </c>
      <c r="U29">
        <v>102</v>
      </c>
      <c r="V29">
        <v>9</v>
      </c>
      <c r="W29">
        <v>1399</v>
      </c>
      <c r="Y29" s="1"/>
      <c r="Z29">
        <v>4.3099999999999996</v>
      </c>
      <c r="AA29">
        <v>3.73</v>
      </c>
      <c r="AB29">
        <v>0.65</v>
      </c>
      <c r="AC29">
        <v>101</v>
      </c>
      <c r="AD29">
        <v>11</v>
      </c>
      <c r="AE29">
        <f>1401</f>
        <v>1401</v>
      </c>
    </row>
    <row r="30" spans="1:31"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I30" s="1"/>
      <c r="J30">
        <v>4.4800000000000004</v>
      </c>
      <c r="K30">
        <v>3.66</v>
      </c>
      <c r="L30">
        <v>0.63</v>
      </c>
      <c r="M30">
        <v>95</v>
      </c>
      <c r="N30">
        <v>957</v>
      </c>
      <c r="O30">
        <v>1400</v>
      </c>
      <c r="Q30" s="1"/>
      <c r="R30">
        <v>4.46</v>
      </c>
      <c r="S30">
        <v>3.88</v>
      </c>
      <c r="T30">
        <v>0.66</v>
      </c>
      <c r="U30">
        <v>101</v>
      </c>
      <c r="V30">
        <v>9</v>
      </c>
      <c r="W30">
        <v>1404</v>
      </c>
      <c r="Y30" s="1"/>
      <c r="Z30">
        <v>4.51</v>
      </c>
      <c r="AA30">
        <v>3.89</v>
      </c>
      <c r="AB30">
        <v>0.7</v>
      </c>
      <c r="AC30">
        <v>101</v>
      </c>
      <c r="AD30">
        <v>10</v>
      </c>
      <c r="AE30">
        <f>1398</f>
        <v>1398</v>
      </c>
    </row>
    <row r="31" spans="1:31">
      <c r="A31" s="1" t="s">
        <v>7</v>
      </c>
      <c r="B31">
        <v>9.1999999999999998E-2</v>
      </c>
      <c r="C31">
        <v>6.3000000000000014E-2</v>
      </c>
      <c r="D31">
        <v>2.1999999999999999E-2</v>
      </c>
      <c r="E31">
        <v>96.9</v>
      </c>
      <c r="F31">
        <v>7.6</v>
      </c>
      <c r="G31">
        <v>18</v>
      </c>
      <c r="I31" s="1"/>
      <c r="J31">
        <v>4.47</v>
      </c>
      <c r="K31">
        <v>3.63</v>
      </c>
      <c r="L31">
        <v>0.61</v>
      </c>
      <c r="M31">
        <v>95</v>
      </c>
      <c r="N31">
        <v>970</v>
      </c>
      <c r="O31">
        <v>1402</v>
      </c>
      <c r="Q31" s="1"/>
      <c r="R31">
        <v>4.4400000000000004</v>
      </c>
      <c r="S31">
        <v>3.83</v>
      </c>
      <c r="T31">
        <v>0.69</v>
      </c>
      <c r="U31">
        <v>102</v>
      </c>
      <c r="V31">
        <v>9</v>
      </c>
      <c r="W31">
        <v>1402</v>
      </c>
      <c r="Y31" s="1"/>
      <c r="Z31">
        <v>4.2300000000000004</v>
      </c>
      <c r="AA31">
        <v>3.66</v>
      </c>
      <c r="AB31">
        <v>0.65</v>
      </c>
      <c r="AC31">
        <v>102</v>
      </c>
      <c r="AD31">
        <v>7</v>
      </c>
      <c r="AE31">
        <v>1404</v>
      </c>
    </row>
    <row r="32" spans="1:31">
      <c r="A32" s="1" t="s">
        <v>8</v>
      </c>
      <c r="I32" s="1"/>
      <c r="J32">
        <v>4.28</v>
      </c>
      <c r="K32">
        <v>3.54</v>
      </c>
      <c r="L32">
        <v>0.56999999999999995</v>
      </c>
      <c r="M32">
        <v>96</v>
      </c>
      <c r="N32">
        <v>881</v>
      </c>
      <c r="O32">
        <v>1400</v>
      </c>
      <c r="Q32" s="1"/>
      <c r="R32">
        <v>4.5599999999999996</v>
      </c>
      <c r="S32">
        <v>3.93</v>
      </c>
      <c r="T32">
        <v>0.72</v>
      </c>
      <c r="U32">
        <v>102</v>
      </c>
      <c r="V32">
        <v>11</v>
      </c>
      <c r="W32">
        <f>1398</f>
        <v>1398</v>
      </c>
      <c r="Y32" s="1"/>
      <c r="Z32">
        <v>4.7699999999999996</v>
      </c>
      <c r="AA32">
        <v>4.1100000000000003</v>
      </c>
      <c r="AB32">
        <v>0.76</v>
      </c>
      <c r="AC32">
        <v>102</v>
      </c>
      <c r="AD32">
        <v>11</v>
      </c>
      <c r="AE32">
        <f>1397</f>
        <v>1397</v>
      </c>
    </row>
    <row r="33" spans="1:31">
      <c r="A33" s="1" t="s">
        <v>9</v>
      </c>
      <c r="B33">
        <v>0.10100000000000001</v>
      </c>
      <c r="C33">
        <v>6.7999999999999991E-2</v>
      </c>
      <c r="D33">
        <v>2.7000000000000003E-2</v>
      </c>
      <c r="E33">
        <v>95.5</v>
      </c>
      <c r="F33">
        <v>11.1</v>
      </c>
      <c r="G33">
        <v>17.899999999999999</v>
      </c>
      <c r="I33" s="1"/>
      <c r="J33">
        <v>4.5199999999999996</v>
      </c>
      <c r="K33">
        <v>3.69</v>
      </c>
      <c r="L33">
        <v>0.62</v>
      </c>
      <c r="M33">
        <v>95</v>
      </c>
      <c r="N33">
        <v>1097</v>
      </c>
      <c r="O33">
        <v>1399</v>
      </c>
      <c r="Q33" s="1"/>
      <c r="R33">
        <v>4.47</v>
      </c>
      <c r="S33">
        <v>3.86</v>
      </c>
      <c r="T33">
        <v>0.69</v>
      </c>
      <c r="U33">
        <v>101</v>
      </c>
      <c r="V33">
        <v>11</v>
      </c>
      <c r="W33">
        <f>1399</f>
        <v>1399</v>
      </c>
      <c r="Y33" s="1"/>
      <c r="Z33">
        <v>4.6900000000000004</v>
      </c>
      <c r="AA33">
        <v>4.05</v>
      </c>
      <c r="AB33">
        <v>0.72</v>
      </c>
      <c r="AC33">
        <v>101</v>
      </c>
      <c r="AD33">
        <v>11</v>
      </c>
      <c r="AE33">
        <f>1403</f>
        <v>1403</v>
      </c>
    </row>
    <row r="34" spans="1:31">
      <c r="A34" s="1"/>
      <c r="I34" s="1"/>
      <c r="J34">
        <v>4.1500000000000004</v>
      </c>
      <c r="K34">
        <v>3.36</v>
      </c>
      <c r="L34">
        <v>0.55000000000000004</v>
      </c>
      <c r="M34">
        <v>94</v>
      </c>
      <c r="N34">
        <v>1099</v>
      </c>
      <c r="O34">
        <v>1399</v>
      </c>
      <c r="Q34" s="1"/>
      <c r="R34">
        <v>4.5199999999999996</v>
      </c>
      <c r="S34">
        <v>3.9</v>
      </c>
      <c r="T34">
        <v>0.7</v>
      </c>
      <c r="U34">
        <v>101</v>
      </c>
      <c r="V34">
        <v>14</v>
      </c>
      <c r="W34">
        <f>1398</f>
        <v>1398</v>
      </c>
      <c r="Y34" s="1"/>
      <c r="Z34">
        <v>4.25</v>
      </c>
      <c r="AA34">
        <v>3.74</v>
      </c>
      <c r="AB34">
        <v>0.6</v>
      </c>
      <c r="AC34">
        <v>102</v>
      </c>
      <c r="AD34">
        <v>7</v>
      </c>
      <c r="AE34">
        <v>1399</v>
      </c>
    </row>
    <row r="35" spans="1:31">
      <c r="A35" s="1" t="s">
        <v>10</v>
      </c>
      <c r="B35">
        <v>0.49399999999999994</v>
      </c>
      <c r="C35">
        <v>0.41200000000000003</v>
      </c>
      <c r="D35">
        <v>8.5999999999999993E-2</v>
      </c>
      <c r="E35">
        <v>100.9</v>
      </c>
      <c r="F35">
        <v>7.5</v>
      </c>
      <c r="G35">
        <v>143.1</v>
      </c>
      <c r="I35" s="1"/>
      <c r="J35">
        <v>4.2699999999999996</v>
      </c>
      <c r="K35">
        <v>3.5</v>
      </c>
      <c r="L35">
        <v>0.59</v>
      </c>
      <c r="M35">
        <v>95</v>
      </c>
      <c r="N35">
        <v>902</v>
      </c>
      <c r="O35">
        <v>1402</v>
      </c>
      <c r="Q35" s="1"/>
      <c r="R35">
        <v>4.6100000000000003</v>
      </c>
      <c r="S35">
        <v>4.0199999999999996</v>
      </c>
      <c r="T35">
        <v>0.69</v>
      </c>
      <c r="U35">
        <v>102</v>
      </c>
      <c r="V35">
        <v>9</v>
      </c>
      <c r="W35">
        <v>1403</v>
      </c>
      <c r="Y35" s="1"/>
      <c r="Z35">
        <v>4.3099999999999996</v>
      </c>
      <c r="AA35">
        <v>3.74</v>
      </c>
      <c r="AB35">
        <v>0.64</v>
      </c>
      <c r="AC35">
        <v>101</v>
      </c>
      <c r="AD35">
        <v>11</v>
      </c>
      <c r="AE35">
        <f>1397</f>
        <v>1397</v>
      </c>
    </row>
    <row r="36" spans="1:31">
      <c r="A36" s="1" t="s">
        <v>11</v>
      </c>
      <c r="I36" s="1"/>
      <c r="J36">
        <v>4.2</v>
      </c>
      <c r="K36">
        <v>3.47</v>
      </c>
      <c r="L36">
        <v>0.56999999999999995</v>
      </c>
      <c r="M36">
        <v>96</v>
      </c>
      <c r="N36">
        <v>883</v>
      </c>
      <c r="O36">
        <v>1403</v>
      </c>
      <c r="Q36" s="1"/>
      <c r="R36">
        <v>4.53</v>
      </c>
      <c r="S36">
        <v>3.88</v>
      </c>
      <c r="T36">
        <v>0.73</v>
      </c>
      <c r="U36">
        <v>102</v>
      </c>
      <c r="V36">
        <v>9</v>
      </c>
      <c r="W36">
        <v>1398</v>
      </c>
      <c r="Y36" s="1"/>
      <c r="Z36">
        <v>4.37</v>
      </c>
      <c r="AA36">
        <v>3.83</v>
      </c>
      <c r="AB36">
        <v>0.62</v>
      </c>
      <c r="AC36">
        <v>101</v>
      </c>
      <c r="AD36">
        <v>10</v>
      </c>
      <c r="AE36">
        <f>1399</f>
        <v>1399</v>
      </c>
    </row>
    <row r="37" spans="1:31">
      <c r="A37" s="1" t="s">
        <v>12</v>
      </c>
      <c r="B37">
        <v>0.49299999999999999</v>
      </c>
      <c r="C37">
        <v>0.41500000000000004</v>
      </c>
      <c r="D37">
        <v>7.8999999999999987E-2</v>
      </c>
      <c r="E37">
        <v>101.2</v>
      </c>
      <c r="F37">
        <v>6.2</v>
      </c>
      <c r="G37">
        <v>142.9</v>
      </c>
      <c r="I37" s="1"/>
      <c r="J37" s="1">
        <f>AVERAGE(J27:J36)</f>
        <v>4.4120000000000008</v>
      </c>
      <c r="K37" s="1">
        <f t="shared" ref="K37:O37" si="18">AVERAGE(K27:K36)</f>
        <v>3.589</v>
      </c>
      <c r="L37" s="1">
        <f t="shared" si="18"/>
        <v>0.61099999999999999</v>
      </c>
      <c r="M37" s="1">
        <f t="shared" si="18"/>
        <v>94.9</v>
      </c>
      <c r="N37" s="1">
        <f t="shared" si="18"/>
        <v>989.9</v>
      </c>
      <c r="O37" s="1">
        <f t="shared" si="18"/>
        <v>1399.8</v>
      </c>
      <c r="Q37" s="1"/>
      <c r="R37" s="1">
        <f>AVERAGE(R27:R36)</f>
        <v>4.4619999999999997</v>
      </c>
      <c r="S37" s="1">
        <f t="shared" ref="S37" si="19">AVERAGE(S27:S36)</f>
        <v>3.8679999999999999</v>
      </c>
      <c r="T37" s="1">
        <f t="shared" ref="T37" si="20">AVERAGE(T27:T36)</f>
        <v>0.67800000000000016</v>
      </c>
      <c r="U37" s="1">
        <f t="shared" ref="U37" si="21">AVERAGE(U27:U36)</f>
        <v>101.7</v>
      </c>
      <c r="V37" s="1">
        <f t="shared" ref="V37" si="22">AVERAGE(V27:V36)</f>
        <v>9.6999999999999993</v>
      </c>
      <c r="W37" s="1">
        <f t="shared" ref="W37" si="23">AVERAGE(W27:W36)</f>
        <v>1400.3</v>
      </c>
      <c r="Y37" s="1"/>
      <c r="Z37" s="1">
        <f>AVERAGE(Z27:Z36)</f>
        <v>4.4690000000000003</v>
      </c>
      <c r="AA37" s="1">
        <f t="shared" ref="AA37" si="24">AVERAGE(AA27:AA36)</f>
        <v>3.871</v>
      </c>
      <c r="AB37" s="1">
        <f t="shared" ref="AB37" si="25">AVERAGE(AB27:AB36)</f>
        <v>0.67899999999999994</v>
      </c>
      <c r="AC37" s="1">
        <f t="shared" ref="AC37" si="26">AVERAGE(AC27:AC36)</f>
        <v>101.3</v>
      </c>
      <c r="AD37" s="1">
        <f t="shared" ref="AD37" si="27">AVERAGE(AD27:AD36)</f>
        <v>10.6</v>
      </c>
      <c r="AE37" s="1">
        <f t="shared" ref="AE37" si="28">AVERAGE(AE27:AE36)</f>
        <v>1399.9</v>
      </c>
    </row>
    <row r="38" spans="1:31">
      <c r="A38" s="1"/>
      <c r="I38" s="1"/>
      <c r="Q38" s="1"/>
      <c r="Y38" s="1"/>
    </row>
    <row r="39" spans="1:31">
      <c r="A39" s="2" t="s">
        <v>13</v>
      </c>
      <c r="B39">
        <v>4.4690000000000003</v>
      </c>
      <c r="C39">
        <v>3.871</v>
      </c>
      <c r="D39">
        <v>0.67899999999999994</v>
      </c>
      <c r="E39">
        <v>101.3</v>
      </c>
      <c r="F39">
        <v>10.6</v>
      </c>
      <c r="G39">
        <v>1399.9</v>
      </c>
      <c r="I39" s="1" t="s">
        <v>22</v>
      </c>
      <c r="J39">
        <v>7.0000000000000007E-2</v>
      </c>
      <c r="K39">
        <v>0.04</v>
      </c>
      <c r="L39">
        <v>0.01</v>
      </c>
      <c r="M39">
        <v>94</v>
      </c>
      <c r="N39">
        <v>21</v>
      </c>
      <c r="O39">
        <v>18</v>
      </c>
      <c r="Q39" s="1" t="s">
        <v>28</v>
      </c>
      <c r="R39">
        <v>0.08</v>
      </c>
      <c r="S39">
        <v>0.06</v>
      </c>
      <c r="T39">
        <v>0.02</v>
      </c>
      <c r="U39" s="3">
        <v>100</v>
      </c>
      <c r="V39">
        <f>7</f>
        <v>7</v>
      </c>
      <c r="W39">
        <f>18</f>
        <v>18</v>
      </c>
      <c r="Y39" s="1" t="s">
        <v>34</v>
      </c>
      <c r="Z39">
        <v>0.08</v>
      </c>
      <c r="AA39">
        <v>0.05</v>
      </c>
      <c r="AB39">
        <v>0.02</v>
      </c>
      <c r="AC39">
        <v>95</v>
      </c>
      <c r="AD39">
        <v>15</v>
      </c>
      <c r="AE39">
        <f>18</f>
        <v>18</v>
      </c>
    </row>
    <row r="40" spans="1:31">
      <c r="A40" s="2" t="s">
        <v>14</v>
      </c>
      <c r="I40" s="1"/>
      <c r="J40">
        <v>0.06</v>
      </c>
      <c r="K40">
        <v>0.04</v>
      </c>
      <c r="L40">
        <v>0.01</v>
      </c>
      <c r="M40">
        <v>93</v>
      </c>
      <c r="N40">
        <v>12</v>
      </c>
      <c r="O40">
        <v>18</v>
      </c>
      <c r="Q40" s="1"/>
      <c r="R40">
        <v>0.1</v>
      </c>
      <c r="S40">
        <v>7.0000000000000007E-2</v>
      </c>
      <c r="T40">
        <v>0.03</v>
      </c>
      <c r="U40" s="3">
        <v>98</v>
      </c>
      <c r="V40">
        <v>4</v>
      </c>
      <c r="W40">
        <v>18</v>
      </c>
      <c r="Y40" s="1"/>
      <c r="Z40">
        <v>7.0000000000000007E-2</v>
      </c>
      <c r="AA40">
        <v>0.05</v>
      </c>
      <c r="AB40">
        <v>0.02</v>
      </c>
      <c r="AC40">
        <v>94</v>
      </c>
      <c r="AD40">
        <v>6</v>
      </c>
      <c r="AE40">
        <v>18</v>
      </c>
    </row>
    <row r="41" spans="1:31">
      <c r="A41" s="2" t="s">
        <v>15</v>
      </c>
      <c r="B41">
        <v>5.0570000000000004</v>
      </c>
      <c r="C41">
        <v>4.3140000000000001</v>
      </c>
      <c r="D41">
        <v>0.83399999999999996</v>
      </c>
      <c r="E41">
        <v>101.2</v>
      </c>
      <c r="F41">
        <v>8.5</v>
      </c>
      <c r="G41">
        <v>1400.3</v>
      </c>
      <c r="J41">
        <v>0.06</v>
      </c>
      <c r="K41">
        <v>0.04</v>
      </c>
      <c r="L41">
        <v>0.01</v>
      </c>
      <c r="M41">
        <v>91</v>
      </c>
      <c r="N41">
        <v>16</v>
      </c>
      <c r="O41">
        <v>18</v>
      </c>
      <c r="Q41" s="1"/>
      <c r="R41">
        <v>0.1</v>
      </c>
      <c r="S41">
        <v>7.0000000000000007E-2</v>
      </c>
      <c r="T41">
        <v>0.03</v>
      </c>
      <c r="U41" s="3">
        <v>98</v>
      </c>
      <c r="V41">
        <v>10</v>
      </c>
      <c r="W41">
        <f>18</f>
        <v>18</v>
      </c>
      <c r="Y41" s="1"/>
      <c r="Z41">
        <v>0.11</v>
      </c>
      <c r="AA41">
        <v>7.0000000000000007E-2</v>
      </c>
      <c r="AB41">
        <v>0.03</v>
      </c>
      <c r="AC41">
        <v>92</v>
      </c>
      <c r="AD41">
        <v>14</v>
      </c>
      <c r="AE41">
        <f>18</f>
        <v>18</v>
      </c>
    </row>
    <row r="42" spans="1:31">
      <c r="J42">
        <v>7.0000000000000007E-2</v>
      </c>
      <c r="K42">
        <v>0.04</v>
      </c>
      <c r="L42">
        <v>0.01</v>
      </c>
      <c r="M42">
        <v>80</v>
      </c>
      <c r="N42">
        <v>31</v>
      </c>
      <c r="O42">
        <v>18</v>
      </c>
      <c r="Q42" s="1"/>
      <c r="R42">
        <v>0.09</v>
      </c>
      <c r="S42">
        <v>0.06</v>
      </c>
      <c r="T42">
        <v>0.02</v>
      </c>
      <c r="U42" s="3">
        <v>96</v>
      </c>
      <c r="V42">
        <v>10</v>
      </c>
      <c r="W42">
        <f>18</f>
        <v>18</v>
      </c>
      <c r="Y42" s="1"/>
      <c r="Z42">
        <v>0.11</v>
      </c>
      <c r="AA42">
        <v>0.08</v>
      </c>
      <c r="AB42">
        <v>0.03</v>
      </c>
      <c r="AC42">
        <v>96</v>
      </c>
      <c r="AD42">
        <v>13</v>
      </c>
      <c r="AE42">
        <f>18</f>
        <v>18</v>
      </c>
    </row>
    <row r="43" spans="1:31">
      <c r="J43">
        <v>0.08</v>
      </c>
      <c r="K43">
        <v>0.04</v>
      </c>
      <c r="L43">
        <v>0.01</v>
      </c>
      <c r="M43">
        <v>74</v>
      </c>
      <c r="N43">
        <v>39</v>
      </c>
      <c r="O43">
        <v>18</v>
      </c>
      <c r="Q43" s="1"/>
      <c r="R43">
        <v>0.08</v>
      </c>
      <c r="S43">
        <v>0.06</v>
      </c>
      <c r="T43">
        <v>0.02</v>
      </c>
      <c r="U43" s="3">
        <v>104</v>
      </c>
      <c r="V43">
        <f>1</f>
        <v>1</v>
      </c>
      <c r="W43">
        <f>18</f>
        <v>18</v>
      </c>
      <c r="Y43" s="1"/>
      <c r="Z43">
        <v>0.09</v>
      </c>
      <c r="AA43">
        <v>0.06</v>
      </c>
      <c r="AB43">
        <v>0.02</v>
      </c>
      <c r="AC43">
        <v>98</v>
      </c>
      <c r="AD43">
        <v>8</v>
      </c>
      <c r="AE43">
        <v>18</v>
      </c>
    </row>
    <row r="44" spans="1:31">
      <c r="J44">
        <v>0.06</v>
      </c>
      <c r="K44">
        <v>0.04</v>
      </c>
      <c r="L44">
        <v>0.01</v>
      </c>
      <c r="M44">
        <v>87</v>
      </c>
      <c r="N44">
        <v>15</v>
      </c>
      <c r="O44">
        <v>18</v>
      </c>
      <c r="Q44" s="1"/>
      <c r="R44">
        <v>0.11</v>
      </c>
      <c r="S44">
        <v>7.0000000000000007E-2</v>
      </c>
      <c r="T44">
        <v>0.03</v>
      </c>
      <c r="U44" s="3">
        <v>100</v>
      </c>
      <c r="V44">
        <f>2</f>
        <v>2</v>
      </c>
      <c r="W44">
        <f>18</f>
        <v>18</v>
      </c>
      <c r="Y44" s="1"/>
      <c r="Z44">
        <v>0.1</v>
      </c>
      <c r="AA44">
        <v>7.0000000000000007E-2</v>
      </c>
      <c r="AB44">
        <v>0.02</v>
      </c>
      <c r="AC44">
        <v>95</v>
      </c>
      <c r="AD44">
        <v>15</v>
      </c>
      <c r="AE44">
        <f>18</f>
        <v>18</v>
      </c>
    </row>
    <row r="45" spans="1:31">
      <c r="J45">
        <v>0.06</v>
      </c>
      <c r="K45">
        <v>0.03</v>
      </c>
      <c r="L45">
        <v>0.01</v>
      </c>
      <c r="M45">
        <v>83</v>
      </c>
      <c r="N45">
        <v>16</v>
      </c>
      <c r="O45">
        <v>18</v>
      </c>
      <c r="Q45" s="1"/>
      <c r="R45">
        <v>0.06</v>
      </c>
      <c r="S45">
        <v>0.04</v>
      </c>
      <c r="T45">
        <v>0.01</v>
      </c>
      <c r="U45" s="3">
        <v>100</v>
      </c>
      <c r="V45">
        <f>6</f>
        <v>6</v>
      </c>
      <c r="W45">
        <f>18</f>
        <v>18</v>
      </c>
      <c r="Y45" s="1"/>
      <c r="Z45">
        <v>0.11</v>
      </c>
      <c r="AA45">
        <v>7.0000000000000007E-2</v>
      </c>
      <c r="AB45">
        <v>0.03</v>
      </c>
      <c r="AC45">
        <v>93</v>
      </c>
      <c r="AD45">
        <v>4</v>
      </c>
      <c r="AE45">
        <v>18</v>
      </c>
    </row>
    <row r="46" spans="1:31">
      <c r="J46">
        <v>7.0000000000000007E-2</v>
      </c>
      <c r="K46">
        <v>0.04</v>
      </c>
      <c r="L46">
        <v>0.01</v>
      </c>
      <c r="M46">
        <v>83</v>
      </c>
      <c r="N46">
        <v>36</v>
      </c>
      <c r="O46">
        <v>17</v>
      </c>
      <c r="Q46" s="1"/>
      <c r="R46">
        <v>7.0000000000000007E-2</v>
      </c>
      <c r="S46">
        <v>0.05</v>
      </c>
      <c r="T46">
        <v>0.02</v>
      </c>
      <c r="U46" s="3">
        <v>102</v>
      </c>
      <c r="V46">
        <f>2</f>
        <v>2</v>
      </c>
      <c r="W46">
        <f>18</f>
        <v>18</v>
      </c>
      <c r="Y46" s="1"/>
      <c r="Z46">
        <v>0.12</v>
      </c>
      <c r="AA46">
        <v>0.08</v>
      </c>
      <c r="AB46">
        <v>0.04</v>
      </c>
      <c r="AC46">
        <v>98</v>
      </c>
      <c r="AD46">
        <v>10</v>
      </c>
      <c r="AE46">
        <f>18</f>
        <v>18</v>
      </c>
    </row>
    <row r="47" spans="1:31">
      <c r="J47">
        <v>0.08</v>
      </c>
      <c r="K47">
        <v>0.05</v>
      </c>
      <c r="L47">
        <v>0.02</v>
      </c>
      <c r="M47">
        <v>94</v>
      </c>
      <c r="N47">
        <v>34</v>
      </c>
      <c r="O47">
        <v>18</v>
      </c>
      <c r="Q47" s="1"/>
      <c r="R47">
        <v>0.09</v>
      </c>
      <c r="S47">
        <v>0.06</v>
      </c>
      <c r="T47">
        <v>0.02</v>
      </c>
      <c r="U47" s="3">
        <v>98</v>
      </c>
      <c r="V47">
        <v>4</v>
      </c>
      <c r="W47">
        <v>18</v>
      </c>
      <c r="Y47" s="1"/>
      <c r="Z47">
        <v>0.12</v>
      </c>
      <c r="AA47">
        <v>0.09</v>
      </c>
      <c r="AB47">
        <v>0.03</v>
      </c>
      <c r="AC47">
        <v>98</v>
      </c>
      <c r="AD47">
        <v>11</v>
      </c>
      <c r="AE47">
        <f>18</f>
        <v>18</v>
      </c>
    </row>
    <row r="48" spans="1:31">
      <c r="J48">
        <v>0.11</v>
      </c>
      <c r="K48">
        <v>0.06</v>
      </c>
      <c r="L48">
        <v>0.02</v>
      </c>
      <c r="M48">
        <v>78</v>
      </c>
      <c r="N48">
        <v>38</v>
      </c>
      <c r="O48">
        <v>18</v>
      </c>
      <c r="Q48" s="1"/>
      <c r="R48">
        <v>7.0000000000000007E-2</v>
      </c>
      <c r="S48">
        <v>0.05</v>
      </c>
      <c r="T48">
        <v>0.01</v>
      </c>
      <c r="U48" s="3">
        <v>98</v>
      </c>
      <c r="V48">
        <v>8</v>
      </c>
      <c r="W48">
        <v>18</v>
      </c>
      <c r="Y48" s="1"/>
      <c r="Z48">
        <v>0.1</v>
      </c>
      <c r="AA48">
        <v>0.06</v>
      </c>
      <c r="AB48">
        <v>0.03</v>
      </c>
      <c r="AC48">
        <v>96</v>
      </c>
      <c r="AD48">
        <v>15</v>
      </c>
      <c r="AE48">
        <f>17</f>
        <v>17</v>
      </c>
    </row>
    <row r="49" spans="9:31">
      <c r="J49" s="1">
        <f>AVERAGE(J39:J48)</f>
        <v>7.1999999999999995E-2</v>
      </c>
      <c r="K49" s="1">
        <f t="shared" ref="K49:O49" si="29">AVERAGE(K39:K48)</f>
        <v>4.1999999999999996E-2</v>
      </c>
      <c r="L49" s="1">
        <f t="shared" si="29"/>
        <v>1.2E-2</v>
      </c>
      <c r="M49" s="1">
        <f t="shared" si="29"/>
        <v>85.7</v>
      </c>
      <c r="N49" s="1">
        <f t="shared" si="29"/>
        <v>25.8</v>
      </c>
      <c r="O49" s="1">
        <f t="shared" si="29"/>
        <v>17.899999999999999</v>
      </c>
      <c r="Q49" s="1"/>
      <c r="R49" s="1">
        <f>AVERAGE(R39:R48)</f>
        <v>8.5000000000000006E-2</v>
      </c>
      <c r="S49" s="1">
        <f t="shared" ref="S49" si="30">AVERAGE(S39:S48)</f>
        <v>5.9000000000000011E-2</v>
      </c>
      <c r="T49" s="1">
        <f t="shared" ref="T49" si="31">AVERAGE(T39:T48)</f>
        <v>2.1000000000000001E-2</v>
      </c>
      <c r="U49" s="1">
        <f t="shared" ref="U49" si="32">AVERAGE(U39:U48)</f>
        <v>99.4</v>
      </c>
      <c r="V49" s="1">
        <f t="shared" ref="V49" si="33">AVERAGE(V39:V48)</f>
        <v>5.4</v>
      </c>
      <c r="W49" s="1">
        <f t="shared" ref="W49" si="34">AVERAGE(W39:W48)</f>
        <v>18</v>
      </c>
      <c r="Y49" s="1"/>
      <c r="Z49" s="1">
        <f>AVERAGE(Z39:Z48)</f>
        <v>0.10100000000000001</v>
      </c>
      <c r="AA49" s="1">
        <f t="shared" ref="AA49" si="35">AVERAGE(AA39:AA48)</f>
        <v>6.7999999999999991E-2</v>
      </c>
      <c r="AB49" s="1">
        <f t="shared" ref="AB49" si="36">AVERAGE(AB39:AB48)</f>
        <v>2.7000000000000003E-2</v>
      </c>
      <c r="AC49" s="1">
        <f t="shared" ref="AC49" si="37">AVERAGE(AC39:AC48)</f>
        <v>95.5</v>
      </c>
      <c r="AD49" s="1">
        <f t="shared" ref="AD49" si="38">AVERAGE(AD39:AD48)</f>
        <v>11.1</v>
      </c>
      <c r="AE49" s="1">
        <f t="shared" ref="AE49" si="39">AVERAGE(AE39:AE48)</f>
        <v>17.899999999999999</v>
      </c>
    </row>
    <row r="50" spans="9:31">
      <c r="Q50" s="1"/>
      <c r="Y50" s="1"/>
    </row>
    <row r="51" spans="9:31">
      <c r="I51" s="1" t="s">
        <v>23</v>
      </c>
      <c r="J51">
        <v>0.69</v>
      </c>
      <c r="K51">
        <v>0.52</v>
      </c>
      <c r="L51">
        <v>0.11</v>
      </c>
      <c r="M51">
        <v>90</v>
      </c>
      <c r="N51">
        <v>178</v>
      </c>
      <c r="O51">
        <f>144</f>
        <v>144</v>
      </c>
      <c r="Q51" s="1" t="s">
        <v>29</v>
      </c>
      <c r="R51">
        <v>0.45</v>
      </c>
      <c r="S51">
        <v>0.38</v>
      </c>
      <c r="T51">
        <v>7.0000000000000007E-2</v>
      </c>
      <c r="U51">
        <v>101</v>
      </c>
      <c r="V51">
        <v>8</v>
      </c>
      <c r="W51">
        <v>143</v>
      </c>
      <c r="Y51" s="1" t="s">
        <v>35</v>
      </c>
      <c r="Z51">
        <v>0.45</v>
      </c>
      <c r="AA51">
        <v>0.39</v>
      </c>
      <c r="AB51">
        <v>0.06</v>
      </c>
      <c r="AC51">
        <v>101</v>
      </c>
      <c r="AD51">
        <v>7</v>
      </c>
      <c r="AE51">
        <v>142</v>
      </c>
    </row>
    <row r="52" spans="9:31">
      <c r="J52">
        <v>0.56999999999999995</v>
      </c>
      <c r="K52">
        <v>0.46</v>
      </c>
      <c r="L52">
        <v>0.09</v>
      </c>
      <c r="M52">
        <v>98</v>
      </c>
      <c r="N52">
        <v>69</v>
      </c>
      <c r="O52">
        <v>144</v>
      </c>
      <c r="Q52" s="1"/>
      <c r="R52">
        <v>0.7</v>
      </c>
      <c r="S52">
        <v>0.57999999999999996</v>
      </c>
      <c r="T52">
        <v>0.13</v>
      </c>
      <c r="U52">
        <v>101</v>
      </c>
      <c r="V52">
        <v>3</v>
      </c>
      <c r="W52">
        <v>144</v>
      </c>
      <c r="Z52">
        <v>0.45</v>
      </c>
      <c r="AA52">
        <v>0.39</v>
      </c>
      <c r="AB52">
        <v>7.0000000000000007E-2</v>
      </c>
      <c r="AC52">
        <v>101</v>
      </c>
      <c r="AD52">
        <v>1</v>
      </c>
      <c r="AE52">
        <v>144</v>
      </c>
    </row>
    <row r="53" spans="9:31">
      <c r="J53">
        <v>0.52</v>
      </c>
      <c r="K53">
        <v>0.42</v>
      </c>
      <c r="L53">
        <v>0.08</v>
      </c>
      <c r="M53">
        <v>95</v>
      </c>
      <c r="N53">
        <v>109</v>
      </c>
      <c r="O53">
        <f>144</f>
        <v>144</v>
      </c>
      <c r="Q53" s="1"/>
      <c r="R53">
        <v>0.56000000000000005</v>
      </c>
      <c r="S53">
        <v>0.45</v>
      </c>
      <c r="T53">
        <v>0.11</v>
      </c>
      <c r="U53">
        <v>101</v>
      </c>
      <c r="V53">
        <v>9</v>
      </c>
      <c r="W53">
        <v>142</v>
      </c>
      <c r="Z53">
        <v>0.48</v>
      </c>
      <c r="AA53">
        <v>0.4</v>
      </c>
      <c r="AB53">
        <v>0.08</v>
      </c>
      <c r="AC53">
        <v>101</v>
      </c>
      <c r="AD53">
        <v>21</v>
      </c>
      <c r="AE53">
        <f>143</f>
        <v>143</v>
      </c>
    </row>
    <row r="54" spans="9:31">
      <c r="J54">
        <v>0.5</v>
      </c>
      <c r="K54">
        <v>0.39</v>
      </c>
      <c r="L54">
        <v>0.08</v>
      </c>
      <c r="M54">
        <v>93</v>
      </c>
      <c r="N54">
        <v>94</v>
      </c>
      <c r="O54">
        <v>144</v>
      </c>
      <c r="Q54" s="1"/>
      <c r="R54">
        <v>0.5</v>
      </c>
      <c r="S54">
        <v>0.41</v>
      </c>
      <c r="T54">
        <v>0.09</v>
      </c>
      <c r="U54">
        <v>101</v>
      </c>
      <c r="V54">
        <v>7</v>
      </c>
      <c r="W54">
        <v>142</v>
      </c>
      <c r="Z54">
        <v>0.52</v>
      </c>
      <c r="AA54">
        <v>0.44</v>
      </c>
      <c r="AB54">
        <v>0.08</v>
      </c>
      <c r="AC54">
        <v>101</v>
      </c>
      <c r="AD54">
        <v>2</v>
      </c>
      <c r="AE54">
        <v>144</v>
      </c>
    </row>
    <row r="55" spans="9:31">
      <c r="J55">
        <v>0.48</v>
      </c>
      <c r="K55">
        <v>0.38</v>
      </c>
      <c r="L55">
        <v>7.0000000000000007E-2</v>
      </c>
      <c r="M55">
        <v>94</v>
      </c>
      <c r="N55">
        <v>85</v>
      </c>
      <c r="O55">
        <v>144</v>
      </c>
      <c r="Q55" s="1"/>
      <c r="R55">
        <v>0.52</v>
      </c>
      <c r="S55">
        <v>0.43</v>
      </c>
      <c r="T55">
        <v>0.09</v>
      </c>
      <c r="U55">
        <v>101</v>
      </c>
      <c r="V55">
        <v>5</v>
      </c>
      <c r="W55">
        <v>144</v>
      </c>
      <c r="Z55">
        <v>0.49</v>
      </c>
      <c r="AA55">
        <v>0.4</v>
      </c>
      <c r="AB55">
        <v>0.09</v>
      </c>
      <c r="AC55">
        <v>101</v>
      </c>
      <c r="AD55">
        <v>7</v>
      </c>
      <c r="AE55">
        <v>143</v>
      </c>
    </row>
    <row r="56" spans="9:31">
      <c r="J56">
        <v>0.48</v>
      </c>
      <c r="K56">
        <v>0.38</v>
      </c>
      <c r="L56">
        <v>0.06</v>
      </c>
      <c r="M56">
        <v>92</v>
      </c>
      <c r="N56">
        <v>127</v>
      </c>
      <c r="O56">
        <f>144</f>
        <v>144</v>
      </c>
      <c r="Q56" s="1"/>
      <c r="R56">
        <v>0.49</v>
      </c>
      <c r="S56">
        <v>0.41</v>
      </c>
      <c r="T56">
        <v>0.08</v>
      </c>
      <c r="U56">
        <v>101</v>
      </c>
      <c r="V56">
        <v>9</v>
      </c>
      <c r="W56">
        <v>143</v>
      </c>
      <c r="Z56">
        <v>0.51</v>
      </c>
      <c r="AA56">
        <v>0.43</v>
      </c>
      <c r="AB56">
        <v>0.08</v>
      </c>
      <c r="AC56">
        <v>101</v>
      </c>
      <c r="AD56">
        <v>4</v>
      </c>
      <c r="AE56">
        <v>144</v>
      </c>
    </row>
    <row r="57" spans="9:31">
      <c r="J57">
        <v>0.5</v>
      </c>
      <c r="K57">
        <v>0.4</v>
      </c>
      <c r="L57">
        <v>0.08</v>
      </c>
      <c r="M57">
        <v>97</v>
      </c>
      <c r="N57">
        <v>77</v>
      </c>
      <c r="O57">
        <v>144</v>
      </c>
      <c r="Q57" s="1"/>
      <c r="R57">
        <v>0.48</v>
      </c>
      <c r="S57">
        <v>0.41</v>
      </c>
      <c r="T57">
        <v>0.08</v>
      </c>
      <c r="U57">
        <v>101</v>
      </c>
      <c r="V57">
        <v>2</v>
      </c>
      <c r="W57">
        <v>144</v>
      </c>
      <c r="Z57">
        <v>0.47</v>
      </c>
      <c r="AA57">
        <v>0.4</v>
      </c>
      <c r="AB57">
        <v>7.0000000000000007E-2</v>
      </c>
      <c r="AC57">
        <v>102</v>
      </c>
      <c r="AD57">
        <v>5</v>
      </c>
      <c r="AE57">
        <v>141</v>
      </c>
    </row>
    <row r="58" spans="9:31">
      <c r="J58">
        <v>0.52</v>
      </c>
      <c r="K58">
        <v>0.41</v>
      </c>
      <c r="L58">
        <v>7.0000000000000007E-2</v>
      </c>
      <c r="M58">
        <v>95</v>
      </c>
      <c r="N58">
        <v>126</v>
      </c>
      <c r="O58">
        <f>144</f>
        <v>144</v>
      </c>
      <c r="Q58" s="1"/>
      <c r="R58">
        <v>0.47</v>
      </c>
      <c r="S58">
        <v>0.4</v>
      </c>
      <c r="T58">
        <v>7.0000000000000007E-2</v>
      </c>
      <c r="U58">
        <v>101</v>
      </c>
      <c r="V58">
        <v>6</v>
      </c>
      <c r="W58">
        <v>142</v>
      </c>
      <c r="Z58">
        <v>0.5</v>
      </c>
      <c r="AA58">
        <v>0.42</v>
      </c>
      <c r="AB58">
        <v>0.08</v>
      </c>
      <c r="AC58">
        <v>101</v>
      </c>
      <c r="AD58">
        <v>1</v>
      </c>
      <c r="AE58">
        <v>144</v>
      </c>
    </row>
    <row r="59" spans="9:31">
      <c r="J59">
        <v>0.45</v>
      </c>
      <c r="K59">
        <v>0.37</v>
      </c>
      <c r="L59">
        <v>7.0000000000000007E-2</v>
      </c>
      <c r="M59">
        <v>97</v>
      </c>
      <c r="N59">
        <v>73</v>
      </c>
      <c r="O59">
        <v>144</v>
      </c>
      <c r="Q59" s="1"/>
      <c r="R59">
        <v>0.45</v>
      </c>
      <c r="S59">
        <v>0.39</v>
      </c>
      <c r="T59">
        <v>7.0000000000000007E-2</v>
      </c>
      <c r="U59">
        <v>101</v>
      </c>
      <c r="V59">
        <v>3</v>
      </c>
      <c r="W59">
        <v>145</v>
      </c>
      <c r="Z59">
        <v>0.49</v>
      </c>
      <c r="AA59">
        <v>0.41</v>
      </c>
      <c r="AB59">
        <v>0.08</v>
      </c>
      <c r="AC59">
        <v>101</v>
      </c>
      <c r="AD59">
        <v>6</v>
      </c>
      <c r="AE59">
        <v>141</v>
      </c>
    </row>
    <row r="60" spans="9:31">
      <c r="J60">
        <v>0.46</v>
      </c>
      <c r="K60">
        <v>0.37</v>
      </c>
      <c r="L60">
        <v>7.0000000000000007E-2</v>
      </c>
      <c r="M60">
        <v>95</v>
      </c>
      <c r="N60">
        <v>95</v>
      </c>
      <c r="O60">
        <v>144</v>
      </c>
      <c r="Q60" s="1"/>
      <c r="R60">
        <v>0.48</v>
      </c>
      <c r="S60">
        <v>0.4</v>
      </c>
      <c r="T60">
        <v>0.08</v>
      </c>
      <c r="U60">
        <v>100</v>
      </c>
      <c r="V60">
        <v>7</v>
      </c>
      <c r="W60">
        <v>144</v>
      </c>
      <c r="Z60">
        <v>0.56999999999999995</v>
      </c>
      <c r="AA60">
        <v>0.47</v>
      </c>
      <c r="AB60">
        <v>0.1</v>
      </c>
      <c r="AC60">
        <v>102</v>
      </c>
      <c r="AD60">
        <v>8</v>
      </c>
      <c r="AE60">
        <v>143</v>
      </c>
    </row>
    <row r="61" spans="9:31">
      <c r="J61" s="1">
        <f>AVERAGE(J51:J60)</f>
        <v>0.51700000000000002</v>
      </c>
      <c r="K61" s="1">
        <f t="shared" ref="K61:O61" si="40">AVERAGE(K51:K60)</f>
        <v>0.41</v>
      </c>
      <c r="L61" s="1">
        <f t="shared" si="40"/>
        <v>7.8000000000000028E-2</v>
      </c>
      <c r="M61" s="1">
        <f t="shared" si="40"/>
        <v>94.6</v>
      </c>
      <c r="N61" s="1">
        <f t="shared" si="40"/>
        <v>103.3</v>
      </c>
      <c r="O61" s="1">
        <f t="shared" si="40"/>
        <v>144</v>
      </c>
      <c r="Q61" s="1"/>
      <c r="R61" s="1">
        <f>AVERAGE(R51:R60)</f>
        <v>0.51</v>
      </c>
      <c r="S61" s="1">
        <f t="shared" ref="S61" si="41">AVERAGE(S51:S60)</f>
        <v>0.42600000000000005</v>
      </c>
      <c r="T61" s="1">
        <f t="shared" ref="T61" si="42">AVERAGE(T51:T60)</f>
        <v>8.6999999999999994E-2</v>
      </c>
      <c r="U61" s="1">
        <f t="shared" ref="U61" si="43">AVERAGE(U51:U60)</f>
        <v>100.9</v>
      </c>
      <c r="V61" s="1">
        <f t="shared" ref="V61" si="44">AVERAGE(V51:V60)</f>
        <v>5.9</v>
      </c>
      <c r="W61" s="1">
        <f t="shared" ref="W61" si="45">AVERAGE(W51:W60)</f>
        <v>143.30000000000001</v>
      </c>
      <c r="Z61" s="1">
        <f>AVERAGE(Z51:Z60)</f>
        <v>0.49299999999999999</v>
      </c>
      <c r="AA61" s="1">
        <f t="shared" ref="AA61" si="46">AVERAGE(AA51:AA60)</f>
        <v>0.41500000000000004</v>
      </c>
      <c r="AB61" s="1">
        <f t="shared" ref="AB61" si="47">AVERAGE(AB51:AB60)</f>
        <v>7.8999999999999987E-2</v>
      </c>
      <c r="AC61" s="1">
        <f t="shared" ref="AC61" si="48">AVERAGE(AC51:AC60)</f>
        <v>101.2</v>
      </c>
      <c r="AD61" s="1">
        <f t="shared" ref="AD61" si="49">AVERAGE(AD51:AD60)</f>
        <v>6.2</v>
      </c>
      <c r="AE61" s="1">
        <f t="shared" ref="AE61" si="50">AVERAGE(AE51:AE60)</f>
        <v>142.9</v>
      </c>
    </row>
    <row r="62" spans="9:31">
      <c r="Q62" s="1"/>
    </row>
    <row r="63" spans="9:31">
      <c r="I63" s="1" t="s">
        <v>24</v>
      </c>
      <c r="J63">
        <v>6.8</v>
      </c>
      <c r="K63">
        <v>5.32</v>
      </c>
      <c r="L63">
        <v>1.23</v>
      </c>
      <c r="M63">
        <v>96</v>
      </c>
      <c r="N63">
        <v>453</v>
      </c>
      <c r="O63">
        <v>1404</v>
      </c>
      <c r="Q63" s="1" t="s">
        <v>30</v>
      </c>
      <c r="R63">
        <v>5.2</v>
      </c>
      <c r="S63">
        <v>4.4000000000000004</v>
      </c>
      <c r="T63">
        <v>0.88</v>
      </c>
      <c r="U63">
        <v>101</v>
      </c>
      <c r="V63">
        <v>10</v>
      </c>
      <c r="W63">
        <f>1400</f>
        <v>1400</v>
      </c>
      <c r="Y63" s="1" t="s">
        <v>36</v>
      </c>
      <c r="Z63">
        <v>5.26</v>
      </c>
      <c r="AA63">
        <v>4.4400000000000004</v>
      </c>
      <c r="AB63">
        <v>0.92</v>
      </c>
      <c r="AC63">
        <v>101</v>
      </c>
      <c r="AD63">
        <v>11</v>
      </c>
      <c r="AE63">
        <f>1400</f>
        <v>1400</v>
      </c>
    </row>
    <row r="64" spans="9:31">
      <c r="J64">
        <v>5.92</v>
      </c>
      <c r="K64">
        <v>4.8499999999999996</v>
      </c>
      <c r="L64">
        <v>0.82</v>
      </c>
      <c r="M64">
        <v>95</v>
      </c>
      <c r="N64">
        <v>1045</v>
      </c>
      <c r="O64">
        <f>1404</f>
        <v>1404</v>
      </c>
      <c r="R64">
        <v>5.47</v>
      </c>
      <c r="S64">
        <v>4.67</v>
      </c>
      <c r="T64">
        <v>0.91</v>
      </c>
      <c r="U64">
        <v>102</v>
      </c>
      <c r="V64">
        <v>7</v>
      </c>
      <c r="W64">
        <v>1397</v>
      </c>
      <c r="Z64">
        <v>5.12</v>
      </c>
      <c r="AA64">
        <v>4.34</v>
      </c>
      <c r="AB64">
        <v>0.88</v>
      </c>
      <c r="AC64">
        <v>102</v>
      </c>
      <c r="AD64">
        <v>6</v>
      </c>
      <c r="AE64">
        <v>1399</v>
      </c>
    </row>
    <row r="65" spans="9:31">
      <c r="J65">
        <v>5.18</v>
      </c>
      <c r="K65">
        <v>4.1399999999999997</v>
      </c>
      <c r="L65">
        <v>0.68</v>
      </c>
      <c r="M65">
        <v>93</v>
      </c>
      <c r="N65">
        <v>1166</v>
      </c>
      <c r="O65">
        <f>1404</f>
        <v>1404</v>
      </c>
      <c r="R65">
        <v>5.0199999999999996</v>
      </c>
      <c r="S65">
        <v>4.3099999999999996</v>
      </c>
      <c r="T65">
        <v>0.81</v>
      </c>
      <c r="U65">
        <v>101</v>
      </c>
      <c r="V65">
        <v>13</v>
      </c>
      <c r="W65">
        <f>1395</f>
        <v>1395</v>
      </c>
      <c r="Z65">
        <v>5.17</v>
      </c>
      <c r="AA65">
        <v>4.38</v>
      </c>
      <c r="AB65">
        <v>0.89</v>
      </c>
      <c r="AC65">
        <v>101</v>
      </c>
      <c r="AD65">
        <v>7</v>
      </c>
      <c r="AE65">
        <v>1398</v>
      </c>
    </row>
    <row r="66" spans="9:31">
      <c r="J66">
        <v>5.33</v>
      </c>
      <c r="K66">
        <v>4.33</v>
      </c>
      <c r="L66">
        <v>0.76</v>
      </c>
      <c r="M66">
        <v>95</v>
      </c>
      <c r="N66">
        <v>851</v>
      </c>
      <c r="O66">
        <v>1404</v>
      </c>
      <c r="R66">
        <v>4.96</v>
      </c>
      <c r="S66">
        <v>4.2300000000000004</v>
      </c>
      <c r="T66">
        <v>0.82</v>
      </c>
      <c r="U66">
        <v>102</v>
      </c>
      <c r="V66">
        <v>12</v>
      </c>
      <c r="W66">
        <f>1396</f>
        <v>1396</v>
      </c>
      <c r="Z66">
        <v>5.23</v>
      </c>
      <c r="AA66">
        <v>4.45</v>
      </c>
      <c r="AB66">
        <v>0.87</v>
      </c>
      <c r="AC66">
        <v>102</v>
      </c>
      <c r="AD66">
        <v>11</v>
      </c>
      <c r="AE66">
        <f>1399</f>
        <v>1399</v>
      </c>
    </row>
    <row r="67" spans="9:31">
      <c r="J67">
        <v>5.7</v>
      </c>
      <c r="K67">
        <v>4.4400000000000004</v>
      </c>
      <c r="L67">
        <v>0.73</v>
      </c>
      <c r="M67">
        <v>90</v>
      </c>
      <c r="N67">
        <v>1128</v>
      </c>
      <c r="O67">
        <f>1403</f>
        <v>1403</v>
      </c>
      <c r="R67">
        <v>5.23</v>
      </c>
      <c r="S67">
        <v>4.47</v>
      </c>
      <c r="T67">
        <v>0.85</v>
      </c>
      <c r="U67">
        <v>101</v>
      </c>
      <c r="V67">
        <v>12</v>
      </c>
      <c r="W67">
        <f>1402</f>
        <v>1402</v>
      </c>
      <c r="Z67">
        <v>4.96</v>
      </c>
      <c r="AA67">
        <v>4.25</v>
      </c>
      <c r="AB67">
        <v>0.79</v>
      </c>
      <c r="AC67">
        <v>101</v>
      </c>
      <c r="AD67">
        <v>8</v>
      </c>
      <c r="AE67">
        <v>1401</v>
      </c>
    </row>
    <row r="68" spans="9:31">
      <c r="J68">
        <v>5.27</v>
      </c>
      <c r="K68">
        <v>4.43</v>
      </c>
      <c r="L68">
        <v>0.73</v>
      </c>
      <c r="M68">
        <v>97</v>
      </c>
      <c r="N68">
        <v>346</v>
      </c>
      <c r="O68">
        <v>1404</v>
      </c>
      <c r="R68">
        <v>4.8</v>
      </c>
      <c r="S68">
        <v>4.1500000000000004</v>
      </c>
      <c r="T68">
        <v>0.74</v>
      </c>
      <c r="U68">
        <v>102</v>
      </c>
      <c r="V68">
        <v>6</v>
      </c>
      <c r="W68">
        <v>1399</v>
      </c>
      <c r="Z68">
        <v>4.97</v>
      </c>
      <c r="AA68">
        <v>4.24</v>
      </c>
      <c r="AB68">
        <v>0.82</v>
      </c>
      <c r="AC68">
        <v>101</v>
      </c>
      <c r="AD68">
        <v>10</v>
      </c>
      <c r="AE68">
        <f>1402</f>
        <v>1402</v>
      </c>
    </row>
    <row r="69" spans="9:31">
      <c r="J69">
        <v>5.12</v>
      </c>
      <c r="K69">
        <v>4.16</v>
      </c>
      <c r="L69">
        <v>0.71</v>
      </c>
      <c r="M69">
        <v>95</v>
      </c>
      <c r="N69">
        <v>620</v>
      </c>
      <c r="O69">
        <v>1404</v>
      </c>
      <c r="R69">
        <v>5.18</v>
      </c>
      <c r="S69">
        <v>4.41</v>
      </c>
      <c r="T69">
        <v>0.85</v>
      </c>
      <c r="U69">
        <v>101</v>
      </c>
      <c r="V69">
        <v>10</v>
      </c>
      <c r="W69">
        <f>1394</f>
        <v>1394</v>
      </c>
      <c r="Z69">
        <v>4.9000000000000004</v>
      </c>
      <c r="AA69">
        <v>4.24</v>
      </c>
      <c r="AB69">
        <v>0.76</v>
      </c>
      <c r="AC69">
        <v>101</v>
      </c>
      <c r="AD69">
        <v>9</v>
      </c>
      <c r="AE69">
        <v>1403</v>
      </c>
    </row>
    <row r="70" spans="9:31">
      <c r="J70">
        <v>4.8499999999999996</v>
      </c>
      <c r="K70">
        <v>4.01</v>
      </c>
      <c r="L70">
        <v>0.7</v>
      </c>
      <c r="M70">
        <v>97</v>
      </c>
      <c r="N70">
        <v>717</v>
      </c>
      <c r="O70">
        <v>1404</v>
      </c>
      <c r="R70">
        <v>5.57</v>
      </c>
      <c r="S70">
        <v>4.6900000000000004</v>
      </c>
      <c r="T70">
        <v>0.97</v>
      </c>
      <c r="U70">
        <v>101</v>
      </c>
      <c r="V70">
        <v>19</v>
      </c>
      <c r="W70">
        <f>1395</f>
        <v>1395</v>
      </c>
      <c r="Z70">
        <v>4.97</v>
      </c>
      <c r="AA70">
        <v>4.24</v>
      </c>
      <c r="AB70">
        <v>0.82</v>
      </c>
      <c r="AC70">
        <v>101</v>
      </c>
      <c r="AD70">
        <v>10</v>
      </c>
      <c r="AE70">
        <f>1398</f>
        <v>1398</v>
      </c>
    </row>
    <row r="71" spans="9:31">
      <c r="J71">
        <v>5.56</v>
      </c>
      <c r="K71">
        <v>4.51</v>
      </c>
      <c r="L71">
        <v>0.75</v>
      </c>
      <c r="M71">
        <v>94</v>
      </c>
      <c r="N71">
        <v>543</v>
      </c>
      <c r="O71">
        <v>1403</v>
      </c>
      <c r="R71">
        <v>5.17</v>
      </c>
      <c r="S71">
        <v>4.4000000000000004</v>
      </c>
      <c r="T71">
        <v>0.86</v>
      </c>
      <c r="U71">
        <v>101</v>
      </c>
      <c r="V71">
        <v>8</v>
      </c>
      <c r="W71">
        <v>1399</v>
      </c>
      <c r="Z71">
        <v>4.96</v>
      </c>
      <c r="AA71">
        <v>4.26</v>
      </c>
      <c r="AB71">
        <v>0.78</v>
      </c>
      <c r="AC71">
        <v>101</v>
      </c>
      <c r="AD71">
        <v>7</v>
      </c>
      <c r="AE71">
        <v>1401</v>
      </c>
    </row>
    <row r="72" spans="9:31">
      <c r="J72">
        <v>4.83</v>
      </c>
      <c r="K72">
        <v>3.97</v>
      </c>
      <c r="L72">
        <v>0.66</v>
      </c>
      <c r="M72">
        <v>95</v>
      </c>
      <c r="N72">
        <v>875</v>
      </c>
      <c r="O72">
        <v>1404</v>
      </c>
      <c r="R72">
        <v>5.0999999999999996</v>
      </c>
      <c r="S72">
        <v>4.34</v>
      </c>
      <c r="T72">
        <v>0.85</v>
      </c>
      <c r="U72">
        <v>101</v>
      </c>
      <c r="V72">
        <v>8</v>
      </c>
      <c r="W72">
        <v>1399</v>
      </c>
      <c r="Z72">
        <v>5.03</v>
      </c>
      <c r="AA72">
        <v>4.3</v>
      </c>
      <c r="AB72">
        <v>0.81</v>
      </c>
      <c r="AC72">
        <v>101</v>
      </c>
      <c r="AD72">
        <v>6</v>
      </c>
      <c r="AE72">
        <v>1402</v>
      </c>
    </row>
    <row r="73" spans="9:31">
      <c r="J73" s="1">
        <f>AVERAGE(J63:J72)</f>
        <v>5.4559999999999995</v>
      </c>
      <c r="K73" s="1">
        <f t="shared" ref="K73:O73" si="51">AVERAGE(K63:K72)</f>
        <v>4.4159999999999995</v>
      </c>
      <c r="L73" s="1">
        <f t="shared" si="51"/>
        <v>0.77700000000000014</v>
      </c>
      <c r="M73" s="1">
        <f t="shared" si="51"/>
        <v>94.7</v>
      </c>
      <c r="N73" s="1">
        <f t="shared" si="51"/>
        <v>774.4</v>
      </c>
      <c r="O73" s="1">
        <f t="shared" si="51"/>
        <v>1403.8</v>
      </c>
      <c r="R73" s="1">
        <f>AVERAGE(R63:R72)</f>
        <v>5.17</v>
      </c>
      <c r="S73" s="1">
        <f t="shared" ref="S73" si="52">AVERAGE(S63:S72)</f>
        <v>4.4069999999999991</v>
      </c>
      <c r="T73" s="1">
        <f t="shared" ref="T73" si="53">AVERAGE(T63:T72)</f>
        <v>0.85399999999999987</v>
      </c>
      <c r="U73" s="1">
        <f t="shared" ref="U73" si="54">AVERAGE(U63:U72)</f>
        <v>101.3</v>
      </c>
      <c r="V73" s="1">
        <f t="shared" ref="V73" si="55">AVERAGE(V63:V72)</f>
        <v>10.5</v>
      </c>
      <c r="W73" s="1">
        <f t="shared" ref="W73" si="56">AVERAGE(W63:W72)</f>
        <v>1397.6</v>
      </c>
      <c r="Z73" s="1">
        <f>AVERAGE(Z63:Z72)</f>
        <v>5.0570000000000004</v>
      </c>
      <c r="AA73" s="1">
        <f t="shared" ref="AA73" si="57">AVERAGE(AA63:AA72)</f>
        <v>4.3140000000000001</v>
      </c>
      <c r="AB73" s="1">
        <f t="shared" ref="AB73" si="58">AVERAGE(AB63:AB72)</f>
        <v>0.83399999999999996</v>
      </c>
      <c r="AC73" s="1">
        <f t="shared" ref="AC73" si="59">AVERAGE(AC63:AC72)</f>
        <v>101.2</v>
      </c>
      <c r="AD73" s="1">
        <f t="shared" ref="AD73" si="60">AVERAGE(AD63:AD72)</f>
        <v>8.5</v>
      </c>
      <c r="AE73" s="1">
        <f t="shared" ref="AE73" si="61">AVERAGE(AE63:AE72)</f>
        <v>1400.3</v>
      </c>
    </row>
    <row r="75" spans="9:31">
      <c r="I75" s="1" t="s">
        <v>21</v>
      </c>
      <c r="J75">
        <v>0.3</v>
      </c>
      <c r="K75">
        <v>0.01</v>
      </c>
      <c r="L75">
        <v>0.15</v>
      </c>
      <c r="M75">
        <v>55</v>
      </c>
      <c r="N75">
        <v>1116</v>
      </c>
      <c r="O75">
        <f>1418</f>
        <v>1418</v>
      </c>
    </row>
    <row r="76" spans="9:31">
      <c r="I76" s="1"/>
      <c r="J76">
        <v>0.25</v>
      </c>
      <c r="K76">
        <v>0.01</v>
      </c>
      <c r="L76">
        <v>0.08</v>
      </c>
      <c r="M76">
        <v>39</v>
      </c>
      <c r="N76">
        <v>908</v>
      </c>
      <c r="O76">
        <v>1295</v>
      </c>
    </row>
    <row r="77" spans="9:31">
      <c r="I77" s="1"/>
      <c r="J77">
        <v>0.28999999999999998</v>
      </c>
      <c r="K77">
        <v>0.01</v>
      </c>
      <c r="L77">
        <v>0.09</v>
      </c>
      <c r="M77">
        <v>36</v>
      </c>
      <c r="N77">
        <v>909</v>
      </c>
      <c r="O77">
        <v>1354</v>
      </c>
    </row>
    <row r="78" spans="9:31">
      <c r="I78" s="1"/>
      <c r="J78">
        <v>0.36</v>
      </c>
      <c r="K78">
        <v>0.01</v>
      </c>
      <c r="L78">
        <v>0.15</v>
      </c>
      <c r="M78">
        <v>45</v>
      </c>
      <c r="N78">
        <v>823</v>
      </c>
      <c r="O78">
        <v>1619</v>
      </c>
    </row>
    <row r="79" spans="9:31">
      <c r="I79" s="1"/>
      <c r="J79">
        <v>0.32</v>
      </c>
      <c r="K79">
        <v>0.01</v>
      </c>
      <c r="L79">
        <v>0.17</v>
      </c>
      <c r="M79">
        <v>58</v>
      </c>
      <c r="N79">
        <v>749</v>
      </c>
      <c r="O79">
        <v>1745</v>
      </c>
    </row>
    <row r="80" spans="9:31">
      <c r="I80" s="1"/>
      <c r="J80">
        <v>0.28000000000000003</v>
      </c>
      <c r="K80">
        <v>0.01</v>
      </c>
      <c r="L80">
        <v>0.15</v>
      </c>
      <c r="M80">
        <v>60</v>
      </c>
      <c r="N80">
        <v>1264</v>
      </c>
      <c r="O80">
        <f>1270</f>
        <v>1270</v>
      </c>
    </row>
    <row r="81" spans="9:15">
      <c r="I81" s="1"/>
      <c r="J81">
        <v>0.28999999999999998</v>
      </c>
      <c r="K81">
        <v>0.01</v>
      </c>
      <c r="L81">
        <v>0.15</v>
      </c>
      <c r="M81">
        <v>58</v>
      </c>
      <c r="N81">
        <v>1367</v>
      </c>
      <c r="O81">
        <f>1378</f>
        <v>1378</v>
      </c>
    </row>
    <row r="82" spans="9:15">
      <c r="I82" s="1"/>
      <c r="J82">
        <v>0.28000000000000003</v>
      </c>
      <c r="K82">
        <v>0.01</v>
      </c>
      <c r="L82">
        <v>0.15</v>
      </c>
      <c r="M82">
        <v>59</v>
      </c>
      <c r="N82">
        <v>1173</v>
      </c>
      <c r="O82">
        <f>1289</f>
        <v>1289</v>
      </c>
    </row>
    <row r="83" spans="9:15">
      <c r="I83" s="1"/>
      <c r="J83">
        <v>0.28999999999999998</v>
      </c>
      <c r="K83">
        <v>0.01</v>
      </c>
      <c r="L83">
        <v>0.15</v>
      </c>
      <c r="M83">
        <v>56</v>
      </c>
      <c r="N83">
        <v>1258</v>
      </c>
      <c r="O83">
        <f>1372</f>
        <v>1372</v>
      </c>
    </row>
    <row r="84" spans="9:15">
      <c r="I84" s="1"/>
      <c r="J84">
        <v>0.33</v>
      </c>
      <c r="K84">
        <v>0.01</v>
      </c>
      <c r="L84">
        <v>0.13</v>
      </c>
      <c r="M84">
        <v>44</v>
      </c>
      <c r="N84">
        <v>563</v>
      </c>
      <c r="O84">
        <v>2035</v>
      </c>
    </row>
    <row r="85" spans="9:15">
      <c r="I85" s="1"/>
      <c r="J85" s="1">
        <f>AVERAGE(J75:J84)</f>
        <v>0.29900000000000004</v>
      </c>
      <c r="K85" s="1">
        <f t="shared" ref="K85" si="62">AVERAGE(K75:K84)</f>
        <v>9.9999999999999985E-3</v>
      </c>
      <c r="L85" s="1">
        <f t="shared" ref="L85" si="63">AVERAGE(L75:L84)</f>
        <v>0.13700000000000001</v>
      </c>
      <c r="M85" s="1">
        <f t="shared" ref="M85" si="64">AVERAGE(M75:M84)</f>
        <v>51</v>
      </c>
      <c r="N85" s="1">
        <f t="shared" ref="N85" si="65">AVERAGE(N75:N84)</f>
        <v>1013</v>
      </c>
      <c r="O85" s="1">
        <f t="shared" ref="O85" si="66">AVERAGE(O75:O84)</f>
        <v>1477.5</v>
      </c>
    </row>
    <row r="86" spans="9:15">
      <c r="I86" s="1"/>
    </row>
    <row r="87" spans="9:15">
      <c r="I87" s="1" t="s">
        <v>37</v>
      </c>
      <c r="J87">
        <v>1.63</v>
      </c>
      <c r="K87">
        <v>7.0000000000000007E-2</v>
      </c>
      <c r="L87">
        <v>0.9</v>
      </c>
      <c r="M87">
        <v>60</v>
      </c>
      <c r="N87">
        <v>8344</v>
      </c>
      <c r="O87">
        <v>12124</v>
      </c>
    </row>
    <row r="88" spans="9:15">
      <c r="I88" s="1"/>
      <c r="J88">
        <v>1.67</v>
      </c>
      <c r="K88">
        <v>7.0000000000000007E-2</v>
      </c>
      <c r="L88">
        <v>0.84</v>
      </c>
      <c r="M88">
        <v>55</v>
      </c>
      <c r="N88">
        <v>11249</v>
      </c>
      <c r="O88">
        <f>8717</f>
        <v>8717</v>
      </c>
    </row>
    <row r="89" spans="9:15">
      <c r="I89" s="1"/>
      <c r="J89">
        <v>1.65</v>
      </c>
      <c r="K89">
        <v>7.0000000000000007E-2</v>
      </c>
      <c r="L89">
        <v>0.81</v>
      </c>
      <c r="M89">
        <v>53</v>
      </c>
      <c r="N89">
        <v>11748</v>
      </c>
      <c r="O89">
        <f>8554</f>
        <v>8554</v>
      </c>
    </row>
    <row r="90" spans="9:15">
      <c r="I90" s="1"/>
      <c r="J90">
        <v>1.4</v>
      </c>
      <c r="K90">
        <v>0.06</v>
      </c>
      <c r="L90">
        <v>0.66</v>
      </c>
      <c r="M90">
        <v>52</v>
      </c>
      <c r="N90">
        <v>7888</v>
      </c>
      <c r="O90">
        <v>11497</v>
      </c>
    </row>
    <row r="91" spans="9:15">
      <c r="I91" s="1"/>
      <c r="J91">
        <v>1.45</v>
      </c>
      <c r="K91">
        <v>0.06</v>
      </c>
      <c r="L91">
        <v>0.71</v>
      </c>
      <c r="M91">
        <v>53</v>
      </c>
      <c r="N91">
        <v>7662</v>
      </c>
      <c r="O91">
        <v>10714</v>
      </c>
    </row>
    <row r="92" spans="9:15">
      <c r="I92" s="1"/>
      <c r="J92">
        <v>1.44</v>
      </c>
      <c r="K92">
        <v>7.0000000000000007E-2</v>
      </c>
      <c r="L92">
        <v>0.65</v>
      </c>
      <c r="M92">
        <v>49</v>
      </c>
      <c r="N92">
        <v>7019</v>
      </c>
      <c r="O92">
        <v>10963</v>
      </c>
    </row>
    <row r="93" spans="9:15">
      <c r="I93" s="1"/>
      <c r="J93">
        <v>1.78</v>
      </c>
      <c r="K93">
        <v>7.0000000000000007E-2</v>
      </c>
      <c r="L93">
        <v>0.93</v>
      </c>
      <c r="M93">
        <v>56</v>
      </c>
      <c r="N93">
        <v>7971</v>
      </c>
      <c r="O93">
        <v>11212</v>
      </c>
    </row>
    <row r="94" spans="9:15">
      <c r="I94" s="1"/>
      <c r="J94">
        <v>2.14</v>
      </c>
      <c r="K94">
        <v>7.0000000000000007E-2</v>
      </c>
      <c r="L94">
        <v>1.23</v>
      </c>
      <c r="M94">
        <v>61</v>
      </c>
      <c r="N94">
        <v>7433</v>
      </c>
      <c r="O94">
        <v>12886</v>
      </c>
    </row>
    <row r="95" spans="9:15">
      <c r="I95" s="1"/>
      <c r="J95">
        <v>1.52</v>
      </c>
      <c r="K95">
        <v>7.0000000000000007E-2</v>
      </c>
      <c r="L95">
        <v>0.81</v>
      </c>
      <c r="M95">
        <v>58</v>
      </c>
      <c r="N95">
        <v>7028</v>
      </c>
      <c r="O95">
        <v>11878</v>
      </c>
    </row>
    <row r="96" spans="9:15">
      <c r="I96" s="1"/>
      <c r="J96">
        <v>1.97</v>
      </c>
      <c r="K96">
        <v>0.09</v>
      </c>
      <c r="L96">
        <v>0.97</v>
      </c>
      <c r="M96">
        <v>54</v>
      </c>
      <c r="N96">
        <v>9822</v>
      </c>
      <c r="O96">
        <v>8109</v>
      </c>
    </row>
    <row r="97" spans="9:15">
      <c r="I97" s="1"/>
      <c r="J97" s="1">
        <f>AVERAGE(J87:J96)</f>
        <v>1.6649999999999998</v>
      </c>
      <c r="K97" s="1">
        <f t="shared" ref="K97" si="67">AVERAGE(K87:K96)</f>
        <v>7.0000000000000007E-2</v>
      </c>
      <c r="L97" s="1">
        <f t="shared" ref="L97" si="68">AVERAGE(L87:L96)</f>
        <v>0.8510000000000002</v>
      </c>
      <c r="M97" s="1">
        <f t="shared" ref="M97" si="69">AVERAGE(M87:M96)</f>
        <v>55.1</v>
      </c>
      <c r="N97" s="1">
        <f t="shared" ref="N97" si="70">AVERAGE(N87:N96)</f>
        <v>8616.4</v>
      </c>
      <c r="O97" s="1">
        <f t="shared" ref="O97" si="71">AVERAGE(O87:O96)</f>
        <v>10665.4</v>
      </c>
    </row>
    <row r="98" spans="9:15">
      <c r="I98" s="1"/>
    </row>
    <row r="99" spans="9:15">
      <c r="I99" s="1" t="s">
        <v>38</v>
      </c>
      <c r="J99">
        <v>14.11</v>
      </c>
      <c r="K99">
        <v>0.73</v>
      </c>
      <c r="L99">
        <v>7.87</v>
      </c>
      <c r="M99">
        <v>60</v>
      </c>
      <c r="N99">
        <v>67164</v>
      </c>
      <c r="O99">
        <v>110979</v>
      </c>
    </row>
    <row r="100" spans="9:15">
      <c r="I100" s="1"/>
      <c r="J100">
        <v>16.25</v>
      </c>
      <c r="K100">
        <v>0.7</v>
      </c>
      <c r="L100">
        <v>9.19</v>
      </c>
      <c r="M100">
        <v>60</v>
      </c>
      <c r="N100">
        <v>68649</v>
      </c>
      <c r="O100">
        <v>211758</v>
      </c>
    </row>
    <row r="101" spans="9:15">
      <c r="I101" s="1"/>
      <c r="J101">
        <v>13.83</v>
      </c>
      <c r="K101">
        <v>0.72</v>
      </c>
      <c r="L101">
        <v>7.58</v>
      </c>
      <c r="M101">
        <v>60</v>
      </c>
      <c r="N101">
        <v>71344</v>
      </c>
      <c r="O101">
        <v>115988</v>
      </c>
    </row>
    <row r="102" spans="9:15">
      <c r="I102" s="1"/>
      <c r="J102">
        <v>14.84</v>
      </c>
      <c r="K102">
        <v>0.71</v>
      </c>
      <c r="L102">
        <v>7.54</v>
      </c>
      <c r="M102">
        <v>55</v>
      </c>
      <c r="N102">
        <v>73788</v>
      </c>
      <c r="O102">
        <v>111002</v>
      </c>
    </row>
    <row r="103" spans="9:15">
      <c r="I103" s="1"/>
      <c r="J103">
        <v>14.96</v>
      </c>
      <c r="K103">
        <v>0.76</v>
      </c>
      <c r="L103">
        <v>7.99</v>
      </c>
      <c r="M103">
        <v>58</v>
      </c>
      <c r="N103">
        <v>82746</v>
      </c>
      <c r="O103">
        <v>96427</v>
      </c>
    </row>
    <row r="104" spans="9:15">
      <c r="I104" s="1"/>
      <c r="J104">
        <v>15.77</v>
      </c>
      <c r="K104">
        <v>0.77</v>
      </c>
      <c r="L104">
        <v>8.5</v>
      </c>
      <c r="M104">
        <v>58</v>
      </c>
      <c r="N104">
        <v>76276</v>
      </c>
      <c r="O104">
        <v>106333</v>
      </c>
    </row>
    <row r="105" spans="9:15">
      <c r="I105" s="1"/>
      <c r="J105">
        <v>14.51</v>
      </c>
      <c r="K105">
        <v>0.74</v>
      </c>
      <c r="L105">
        <v>7.74</v>
      </c>
      <c r="M105">
        <v>58</v>
      </c>
      <c r="N105">
        <v>73334</v>
      </c>
      <c r="O105">
        <v>120167</v>
      </c>
    </row>
    <row r="106" spans="9:15">
      <c r="I106" s="1"/>
      <c r="J106">
        <v>13.5</v>
      </c>
      <c r="K106">
        <v>0.69</v>
      </c>
      <c r="L106">
        <v>7.47</v>
      </c>
      <c r="M106">
        <v>60</v>
      </c>
      <c r="N106">
        <v>75386</v>
      </c>
      <c r="O106">
        <v>107403</v>
      </c>
    </row>
    <row r="107" spans="9:15">
      <c r="I107" s="1"/>
      <c r="J107">
        <v>15.44</v>
      </c>
      <c r="K107">
        <v>0.71</v>
      </c>
      <c r="L107">
        <v>7.49</v>
      </c>
      <c r="M107">
        <v>53</v>
      </c>
      <c r="N107">
        <v>81057</v>
      </c>
      <c r="O107">
        <v>103945</v>
      </c>
    </row>
    <row r="108" spans="9:15">
      <c r="I108" s="1"/>
      <c r="J108">
        <v>22.49</v>
      </c>
      <c r="K108">
        <v>0.84</v>
      </c>
      <c r="L108">
        <v>11.27</v>
      </c>
      <c r="M108">
        <f>53</f>
        <v>53</v>
      </c>
      <c r="N108">
        <f>71877</f>
        <v>71877</v>
      </c>
      <c r="O108">
        <f>126547</f>
        <v>126547</v>
      </c>
    </row>
    <row r="109" spans="9:15">
      <c r="I109" s="1"/>
      <c r="J109" s="1">
        <f>AVERAGE(J99:J108)</f>
        <v>15.570000000000002</v>
      </c>
      <c r="K109" s="1">
        <f t="shared" ref="K109" si="72">AVERAGE(K99:K108)</f>
        <v>0.73699999999999999</v>
      </c>
      <c r="L109" s="1">
        <f t="shared" ref="L109" si="73">AVERAGE(L99:L108)</f>
        <v>8.2639999999999993</v>
      </c>
      <c r="M109" s="1">
        <f t="shared" ref="M109" si="74">AVERAGE(M99:M108)</f>
        <v>57.5</v>
      </c>
      <c r="N109" s="1">
        <f t="shared" ref="N109" si="75">AVERAGE(N99:N108)</f>
        <v>74162.100000000006</v>
      </c>
      <c r="O109" s="1">
        <f t="shared" ref="O109" si="76">AVERAGE(O99:O108)</f>
        <v>121054.9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Fermin</dc:creator>
  <cp:lastModifiedBy>Josh Fermin</cp:lastModifiedBy>
  <dcterms:created xsi:type="dcterms:W3CDTF">2014-10-30T00:25:00Z</dcterms:created>
  <dcterms:modified xsi:type="dcterms:W3CDTF">2014-10-30T02:38:17Z</dcterms:modified>
</cp:coreProperties>
</file>