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Workspace\Github\CZTS-Project\Data\"/>
    </mc:Choice>
  </mc:AlternateContent>
  <bookViews>
    <workbookView xWindow="120" yWindow="285" windowWidth="21075" windowHeight="7725" activeTab="1"/>
  </bookViews>
  <sheets>
    <sheet name="298K" sheetId="1" r:id="rId1"/>
    <sheet name="600K" sheetId="2" r:id="rId2"/>
    <sheet name="900K" sheetId="3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2" l="1"/>
  <c r="G9" i="2"/>
  <c r="D10" i="2"/>
  <c r="D9" i="2"/>
  <c r="J17" i="2" l="1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6" i="2"/>
  <c r="J38" i="2"/>
  <c r="J16" i="2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47" i="3"/>
  <c r="B7" i="2" l="1"/>
  <c r="D43" i="3" l="1"/>
  <c r="J15" i="2"/>
  <c r="D42" i="3"/>
  <c r="D41" i="3"/>
  <c r="J14" i="2"/>
  <c r="D39" i="3"/>
  <c r="J13" i="2"/>
  <c r="D37" i="3"/>
  <c r="J12" i="2"/>
  <c r="D33" i="3"/>
  <c r="J9" i="2"/>
  <c r="D34" i="3"/>
  <c r="J10" i="2"/>
  <c r="D35" i="3"/>
  <c r="J11" i="2"/>
  <c r="B8" i="2"/>
  <c r="D31" i="3"/>
  <c r="D29" i="3"/>
  <c r="D28" i="3"/>
  <c r="D27" i="3"/>
  <c r="D26" i="3"/>
  <c r="D25" i="3"/>
  <c r="D24" i="3"/>
  <c r="D23" i="3"/>
  <c r="D22" i="3"/>
  <c r="D3" i="3"/>
  <c r="B3" i="2"/>
</calcChain>
</file>

<file path=xl/sharedStrings.xml><?xml version="1.0" encoding="utf-8"?>
<sst xmlns="http://schemas.openxmlformats.org/spreadsheetml/2006/main" count="459" uniqueCount="112">
  <si>
    <t>Phase Diagram Data</t>
  </si>
  <si>
    <t>Phase</t>
  </si>
  <si>
    <t>state</t>
  </si>
  <si>
    <t>Enthalpy H/kJ mol-1</t>
  </si>
  <si>
    <t>Gibbs Free Energy/kJ mol-1</t>
  </si>
  <si>
    <t>Entropy/J K-1mol-1</t>
  </si>
  <si>
    <t>Ref</t>
  </si>
  <si>
    <t>Melting Point/C</t>
  </si>
  <si>
    <t>s</t>
  </si>
  <si>
    <t>n/a</t>
  </si>
  <si>
    <t>g</t>
  </si>
  <si>
    <t>cr,mono</t>
  </si>
  <si>
    <t>cr,rhombic</t>
  </si>
  <si>
    <t>Cu</t>
  </si>
  <si>
    <t>Cu_1.39S</t>
  </si>
  <si>
    <t>Name</t>
  </si>
  <si>
    <t>Copper</t>
  </si>
  <si>
    <t>Cu_1.12S</t>
  </si>
  <si>
    <t>Yarrowite</t>
  </si>
  <si>
    <t>Spionkopite</t>
  </si>
  <si>
    <t>geerite</t>
  </si>
  <si>
    <t>anilite</t>
  </si>
  <si>
    <t>roxbyite</t>
  </si>
  <si>
    <t>digenite</t>
  </si>
  <si>
    <t>djurleite</t>
  </si>
  <si>
    <t>chalcocite</t>
  </si>
  <si>
    <t>covellite</t>
  </si>
  <si>
    <t>vallamininite</t>
  </si>
  <si>
    <t>Cu_1.6S</t>
  </si>
  <si>
    <t>Cu_1.75S</t>
  </si>
  <si>
    <t>Cu_1.78S</t>
  </si>
  <si>
    <t>Cu_1.85S</t>
  </si>
  <si>
    <t>Cu_1.934S</t>
  </si>
  <si>
    <t>Cu_1.965S</t>
  </si>
  <si>
    <t>Cu_1.9S</t>
  </si>
  <si>
    <t>Cu_2</t>
  </si>
  <si>
    <t>Cu_2S</t>
  </si>
  <si>
    <t>Cu_3Sn</t>
  </si>
  <si>
    <t>CuS</t>
  </si>
  <si>
    <t>CuS_2</t>
  </si>
  <si>
    <t>CuSn</t>
  </si>
  <si>
    <t>S</t>
  </si>
  <si>
    <t>S_3</t>
  </si>
  <si>
    <t>S_2</t>
  </si>
  <si>
    <t>S_4</t>
  </si>
  <si>
    <t>S_5</t>
  </si>
  <si>
    <t>S_6</t>
  </si>
  <si>
    <t>S_7</t>
  </si>
  <si>
    <t>S_8</t>
  </si>
  <si>
    <t>Sn</t>
  </si>
  <si>
    <t>Sn_2S_3</t>
  </si>
  <si>
    <t>Sn_3S_4</t>
  </si>
  <si>
    <t>SnS</t>
  </si>
  <si>
    <t>SnS_2</t>
  </si>
  <si>
    <t>Zn</t>
  </si>
  <si>
    <t>ZnS</t>
  </si>
  <si>
    <t>ZnSn</t>
  </si>
  <si>
    <t>a-Cu0.61Zn0.39</t>
  </si>
  <si>
    <t>a-Cu0.65Zn0.35</t>
  </si>
  <si>
    <t>a-Cu0.70Zn0.3</t>
  </si>
  <si>
    <t>cr, white</t>
  </si>
  <si>
    <t>cr, gray</t>
  </si>
  <si>
    <t>cr</t>
  </si>
  <si>
    <t>sphaelerite</t>
  </si>
  <si>
    <t>Wurzite</t>
  </si>
  <si>
    <t>a-Cu0.80Zn0.20</t>
  </si>
  <si>
    <t>a-Cu0.85Zn0.15</t>
  </si>
  <si>
    <t>a-Cu0.90Zn0.10</t>
  </si>
  <si>
    <t>a-Cu0.95Zn0.05</t>
  </si>
  <si>
    <t>b-Cu0.45Zn0.55</t>
  </si>
  <si>
    <t>b'-Cu0.5Zn0.5</t>
  </si>
  <si>
    <t>b-Cu0.5Zn0.5</t>
  </si>
  <si>
    <t>b-Cu0.52Zn0.48</t>
  </si>
  <si>
    <t>b-Cu0.55Zn0.45</t>
  </si>
  <si>
    <t>b'-Cu0.55Zn0.45</t>
  </si>
  <si>
    <t>b-Cu0.60Zn0.40</t>
  </si>
  <si>
    <t>b-Cu0.615Zn0.385</t>
  </si>
  <si>
    <t>g-Cu0.32Zn0.68</t>
  </si>
  <si>
    <t>g-Cu0.385Zn0.615</t>
  </si>
  <si>
    <t>g-Cu0.415Zn0.585</t>
  </si>
  <si>
    <t>d-Cu0.265Zn0.735</t>
  </si>
  <si>
    <t>e-Cu0.15Zn0.85</t>
  </si>
  <si>
    <t>e-Cu0.18Zn0.82</t>
  </si>
  <si>
    <t>e-Cu0.21Zn0.79</t>
  </si>
  <si>
    <t>n'-Cu6Sn5</t>
  </si>
  <si>
    <t>n-Cu6Sn5</t>
  </si>
  <si>
    <t>Cu2SnS3</t>
  </si>
  <si>
    <t>Cu2ZnSnS4</t>
  </si>
  <si>
    <t>Err</t>
  </si>
  <si>
    <t>G</t>
  </si>
  <si>
    <t>L</t>
  </si>
  <si>
    <t>F</t>
  </si>
  <si>
    <t>H</t>
  </si>
  <si>
    <t>P</t>
  </si>
  <si>
    <t>J</t>
  </si>
  <si>
    <t>K</t>
  </si>
  <si>
    <t>507M</t>
  </si>
  <si>
    <t>95M</t>
  </si>
  <si>
    <t>13.2M</t>
  </si>
  <si>
    <t>Gibbs Energy of formation /kJ mol-1</t>
  </si>
  <si>
    <t>156 162</t>
  </si>
  <si>
    <t>a-Cu0.75Zn0.25</t>
  </si>
  <si>
    <t>l</t>
  </si>
  <si>
    <t>-</t>
  </si>
  <si>
    <t>\citep{KubaschewskiCatterallJohnAshley.1956}</t>
  </si>
  <si>
    <t>\citep{Barin1977}</t>
  </si>
  <si>
    <t>\citep{Hiroi1986}</t>
  </si>
  <si>
    <t>\citep{Haynes2013}</t>
  </si>
  <si>
    <t xml:space="preserve"> \citep{Barin1977}</t>
  </si>
  <si>
    <t xml:space="preserve">\citep{Haynes2013} </t>
  </si>
  <si>
    <t>\citep{WagmanDonaldD1969}</t>
  </si>
  <si>
    <t>\citep{Hellwege1984}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</si>
</sst>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topLeftCell="A19" zoomScaleNormal="100" workbookViewId="0">
      <pane xSplit="1" topLeftCell="B1" activePane="topRight" state="frozen"/>
      <selection pane="topRight" activeCell="B12" sqref="B12"/>
    </sheetView>
  </sheetViews>
  <sheetFormatPr defaultColWidth="8.85546875" defaultRowHeight="15" x14ac:dyDescent="0.25"/>
  <cols>
    <col min="1" max="1" width="15.5703125" customWidth="1"/>
    <col min="2" max="2" width="25.5703125" bestFit="1" customWidth="1"/>
    <col min="3" max="3" width="4" customWidth="1"/>
    <col min="4" max="4" width="18.85546875" bestFit="1" customWidth="1"/>
    <col min="5" max="5" width="4" bestFit="1" customWidth="1"/>
    <col min="6" max="6" width="4" customWidth="1"/>
    <col min="7" max="7" width="18.140625" bestFit="1" customWidth="1"/>
    <col min="8" max="8" width="3.42578125" bestFit="1" customWidth="1"/>
    <col min="9" max="9" width="4" customWidth="1"/>
    <col min="10" max="10" width="35.28515625" bestFit="1" customWidth="1"/>
    <col min="11" max="11" width="4" bestFit="1" customWidth="1"/>
    <col min="12" max="12" width="4" customWidth="1"/>
    <col min="13" max="13" width="15.140625" bestFit="1" customWidth="1"/>
    <col min="14" max="14" width="4" bestFit="1" customWidth="1"/>
  </cols>
  <sheetData>
    <row r="1" spans="1:15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x14ac:dyDescent="0.25">
      <c r="A2" t="s">
        <v>1</v>
      </c>
      <c r="B2" t="s">
        <v>4</v>
      </c>
      <c r="C2" t="s">
        <v>6</v>
      </c>
      <c r="D2" t="s">
        <v>3</v>
      </c>
      <c r="E2" t="s">
        <v>88</v>
      </c>
      <c r="F2" t="s">
        <v>6</v>
      </c>
      <c r="G2" t="s">
        <v>5</v>
      </c>
      <c r="H2" t="s">
        <v>88</v>
      </c>
      <c r="I2" t="s">
        <v>6</v>
      </c>
      <c r="J2" t="s">
        <v>99</v>
      </c>
      <c r="K2" t="s">
        <v>88</v>
      </c>
      <c r="L2" t="s">
        <v>6</v>
      </c>
      <c r="M2" t="s">
        <v>7</v>
      </c>
      <c r="N2" t="s">
        <v>6</v>
      </c>
    </row>
    <row r="3" spans="1:15" x14ac:dyDescent="0.25">
      <c r="A3" t="s">
        <v>13</v>
      </c>
      <c r="B3">
        <v>-9.8699999999999992</v>
      </c>
      <c r="C3">
        <v>155</v>
      </c>
      <c r="D3" s="1">
        <v>0</v>
      </c>
      <c r="E3" s="1"/>
      <c r="F3" s="1">
        <v>156</v>
      </c>
      <c r="G3" s="1">
        <v>33.200000000000003</v>
      </c>
      <c r="H3" s="1"/>
      <c r="I3" s="1">
        <v>156</v>
      </c>
      <c r="J3" s="1">
        <v>0</v>
      </c>
      <c r="K3" s="1"/>
      <c r="L3" s="1">
        <v>156</v>
      </c>
      <c r="M3" s="1">
        <v>1084.6199999999999</v>
      </c>
      <c r="N3" s="1"/>
    </row>
    <row r="4" spans="1:15" x14ac:dyDescent="0.25">
      <c r="A4" t="s">
        <v>17</v>
      </c>
      <c r="J4">
        <v>-56.9</v>
      </c>
      <c r="K4">
        <v>0.4</v>
      </c>
      <c r="L4">
        <v>157</v>
      </c>
      <c r="M4" s="1"/>
      <c r="N4" s="1"/>
    </row>
    <row r="5" spans="1:15" x14ac:dyDescent="0.25">
      <c r="A5" t="s">
        <v>14</v>
      </c>
      <c r="J5">
        <v>-64.3</v>
      </c>
      <c r="K5">
        <v>0.4</v>
      </c>
      <c r="L5">
        <v>157</v>
      </c>
      <c r="M5" s="1"/>
      <c r="N5" s="1"/>
    </row>
    <row r="6" spans="1:15" x14ac:dyDescent="0.25">
      <c r="A6" t="s">
        <v>28</v>
      </c>
      <c r="J6" s="1"/>
      <c r="K6" s="1"/>
      <c r="L6" s="1" t="s">
        <v>91</v>
      </c>
      <c r="M6" s="1" t="s">
        <v>89</v>
      </c>
      <c r="N6" s="1"/>
    </row>
    <row r="7" spans="1:15" x14ac:dyDescent="0.25">
      <c r="A7" t="s">
        <v>29</v>
      </c>
      <c r="G7">
        <v>98.3</v>
      </c>
      <c r="I7">
        <v>158</v>
      </c>
      <c r="J7">
        <v>-76.400000000000006</v>
      </c>
      <c r="L7">
        <v>158</v>
      </c>
    </row>
    <row r="8" spans="1:15" x14ac:dyDescent="0.25">
      <c r="A8" t="s">
        <v>30</v>
      </c>
      <c r="J8" s="1"/>
      <c r="K8" s="1"/>
      <c r="L8" s="1" t="s">
        <v>92</v>
      </c>
      <c r="M8" s="1" t="s">
        <v>89</v>
      </c>
      <c r="N8" s="1"/>
    </row>
    <row r="9" spans="1:15" x14ac:dyDescent="0.25">
      <c r="A9" t="s">
        <v>31</v>
      </c>
      <c r="M9" s="1" t="s">
        <v>94</v>
      </c>
      <c r="N9" s="1"/>
    </row>
    <row r="10" spans="1:15" x14ac:dyDescent="0.25">
      <c r="A10" t="s">
        <v>31</v>
      </c>
      <c r="J10">
        <v>-78.7</v>
      </c>
      <c r="K10" t="s">
        <v>89</v>
      </c>
      <c r="L10">
        <v>160</v>
      </c>
      <c r="M10" s="1"/>
      <c r="N10" s="1"/>
    </row>
    <row r="11" spans="1:15" x14ac:dyDescent="0.25">
      <c r="A11" t="s">
        <v>32</v>
      </c>
      <c r="D11">
        <v>-79.75</v>
      </c>
      <c r="E11">
        <v>0.4</v>
      </c>
      <c r="F11">
        <v>157</v>
      </c>
      <c r="G11">
        <v>110</v>
      </c>
      <c r="H11">
        <v>4</v>
      </c>
      <c r="I11">
        <v>157</v>
      </c>
      <c r="J11">
        <v>-83.9</v>
      </c>
      <c r="K11">
        <v>0.4</v>
      </c>
      <c r="L11">
        <v>157</v>
      </c>
      <c r="M11" s="1"/>
      <c r="N11" s="1"/>
    </row>
    <row r="12" spans="1:15" x14ac:dyDescent="0.25">
      <c r="A12" t="s">
        <v>33</v>
      </c>
      <c r="D12">
        <v>-80.25</v>
      </c>
      <c r="E12">
        <v>0.4</v>
      </c>
      <c r="F12">
        <v>157</v>
      </c>
      <c r="G12">
        <v>111</v>
      </c>
      <c r="I12">
        <v>157</v>
      </c>
      <c r="J12">
        <v>-84.6</v>
      </c>
      <c r="K12">
        <v>0.4</v>
      </c>
      <c r="L12">
        <v>157</v>
      </c>
      <c r="M12" s="1"/>
      <c r="N12" s="1"/>
    </row>
    <row r="13" spans="1:15" x14ac:dyDescent="0.25">
      <c r="A13" t="s">
        <v>34</v>
      </c>
      <c r="M13" s="1" t="s">
        <v>95</v>
      </c>
      <c r="N13" s="1"/>
    </row>
    <row r="14" spans="1:15" x14ac:dyDescent="0.25">
      <c r="A14" t="s">
        <v>35</v>
      </c>
      <c r="D14">
        <v>484.17</v>
      </c>
      <c r="F14">
        <v>161</v>
      </c>
      <c r="G14">
        <v>241.5</v>
      </c>
      <c r="I14">
        <v>161</v>
      </c>
      <c r="J14">
        <v>431.96</v>
      </c>
      <c r="L14">
        <v>161</v>
      </c>
    </row>
    <row r="15" spans="1:15" x14ac:dyDescent="0.25">
      <c r="A15" t="s">
        <v>36</v>
      </c>
      <c r="D15">
        <v>-79.5</v>
      </c>
      <c r="G15" s="1">
        <v>120.9</v>
      </c>
      <c r="H15" s="1"/>
      <c r="I15" s="1">
        <v>156</v>
      </c>
      <c r="J15" s="1">
        <v>-86.2</v>
      </c>
      <c r="K15" s="1"/>
      <c r="L15" s="1">
        <v>156</v>
      </c>
      <c r="M15" s="1">
        <v>1100</v>
      </c>
      <c r="N15" s="1"/>
    </row>
    <row r="16" spans="1:15" x14ac:dyDescent="0.25">
      <c r="A16" t="s">
        <v>37</v>
      </c>
      <c r="D16">
        <v>-31.8</v>
      </c>
      <c r="F16">
        <v>162</v>
      </c>
      <c r="J16">
        <v>-11.318</v>
      </c>
      <c r="K16" t="s">
        <v>90</v>
      </c>
      <c r="L16">
        <v>163</v>
      </c>
      <c r="M16" s="1"/>
      <c r="N16" s="1"/>
    </row>
    <row r="17" spans="1:14" x14ac:dyDescent="0.25">
      <c r="A17" t="s">
        <v>38</v>
      </c>
      <c r="D17" s="1">
        <v>-53.1</v>
      </c>
      <c r="E17" s="1"/>
      <c r="F17" s="1">
        <v>156</v>
      </c>
      <c r="G17" s="1">
        <v>66.5</v>
      </c>
      <c r="H17" s="1"/>
      <c r="I17" s="1">
        <v>156</v>
      </c>
      <c r="J17" s="1">
        <v>-53.6</v>
      </c>
      <c r="K17" s="1"/>
      <c r="L17" s="1">
        <v>156</v>
      </c>
      <c r="M17" s="1" t="s">
        <v>96</v>
      </c>
      <c r="N17" s="1"/>
    </row>
    <row r="18" spans="1:14" x14ac:dyDescent="0.25">
      <c r="A18" t="s">
        <v>39</v>
      </c>
      <c r="M18" s="1" t="s">
        <v>94</v>
      </c>
      <c r="N18" s="1"/>
    </row>
    <row r="19" spans="1:14" x14ac:dyDescent="0.25">
      <c r="A19" t="s">
        <v>40</v>
      </c>
      <c r="M19" s="1" t="s">
        <v>94</v>
      </c>
      <c r="N19" s="1"/>
    </row>
    <row r="20" spans="1:14" x14ac:dyDescent="0.25">
      <c r="A20" t="s">
        <v>41</v>
      </c>
      <c r="M20" s="1" t="s">
        <v>94</v>
      </c>
      <c r="N20" s="1"/>
    </row>
    <row r="21" spans="1:14" x14ac:dyDescent="0.25">
      <c r="A21" t="s">
        <v>41</v>
      </c>
      <c r="B21">
        <v>-9.5060000000000002</v>
      </c>
      <c r="C21">
        <v>155</v>
      </c>
      <c r="D21">
        <v>0</v>
      </c>
      <c r="F21">
        <v>156</v>
      </c>
      <c r="G21">
        <v>32.1</v>
      </c>
      <c r="I21">
        <v>156</v>
      </c>
      <c r="J21" s="1">
        <v>0</v>
      </c>
      <c r="K21" s="1"/>
      <c r="L21" s="1">
        <v>156</v>
      </c>
      <c r="M21" s="1">
        <v>119</v>
      </c>
      <c r="N21" s="1"/>
    </row>
    <row r="22" spans="1:14" x14ac:dyDescent="0.25">
      <c r="A22" t="s">
        <v>41</v>
      </c>
      <c r="B22">
        <v>229.39</v>
      </c>
      <c r="C22">
        <v>155</v>
      </c>
      <c r="D22">
        <v>277.2</v>
      </c>
      <c r="F22">
        <v>156</v>
      </c>
      <c r="G22">
        <v>167.8</v>
      </c>
      <c r="I22">
        <v>156</v>
      </c>
      <c r="J22" s="1">
        <v>236.7</v>
      </c>
      <c r="K22" s="1"/>
      <c r="L22" s="1">
        <v>156</v>
      </c>
      <c r="M22" s="1">
        <v>115.21</v>
      </c>
      <c r="N22" s="1"/>
    </row>
    <row r="23" spans="1:14" x14ac:dyDescent="0.25">
      <c r="A23" t="s">
        <v>43</v>
      </c>
      <c r="B23">
        <v>60.67</v>
      </c>
      <c r="C23">
        <v>155</v>
      </c>
      <c r="D23">
        <v>128.6</v>
      </c>
      <c r="F23">
        <v>156</v>
      </c>
      <c r="G23">
        <v>228.2</v>
      </c>
      <c r="I23">
        <v>156</v>
      </c>
      <c r="J23" s="1">
        <v>79.7</v>
      </c>
      <c r="K23" s="1"/>
      <c r="L23" s="1">
        <v>156</v>
      </c>
      <c r="M23" s="1"/>
      <c r="N23" s="1"/>
    </row>
    <row r="24" spans="1:14" x14ac:dyDescent="0.25">
      <c r="A24" t="s">
        <v>42</v>
      </c>
      <c r="B24">
        <v>64.165000000000006</v>
      </c>
      <c r="C24">
        <v>155</v>
      </c>
      <c r="D24">
        <v>132.6</v>
      </c>
      <c r="F24">
        <v>162</v>
      </c>
      <c r="J24">
        <v>92.68</v>
      </c>
      <c r="L24" t="s">
        <v>93</v>
      </c>
      <c r="M24" s="1"/>
      <c r="N24" s="1"/>
    </row>
    <row r="25" spans="1:14" x14ac:dyDescent="0.25">
      <c r="A25" t="s">
        <v>44</v>
      </c>
      <c r="B25">
        <v>91.1</v>
      </c>
      <c r="C25">
        <v>155</v>
      </c>
      <c r="D25">
        <v>136.80000000000001</v>
      </c>
      <c r="F25">
        <v>162</v>
      </c>
      <c r="J25">
        <v>119.6</v>
      </c>
      <c r="L25" t="s">
        <v>93</v>
      </c>
      <c r="M25" s="1"/>
      <c r="N25" s="1"/>
    </row>
    <row r="26" spans="1:14" x14ac:dyDescent="0.25">
      <c r="A26" t="s">
        <v>45</v>
      </c>
      <c r="B26">
        <v>15.32</v>
      </c>
      <c r="C26">
        <v>155</v>
      </c>
      <c r="D26">
        <v>123.8</v>
      </c>
      <c r="F26">
        <v>162</v>
      </c>
      <c r="J26">
        <v>43.84</v>
      </c>
      <c r="L26" t="s">
        <v>93</v>
      </c>
      <c r="M26" s="1"/>
      <c r="N26" s="1"/>
    </row>
    <row r="27" spans="1:14" x14ac:dyDescent="0.25">
      <c r="A27" t="s">
        <v>46</v>
      </c>
      <c r="B27">
        <v>-6.7690000000000001</v>
      </c>
      <c r="C27">
        <v>155</v>
      </c>
      <c r="D27">
        <v>102.5</v>
      </c>
      <c r="F27">
        <v>162</v>
      </c>
      <c r="J27">
        <v>21.75</v>
      </c>
      <c r="L27" t="s">
        <v>93</v>
      </c>
      <c r="M27" s="1"/>
      <c r="N27" s="1"/>
    </row>
    <row r="28" spans="1:14" x14ac:dyDescent="0.25">
      <c r="A28" t="s">
        <v>47</v>
      </c>
      <c r="B28">
        <v>-14.57</v>
      </c>
      <c r="C28">
        <v>155</v>
      </c>
      <c r="D28">
        <v>113.4</v>
      </c>
      <c r="F28">
        <v>162</v>
      </c>
      <c r="J28">
        <v>13.95</v>
      </c>
      <c r="L28" t="s">
        <v>93</v>
      </c>
      <c r="M28" s="1"/>
      <c r="N28" s="1"/>
    </row>
    <row r="29" spans="1:14" x14ac:dyDescent="0.25">
      <c r="A29" t="s">
        <v>48</v>
      </c>
      <c r="B29">
        <v>-29.317</v>
      </c>
      <c r="C29">
        <v>155</v>
      </c>
      <c r="D29" s="1">
        <v>101.277</v>
      </c>
      <c r="E29" s="1"/>
      <c r="F29" s="1">
        <v>156</v>
      </c>
      <c r="G29" s="1">
        <v>432.536</v>
      </c>
      <c r="H29" s="1"/>
      <c r="I29" s="1">
        <v>156</v>
      </c>
      <c r="J29" s="1">
        <v>-0.79910000000000003</v>
      </c>
      <c r="K29" s="1"/>
      <c r="L29" s="1">
        <v>156</v>
      </c>
      <c r="M29" s="1" t="s">
        <v>97</v>
      </c>
      <c r="N29" s="1"/>
    </row>
    <row r="30" spans="1:14" x14ac:dyDescent="0.25">
      <c r="A30" t="s">
        <v>49</v>
      </c>
      <c r="B30">
        <v>-15.26</v>
      </c>
      <c r="C30">
        <v>155</v>
      </c>
      <c r="D30" s="1">
        <v>0</v>
      </c>
      <c r="E30" s="1"/>
      <c r="F30" s="1">
        <v>156</v>
      </c>
      <c r="G30" s="1">
        <v>51.2</v>
      </c>
      <c r="H30" s="1"/>
      <c r="I30" s="1">
        <v>156</v>
      </c>
      <c r="J30" s="1">
        <v>0</v>
      </c>
      <c r="K30" s="1"/>
      <c r="L30" s="1">
        <v>156</v>
      </c>
      <c r="M30" s="1">
        <v>231.93</v>
      </c>
      <c r="N30" s="1"/>
    </row>
    <row r="31" spans="1:14" x14ac:dyDescent="0.25">
      <c r="A31" t="s">
        <v>49</v>
      </c>
      <c r="D31" s="1">
        <v>-2.1</v>
      </c>
      <c r="E31" s="1"/>
      <c r="F31" s="1">
        <v>156</v>
      </c>
      <c r="G31" s="1">
        <v>44.1</v>
      </c>
      <c r="H31" s="1"/>
      <c r="I31" s="1">
        <v>156</v>
      </c>
      <c r="J31" s="1">
        <v>0.1</v>
      </c>
      <c r="K31" s="1"/>
      <c r="L31" s="1">
        <v>156</v>
      </c>
      <c r="M31" s="1" t="s">
        <v>98</v>
      </c>
      <c r="N31" s="1"/>
    </row>
    <row r="32" spans="1:14" x14ac:dyDescent="0.25">
      <c r="A32" t="s">
        <v>50</v>
      </c>
      <c r="B32">
        <v>-312.60000000000002</v>
      </c>
      <c r="C32">
        <v>155</v>
      </c>
      <c r="G32">
        <v>163.6</v>
      </c>
      <c r="H32">
        <v>6</v>
      </c>
      <c r="I32">
        <v>166</v>
      </c>
      <c r="J32">
        <v>-235.6</v>
      </c>
      <c r="L32" t="s">
        <v>93</v>
      </c>
      <c r="M32" s="1">
        <v>760</v>
      </c>
      <c r="N32" s="1"/>
    </row>
    <row r="33" spans="1:14" x14ac:dyDescent="0.25">
      <c r="A33" t="s">
        <v>51</v>
      </c>
      <c r="B33">
        <v>442.88</v>
      </c>
      <c r="C33">
        <v>155</v>
      </c>
      <c r="J33">
        <v>526.70000000000005</v>
      </c>
      <c r="L33" t="s">
        <v>93</v>
      </c>
      <c r="M33" s="1"/>
      <c r="N33" s="1"/>
    </row>
    <row r="34" spans="1:14" x14ac:dyDescent="0.25">
      <c r="A34" t="s">
        <v>52</v>
      </c>
      <c r="B34">
        <v>3.2869000000000002E-2</v>
      </c>
      <c r="C34">
        <v>155</v>
      </c>
      <c r="D34">
        <v>119.2</v>
      </c>
      <c r="F34">
        <v>162</v>
      </c>
      <c r="G34" s="1">
        <v>242.3</v>
      </c>
      <c r="H34" s="1"/>
      <c r="I34" s="1">
        <v>168</v>
      </c>
      <c r="M34" s="1"/>
      <c r="N34" s="1"/>
    </row>
    <row r="35" spans="1:14" x14ac:dyDescent="0.25">
      <c r="A35" t="s">
        <v>52</v>
      </c>
      <c r="D35">
        <v>-100</v>
      </c>
      <c r="F35" s="2" t="s">
        <v>100</v>
      </c>
      <c r="G35" s="1">
        <v>77</v>
      </c>
      <c r="H35" s="1"/>
      <c r="I35" s="1">
        <v>156</v>
      </c>
      <c r="J35" s="1">
        <v>-98.3</v>
      </c>
      <c r="K35" s="1"/>
      <c r="L35" s="1">
        <v>156</v>
      </c>
      <c r="M35" s="1">
        <v>880</v>
      </c>
      <c r="N35" s="1"/>
    </row>
    <row r="36" spans="1:14" x14ac:dyDescent="0.25">
      <c r="A36" t="s">
        <v>53</v>
      </c>
      <c r="B36">
        <v>-179.62</v>
      </c>
      <c r="C36">
        <v>155</v>
      </c>
      <c r="D36">
        <v>-15.55</v>
      </c>
      <c r="F36">
        <v>169</v>
      </c>
      <c r="G36">
        <v>87.5</v>
      </c>
      <c r="I36">
        <v>169</v>
      </c>
      <c r="J36">
        <v>-145.39400000000001</v>
      </c>
      <c r="L36">
        <v>169</v>
      </c>
      <c r="M36" s="1">
        <v>745</v>
      </c>
      <c r="N36" s="1"/>
    </row>
    <row r="37" spans="1:14" x14ac:dyDescent="0.25">
      <c r="A37" t="s">
        <v>54</v>
      </c>
      <c r="B37">
        <v>-12.41</v>
      </c>
      <c r="C37">
        <v>155</v>
      </c>
      <c r="D37" s="1">
        <v>0</v>
      </c>
      <c r="E37" s="1"/>
      <c r="F37" s="1">
        <v>156</v>
      </c>
      <c r="G37" s="1">
        <v>41.6</v>
      </c>
      <c r="H37" s="1"/>
      <c r="I37" s="1">
        <v>156</v>
      </c>
      <c r="J37" s="1">
        <v>0</v>
      </c>
      <c r="K37" s="1"/>
      <c r="L37" s="1">
        <v>156</v>
      </c>
      <c r="M37" s="1">
        <v>419.53</v>
      </c>
      <c r="N37" s="1"/>
    </row>
    <row r="38" spans="1:14" x14ac:dyDescent="0.25">
      <c r="A38" t="s">
        <v>54</v>
      </c>
      <c r="D38" s="1">
        <v>130.4</v>
      </c>
      <c r="E38" s="1"/>
      <c r="F38" s="1">
        <v>156</v>
      </c>
      <c r="G38" s="1">
        <v>160.1</v>
      </c>
      <c r="H38" s="1"/>
      <c r="I38" s="1">
        <v>156</v>
      </c>
      <c r="J38" s="1">
        <v>94.8</v>
      </c>
      <c r="K38" s="1"/>
      <c r="L38" s="1">
        <v>156</v>
      </c>
      <c r="M38" s="1"/>
      <c r="N38" s="1"/>
    </row>
    <row r="39" spans="1:14" x14ac:dyDescent="0.25">
      <c r="A39" t="s">
        <v>55</v>
      </c>
      <c r="B39">
        <v>-222.375</v>
      </c>
      <c r="C39">
        <v>155</v>
      </c>
      <c r="D39" s="1">
        <v>-206</v>
      </c>
      <c r="E39" s="1"/>
      <c r="F39" s="1">
        <v>156</v>
      </c>
      <c r="G39" s="1">
        <v>57.7</v>
      </c>
      <c r="H39" s="1"/>
      <c r="I39" s="1">
        <v>156</v>
      </c>
      <c r="J39" s="1">
        <v>-201.3</v>
      </c>
      <c r="K39" s="1"/>
      <c r="L39" s="1">
        <v>156</v>
      </c>
      <c r="M39" s="1">
        <v>1700</v>
      </c>
      <c r="N39" s="1"/>
    </row>
    <row r="40" spans="1:14" x14ac:dyDescent="0.25">
      <c r="A40" t="s">
        <v>55</v>
      </c>
      <c r="B40">
        <v>-212.107</v>
      </c>
      <c r="C40">
        <v>155</v>
      </c>
      <c r="D40" s="1">
        <v>-192.6</v>
      </c>
      <c r="E40" s="1"/>
      <c r="F40" s="1">
        <v>156</v>
      </c>
      <c r="J40">
        <v>-190.2</v>
      </c>
      <c r="L40" t="s">
        <v>93</v>
      </c>
      <c r="M40" s="1">
        <v>1700</v>
      </c>
      <c r="N40" s="1"/>
    </row>
    <row r="41" spans="1:14" x14ac:dyDescent="0.25">
      <c r="A41" t="s">
        <v>55</v>
      </c>
      <c r="B41">
        <v>128.239</v>
      </c>
      <c r="C41">
        <v>155</v>
      </c>
      <c r="J41">
        <v>137.75</v>
      </c>
      <c r="L41" t="s">
        <v>93</v>
      </c>
      <c r="M41" s="1"/>
      <c r="N41" s="1"/>
    </row>
    <row r="42" spans="1:14" x14ac:dyDescent="0.25">
      <c r="A42" t="s">
        <v>56</v>
      </c>
      <c r="M42" s="1" t="s">
        <v>95</v>
      </c>
      <c r="N42" s="1"/>
    </row>
    <row r="43" spans="1:14" x14ac:dyDescent="0.25">
      <c r="A43" t="s">
        <v>57</v>
      </c>
      <c r="D43">
        <v>-9.3699999999999992</v>
      </c>
      <c r="F43">
        <v>164</v>
      </c>
      <c r="G43">
        <v>2.8</v>
      </c>
      <c r="I43">
        <v>164</v>
      </c>
      <c r="J43">
        <v>0.67</v>
      </c>
      <c r="L43" t="s">
        <v>93</v>
      </c>
      <c r="M43" s="1"/>
      <c r="N43" s="1"/>
    </row>
    <row r="44" spans="1:14" x14ac:dyDescent="0.25">
      <c r="A44" t="s">
        <v>58</v>
      </c>
      <c r="D44">
        <v>-8.891</v>
      </c>
      <c r="F44">
        <v>164</v>
      </c>
      <c r="G44">
        <v>2.89</v>
      </c>
      <c r="I44">
        <v>164</v>
      </c>
      <c r="J44">
        <v>1</v>
      </c>
      <c r="L44" t="s">
        <v>93</v>
      </c>
      <c r="M44" s="1"/>
      <c r="N44" s="1"/>
    </row>
    <row r="45" spans="1:14" x14ac:dyDescent="0.25">
      <c r="A45" t="s">
        <v>59</v>
      </c>
      <c r="D45">
        <v>-7.97</v>
      </c>
      <c r="F45">
        <v>164</v>
      </c>
      <c r="G45">
        <v>2.89</v>
      </c>
      <c r="I45">
        <v>164</v>
      </c>
      <c r="J45">
        <v>1.8</v>
      </c>
      <c r="L45" t="s">
        <v>93</v>
      </c>
      <c r="M45" s="1"/>
      <c r="N45" s="1"/>
    </row>
    <row r="46" spans="1:14" x14ac:dyDescent="0.25">
      <c r="A46" t="s">
        <v>101</v>
      </c>
      <c r="D46">
        <v>-7.03</v>
      </c>
      <c r="F46">
        <v>164</v>
      </c>
      <c r="G46">
        <v>2.89</v>
      </c>
      <c r="I46">
        <v>164</v>
      </c>
      <c r="J46">
        <v>2.6</v>
      </c>
      <c r="L46" t="s">
        <v>93</v>
      </c>
      <c r="M46" s="1"/>
      <c r="N46" s="1"/>
    </row>
    <row r="47" spans="1:14" x14ac:dyDescent="0.25">
      <c r="A47" t="s">
        <v>65</v>
      </c>
      <c r="D47">
        <v>-5.86</v>
      </c>
      <c r="F47">
        <v>164</v>
      </c>
      <c r="G47">
        <v>2.72</v>
      </c>
      <c r="I47">
        <v>164</v>
      </c>
      <c r="J47">
        <v>3.7</v>
      </c>
      <c r="L47" t="s">
        <v>93</v>
      </c>
      <c r="M47" s="1"/>
      <c r="N47" s="1"/>
    </row>
    <row r="48" spans="1:14" x14ac:dyDescent="0.25">
      <c r="A48" t="s">
        <v>66</v>
      </c>
      <c r="D48">
        <v>-4.5199999999999996</v>
      </c>
      <c r="F48">
        <v>164</v>
      </c>
      <c r="G48">
        <v>2.4300000000000002</v>
      </c>
      <c r="I48">
        <v>164</v>
      </c>
      <c r="J48">
        <v>5</v>
      </c>
      <c r="L48" t="s">
        <v>93</v>
      </c>
      <c r="M48" s="1"/>
      <c r="N48" s="1"/>
    </row>
    <row r="49" spans="1:14" x14ac:dyDescent="0.25">
      <c r="A49" t="s">
        <v>67</v>
      </c>
      <c r="D49">
        <v>-3.09</v>
      </c>
      <c r="F49">
        <v>164</v>
      </c>
      <c r="G49">
        <v>2.0099999999999998</v>
      </c>
      <c r="I49">
        <v>164</v>
      </c>
      <c r="J49">
        <v>6.5</v>
      </c>
      <c r="L49" t="s">
        <v>93</v>
      </c>
      <c r="M49" s="1"/>
      <c r="N49" s="1"/>
    </row>
    <row r="50" spans="1:14" x14ac:dyDescent="0.25">
      <c r="A50" t="s">
        <v>68</v>
      </c>
      <c r="D50">
        <v>-1.58</v>
      </c>
      <c r="F50">
        <v>164</v>
      </c>
      <c r="G50">
        <v>1.3</v>
      </c>
      <c r="I50">
        <v>164</v>
      </c>
      <c r="J50">
        <v>8</v>
      </c>
      <c r="L50" t="s">
        <v>93</v>
      </c>
      <c r="M50" s="1"/>
      <c r="N50" s="1"/>
    </row>
    <row r="51" spans="1:14" x14ac:dyDescent="0.25">
      <c r="A51" t="s">
        <v>69</v>
      </c>
      <c r="D51">
        <v>-9.4550000000000001</v>
      </c>
      <c r="F51">
        <v>164</v>
      </c>
      <c r="G51">
        <v>3.72</v>
      </c>
      <c r="I51">
        <v>164</v>
      </c>
      <c r="M51" s="1" t="s">
        <v>94</v>
      </c>
      <c r="N51" s="1"/>
    </row>
    <row r="52" spans="1:14" x14ac:dyDescent="0.25">
      <c r="A52" t="s">
        <v>70</v>
      </c>
      <c r="D52">
        <v>-11.295999999999999</v>
      </c>
      <c r="F52">
        <v>164</v>
      </c>
      <c r="G52">
        <v>1.2552000000000001</v>
      </c>
      <c r="I52">
        <v>164</v>
      </c>
      <c r="J52">
        <v>-0.52</v>
      </c>
      <c r="L52" t="s">
        <v>93</v>
      </c>
      <c r="M52" s="1"/>
      <c r="N52" s="1"/>
    </row>
    <row r="53" spans="1:14" x14ac:dyDescent="0.25">
      <c r="A53" t="s">
        <v>71</v>
      </c>
      <c r="D53">
        <v>-9.1419999999999995</v>
      </c>
      <c r="F53">
        <v>164</v>
      </c>
      <c r="G53">
        <v>4.18</v>
      </c>
      <c r="I53">
        <v>164</v>
      </c>
      <c r="M53" s="1" t="s">
        <v>94</v>
      </c>
      <c r="N53" s="1"/>
    </row>
    <row r="54" spans="1:14" x14ac:dyDescent="0.25">
      <c r="A54" t="s">
        <v>72</v>
      </c>
      <c r="D54">
        <v>-11.337999999999999</v>
      </c>
      <c r="F54">
        <v>164</v>
      </c>
      <c r="G54">
        <v>0.92</v>
      </c>
      <c r="I54">
        <v>164</v>
      </c>
      <c r="J54">
        <v>-0.51</v>
      </c>
      <c r="L54" t="s">
        <v>93</v>
      </c>
      <c r="M54" s="1"/>
      <c r="N54" s="1"/>
    </row>
    <row r="55" spans="1:14" x14ac:dyDescent="0.25">
      <c r="A55" t="s">
        <v>74</v>
      </c>
      <c r="D55">
        <v>-10.37</v>
      </c>
      <c r="F55">
        <v>164</v>
      </c>
      <c r="G55">
        <v>1.97</v>
      </c>
      <c r="I55">
        <v>164</v>
      </c>
      <c r="J55">
        <v>6.3E-2</v>
      </c>
      <c r="L55" t="s">
        <v>93</v>
      </c>
      <c r="M55" s="1"/>
      <c r="N55" s="1"/>
    </row>
    <row r="56" spans="1:14" x14ac:dyDescent="0.25">
      <c r="A56" t="s">
        <v>73</v>
      </c>
      <c r="D56">
        <v>-8.49</v>
      </c>
      <c r="F56">
        <v>164</v>
      </c>
      <c r="G56">
        <v>4.5599999999999996</v>
      </c>
      <c r="I56">
        <v>164</v>
      </c>
      <c r="M56" s="1" t="s">
        <v>94</v>
      </c>
      <c r="N56" s="1"/>
    </row>
    <row r="57" spans="1:14" x14ac:dyDescent="0.25">
      <c r="A57" t="s">
        <v>75</v>
      </c>
      <c r="D57">
        <v>-7.69</v>
      </c>
      <c r="F57">
        <v>164</v>
      </c>
      <c r="G57">
        <v>4.8499999999999996</v>
      </c>
      <c r="I57">
        <v>164</v>
      </c>
      <c r="M57" s="1" t="s">
        <v>94</v>
      </c>
      <c r="N57" s="1"/>
    </row>
    <row r="58" spans="1:14" x14ac:dyDescent="0.25">
      <c r="A58" t="s">
        <v>76</v>
      </c>
      <c r="D58">
        <v>-7.4475199999999999</v>
      </c>
      <c r="F58">
        <v>164</v>
      </c>
      <c r="G58">
        <v>4.8899999999999997</v>
      </c>
      <c r="I58">
        <v>164</v>
      </c>
      <c r="M58" s="1" t="s">
        <v>94</v>
      </c>
      <c r="N58" s="1"/>
    </row>
    <row r="59" spans="1:14" x14ac:dyDescent="0.25">
      <c r="A59" t="s">
        <v>77</v>
      </c>
      <c r="D59">
        <v>-10.66</v>
      </c>
      <c r="F59">
        <v>164</v>
      </c>
      <c r="G59">
        <v>1.1299999999999999</v>
      </c>
      <c r="I59">
        <v>164</v>
      </c>
      <c r="J59">
        <v>0.6</v>
      </c>
      <c r="L59" t="s">
        <v>93</v>
      </c>
      <c r="M59" s="1"/>
      <c r="N59" s="1"/>
    </row>
    <row r="60" spans="1:14" x14ac:dyDescent="0.25">
      <c r="A60" t="s">
        <v>78</v>
      </c>
      <c r="D60">
        <v>-12.34</v>
      </c>
      <c r="F60">
        <v>164</v>
      </c>
      <c r="G60">
        <v>0.54</v>
      </c>
      <c r="I60">
        <v>164</v>
      </c>
      <c r="J60">
        <v>-1.05</v>
      </c>
      <c r="L60" t="s">
        <v>93</v>
      </c>
      <c r="M60" s="1"/>
      <c r="N60" s="1"/>
    </row>
    <row r="61" spans="1:14" x14ac:dyDescent="0.25">
      <c r="A61" t="s">
        <v>79</v>
      </c>
      <c r="D61">
        <v>-11.715</v>
      </c>
      <c r="F61">
        <v>164</v>
      </c>
      <c r="G61">
        <v>1.46</v>
      </c>
      <c r="I61">
        <v>164</v>
      </c>
      <c r="J61">
        <v>-0.77600000000000002</v>
      </c>
      <c r="L61" t="s">
        <v>93</v>
      </c>
      <c r="M61" s="1"/>
      <c r="N61" s="1"/>
    </row>
    <row r="62" spans="1:14" x14ac:dyDescent="0.25">
      <c r="A62" t="s">
        <v>80</v>
      </c>
      <c r="D62" s="3" t="s">
        <v>9</v>
      </c>
      <c r="F62">
        <v>164</v>
      </c>
      <c r="G62" s="3" t="s">
        <v>9</v>
      </c>
      <c r="I62">
        <v>164</v>
      </c>
      <c r="M62" s="1" t="s">
        <v>94</v>
      </c>
      <c r="N62" s="1"/>
    </row>
    <row r="63" spans="1:14" x14ac:dyDescent="0.25">
      <c r="A63" t="s">
        <v>81</v>
      </c>
      <c r="D63">
        <v>-5.3550000000000004</v>
      </c>
      <c r="F63">
        <v>164</v>
      </c>
      <c r="G63">
        <v>1</v>
      </c>
      <c r="I63">
        <v>164</v>
      </c>
      <c r="J63">
        <v>6.4</v>
      </c>
      <c r="L63" t="s">
        <v>93</v>
      </c>
      <c r="M63" s="1"/>
      <c r="N63" s="1"/>
    </row>
    <row r="64" spans="1:14" x14ac:dyDescent="0.25">
      <c r="A64" t="s">
        <v>82</v>
      </c>
      <c r="D64" t="s">
        <v>9</v>
      </c>
      <c r="F64">
        <v>164</v>
      </c>
      <c r="G64" t="s">
        <v>9</v>
      </c>
      <c r="I64">
        <v>164</v>
      </c>
      <c r="J64" t="s">
        <v>9</v>
      </c>
      <c r="L64" t="s">
        <v>93</v>
      </c>
      <c r="M64" s="1"/>
      <c r="N64" s="1"/>
    </row>
    <row r="65" spans="1:14" x14ac:dyDescent="0.25">
      <c r="A65" t="s">
        <v>83</v>
      </c>
      <c r="D65">
        <v>-7.1959999999999997</v>
      </c>
      <c r="F65">
        <v>164</v>
      </c>
      <c r="G65">
        <v>0.83599999999999997</v>
      </c>
      <c r="I65">
        <v>164</v>
      </c>
      <c r="J65">
        <v>4.4000000000000004</v>
      </c>
      <c r="L65" t="s">
        <v>93</v>
      </c>
      <c r="M65" s="1"/>
      <c r="N65" s="1"/>
    </row>
    <row r="66" spans="1:14" x14ac:dyDescent="0.25">
      <c r="A66" t="s">
        <v>84</v>
      </c>
      <c r="B66">
        <v>-43.22</v>
      </c>
      <c r="C66">
        <v>170</v>
      </c>
      <c r="J66">
        <v>-30.9</v>
      </c>
      <c r="K66" t="s">
        <v>90</v>
      </c>
      <c r="L66">
        <v>170</v>
      </c>
      <c r="M66" s="1"/>
      <c r="N66" s="1"/>
    </row>
    <row r="67" spans="1:14" x14ac:dyDescent="0.25">
      <c r="A67" t="s">
        <v>85</v>
      </c>
      <c r="B67">
        <v>-43.96</v>
      </c>
      <c r="C67">
        <v>170</v>
      </c>
      <c r="M67" s="1" t="s">
        <v>94</v>
      </c>
      <c r="N67" s="1"/>
    </row>
    <row r="68" spans="1:14" x14ac:dyDescent="0.25">
      <c r="A68" t="s">
        <v>86</v>
      </c>
      <c r="D68">
        <v>-227.8</v>
      </c>
      <c r="F68">
        <v>52</v>
      </c>
      <c r="M68" s="1">
        <v>847</v>
      </c>
      <c r="N68" s="1"/>
    </row>
    <row r="69" spans="1:14" x14ac:dyDescent="0.25">
      <c r="A69" t="s">
        <v>87</v>
      </c>
      <c r="D69">
        <v>-406</v>
      </c>
      <c r="F69">
        <v>52</v>
      </c>
    </row>
  </sheetData>
  <mergeCells count="1">
    <mergeCell ref="A1:O1"/>
  </mergeCells>
  <pageMargins left="0.7" right="0.7" top="0.75" bottom="0.75" header="0.3" footer="0.3"/>
  <pageSetup paperSize="9" orientation="landscape" horizontalDpi="4294967294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>
      <selection activeCell="B17" sqref="B17"/>
    </sheetView>
  </sheetViews>
  <sheetFormatPr defaultColWidth="8.85546875" defaultRowHeight="15" x14ac:dyDescent="0.25"/>
  <cols>
    <col min="1" max="1" width="14" customWidth="1"/>
    <col min="2" max="2" width="25.5703125" bestFit="1" customWidth="1"/>
    <col min="3" max="3" width="4" bestFit="1" customWidth="1"/>
    <col min="4" max="4" width="33.28515625" bestFit="1" customWidth="1"/>
    <col min="5" max="5" width="3.42578125" bestFit="1" customWidth="1"/>
    <col min="6" max="6" width="4" bestFit="1" customWidth="1"/>
    <col min="7" max="7" width="15.140625" bestFit="1" customWidth="1"/>
    <col min="8" max="8" width="4" bestFit="1" customWidth="1"/>
    <col min="9" max="9" width="16.5703125" customWidth="1"/>
    <col min="10" max="10" width="33.28515625" bestFit="1" customWidth="1"/>
  </cols>
  <sheetData>
    <row r="1" spans="1:12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5">
      <c r="A2" t="s">
        <v>1</v>
      </c>
      <c r="B2" t="s">
        <v>4</v>
      </c>
      <c r="C2" t="s">
        <v>6</v>
      </c>
      <c r="D2" t="s">
        <v>3</v>
      </c>
      <c r="E2" t="s">
        <v>88</v>
      </c>
      <c r="F2" t="s">
        <v>6</v>
      </c>
      <c r="G2" t="s">
        <v>5</v>
      </c>
      <c r="H2" t="s">
        <v>88</v>
      </c>
      <c r="I2" t="s">
        <v>6</v>
      </c>
      <c r="J2" t="s">
        <v>99</v>
      </c>
      <c r="K2" t="s">
        <v>88</v>
      </c>
      <c r="L2" t="s">
        <v>6</v>
      </c>
    </row>
    <row r="3" spans="1:12" x14ac:dyDescent="0.25">
      <c r="A3" t="s">
        <v>13</v>
      </c>
      <c r="B3">
        <f>-5.46*4.184</f>
        <v>-22.844640000000002</v>
      </c>
      <c r="C3" t="s">
        <v>105</v>
      </c>
    </row>
    <row r="4" spans="1:12" x14ac:dyDescent="0.25">
      <c r="A4" t="s">
        <v>31</v>
      </c>
      <c r="J4">
        <v>-244.277072</v>
      </c>
      <c r="L4" t="s">
        <v>106</v>
      </c>
    </row>
    <row r="5" spans="1:12" x14ac:dyDescent="0.25">
      <c r="A5" t="s">
        <v>36</v>
      </c>
      <c r="D5">
        <v>-79.5</v>
      </c>
      <c r="F5" s="5" t="s">
        <v>107</v>
      </c>
      <c r="G5">
        <v>120.9</v>
      </c>
      <c r="I5" t="s">
        <v>107</v>
      </c>
      <c r="J5">
        <v>-152.04</v>
      </c>
      <c r="L5" t="s">
        <v>107</v>
      </c>
    </row>
    <row r="6" spans="1:12" x14ac:dyDescent="0.25">
      <c r="A6" t="s">
        <v>38</v>
      </c>
      <c r="D6">
        <v>-53.1</v>
      </c>
      <c r="F6" t="s">
        <v>107</v>
      </c>
      <c r="G6">
        <v>66.5</v>
      </c>
      <c r="I6" t="s">
        <v>107</v>
      </c>
      <c r="J6">
        <v>-93</v>
      </c>
      <c r="L6" t="s">
        <v>107</v>
      </c>
    </row>
    <row r="7" spans="1:12" x14ac:dyDescent="0.25">
      <c r="A7" t="s">
        <v>41</v>
      </c>
      <c r="B7">
        <f>-5.679*4.184</f>
        <v>-23.760936000000001</v>
      </c>
      <c r="C7" t="s">
        <v>108</v>
      </c>
      <c r="D7">
        <v>0</v>
      </c>
      <c r="F7" t="s">
        <v>108</v>
      </c>
      <c r="G7">
        <v>32.1</v>
      </c>
      <c r="I7" t="s">
        <v>107</v>
      </c>
    </row>
    <row r="8" spans="1:12" x14ac:dyDescent="0.25">
      <c r="A8" t="s">
        <v>49</v>
      </c>
      <c r="B8">
        <f>-8.458*4.184</f>
        <v>-35.388272000000001</v>
      </c>
      <c r="C8" t="s">
        <v>108</v>
      </c>
      <c r="D8">
        <v>0</v>
      </c>
      <c r="F8" t="s">
        <v>108</v>
      </c>
      <c r="G8">
        <v>51.2</v>
      </c>
      <c r="I8" t="s">
        <v>107</v>
      </c>
    </row>
    <row r="9" spans="1:12" x14ac:dyDescent="0.25">
      <c r="A9" t="s">
        <v>50</v>
      </c>
      <c r="D9">
        <f>4.184*-53.855</f>
        <v>-225.32932</v>
      </c>
      <c r="F9" t="s">
        <v>108</v>
      </c>
      <c r="G9">
        <f>4.184*60.358</f>
        <v>252.53787199999999</v>
      </c>
      <c r="I9" t="s">
        <v>108</v>
      </c>
      <c r="J9">
        <f>-90.07*4.184</f>
        <v>-376.85287999999997</v>
      </c>
      <c r="L9" t="s">
        <v>108</v>
      </c>
    </row>
    <row r="10" spans="1:12" x14ac:dyDescent="0.25">
      <c r="A10" t="s">
        <v>51</v>
      </c>
      <c r="D10">
        <f>4.184*-75.59</f>
        <v>-316.26856000000004</v>
      </c>
      <c r="F10" t="s">
        <v>108</v>
      </c>
      <c r="G10">
        <f>87.929*4.184</f>
        <v>367.89493600000003</v>
      </c>
      <c r="I10" t="s">
        <v>108</v>
      </c>
      <c r="J10">
        <f>-128.347*4.184</f>
        <v>-537.00384800000006</v>
      </c>
      <c r="L10" t="s">
        <v>108</v>
      </c>
    </row>
    <row r="11" spans="1:12" x14ac:dyDescent="0.25">
      <c r="A11" t="s">
        <v>52</v>
      </c>
      <c r="D11">
        <v>119.2</v>
      </c>
      <c r="F11" t="s">
        <v>110</v>
      </c>
      <c r="G11">
        <v>242.3</v>
      </c>
      <c r="I11" t="s">
        <v>111</v>
      </c>
      <c r="J11">
        <f>-10.61*4.184</f>
        <v>-44.392240000000001</v>
      </c>
      <c r="L11" t="s">
        <v>108</v>
      </c>
    </row>
    <row r="12" spans="1:12" x14ac:dyDescent="0.25">
      <c r="A12" t="s">
        <v>53</v>
      </c>
      <c r="D12">
        <v>-15.55</v>
      </c>
      <c r="J12">
        <f>-51.258*4.184</f>
        <v>-214.46347200000002</v>
      </c>
      <c r="L12" t="s">
        <v>108</v>
      </c>
    </row>
    <row r="13" spans="1:12" x14ac:dyDescent="0.25">
      <c r="A13" t="s">
        <v>54</v>
      </c>
      <c r="D13">
        <v>0</v>
      </c>
      <c r="F13" t="s">
        <v>109</v>
      </c>
      <c r="G13">
        <v>41.6</v>
      </c>
      <c r="I13" t="s">
        <v>109</v>
      </c>
      <c r="J13">
        <f>-6.707*4.184</f>
        <v>-28.062087999999999</v>
      </c>
      <c r="L13" t="s">
        <v>108</v>
      </c>
    </row>
    <row r="14" spans="1:12" x14ac:dyDescent="0.25">
      <c r="A14" t="s">
        <v>55</v>
      </c>
      <c r="D14">
        <v>-206</v>
      </c>
      <c r="F14" t="s">
        <v>109</v>
      </c>
      <c r="G14">
        <v>57.7</v>
      </c>
      <c r="I14" t="s">
        <v>109</v>
      </c>
      <c r="J14">
        <f>-58.652*4.184</f>
        <v>-245.399968</v>
      </c>
      <c r="L14" t="s">
        <v>109</v>
      </c>
    </row>
    <row r="15" spans="1:12" x14ac:dyDescent="0.25">
      <c r="A15" t="s">
        <v>55</v>
      </c>
      <c r="D15">
        <v>-192.6</v>
      </c>
      <c r="F15" t="s">
        <v>109</v>
      </c>
      <c r="J15">
        <f>-56.951*4.184</f>
        <v>-238.282984</v>
      </c>
      <c r="L15" t="s">
        <v>109</v>
      </c>
    </row>
    <row r="16" spans="1:12" x14ac:dyDescent="0.25">
      <c r="A16" t="s">
        <v>57</v>
      </c>
      <c r="D16">
        <v>-9.3699999999999992</v>
      </c>
      <c r="F16" t="s">
        <v>104</v>
      </c>
      <c r="G16">
        <v>2.8</v>
      </c>
      <c r="I16" t="s">
        <v>104</v>
      </c>
      <c r="J16">
        <f>D16-600*G16/1000</f>
        <v>-11.049999999999999</v>
      </c>
      <c r="L16" t="s">
        <v>93</v>
      </c>
    </row>
    <row r="17" spans="1:12" x14ac:dyDescent="0.25">
      <c r="A17" t="s">
        <v>58</v>
      </c>
      <c r="D17">
        <v>-8.891</v>
      </c>
      <c r="F17" t="s">
        <v>104</v>
      </c>
      <c r="G17">
        <v>2.89</v>
      </c>
      <c r="I17" t="s">
        <v>104</v>
      </c>
      <c r="J17">
        <f t="shared" ref="J17:J38" si="0">D17-600*G17/1000</f>
        <v>-10.625</v>
      </c>
      <c r="L17" t="s">
        <v>93</v>
      </c>
    </row>
    <row r="18" spans="1:12" x14ac:dyDescent="0.25">
      <c r="A18" t="s">
        <v>59</v>
      </c>
      <c r="D18">
        <v>-7.97</v>
      </c>
      <c r="F18" t="s">
        <v>104</v>
      </c>
      <c r="G18">
        <v>2.89</v>
      </c>
      <c r="I18" t="s">
        <v>104</v>
      </c>
      <c r="J18">
        <f t="shared" si="0"/>
        <v>-9.7040000000000006</v>
      </c>
      <c r="L18" t="s">
        <v>93</v>
      </c>
    </row>
    <row r="19" spans="1:12" x14ac:dyDescent="0.25">
      <c r="A19" t="s">
        <v>101</v>
      </c>
      <c r="D19">
        <v>-7.03</v>
      </c>
      <c r="F19" t="s">
        <v>104</v>
      </c>
      <c r="G19">
        <v>2.89</v>
      </c>
      <c r="I19" t="s">
        <v>104</v>
      </c>
      <c r="J19">
        <f t="shared" si="0"/>
        <v>-8.7639999999999993</v>
      </c>
      <c r="L19" t="s">
        <v>93</v>
      </c>
    </row>
    <row r="20" spans="1:12" x14ac:dyDescent="0.25">
      <c r="A20" t="s">
        <v>65</v>
      </c>
      <c r="D20">
        <v>-5.86</v>
      </c>
      <c r="F20" t="s">
        <v>104</v>
      </c>
      <c r="G20">
        <v>2.72</v>
      </c>
      <c r="I20" t="s">
        <v>104</v>
      </c>
      <c r="J20">
        <f t="shared" si="0"/>
        <v>-7.4920000000000009</v>
      </c>
      <c r="L20" t="s">
        <v>93</v>
      </c>
    </row>
    <row r="21" spans="1:12" x14ac:dyDescent="0.25">
      <c r="A21" t="s">
        <v>66</v>
      </c>
      <c r="D21">
        <v>-4.5199999999999996</v>
      </c>
      <c r="F21" t="s">
        <v>104</v>
      </c>
      <c r="G21">
        <v>2.4300000000000002</v>
      </c>
      <c r="I21" t="s">
        <v>104</v>
      </c>
      <c r="J21">
        <f t="shared" si="0"/>
        <v>-5.9779999999999998</v>
      </c>
      <c r="L21" t="s">
        <v>93</v>
      </c>
    </row>
    <row r="22" spans="1:12" x14ac:dyDescent="0.25">
      <c r="A22" t="s">
        <v>67</v>
      </c>
      <c r="D22">
        <v>-3.09</v>
      </c>
      <c r="F22" t="s">
        <v>104</v>
      </c>
      <c r="G22">
        <v>2.0099999999999998</v>
      </c>
      <c r="I22" t="s">
        <v>104</v>
      </c>
      <c r="J22">
        <f t="shared" si="0"/>
        <v>-4.2959999999999994</v>
      </c>
      <c r="L22" t="s">
        <v>93</v>
      </c>
    </row>
    <row r="23" spans="1:12" x14ac:dyDescent="0.25">
      <c r="A23" t="s">
        <v>68</v>
      </c>
      <c r="D23">
        <v>-1.58</v>
      </c>
      <c r="F23" t="s">
        <v>104</v>
      </c>
      <c r="G23">
        <v>1.3</v>
      </c>
      <c r="I23" t="s">
        <v>104</v>
      </c>
      <c r="J23">
        <f t="shared" si="0"/>
        <v>-2.3600000000000003</v>
      </c>
      <c r="L23" t="s">
        <v>93</v>
      </c>
    </row>
    <row r="24" spans="1:12" x14ac:dyDescent="0.25">
      <c r="A24" t="s">
        <v>69</v>
      </c>
      <c r="D24">
        <v>-9.4550000000000001</v>
      </c>
      <c r="F24" t="s">
        <v>104</v>
      </c>
      <c r="G24">
        <v>3.72</v>
      </c>
      <c r="I24" t="s">
        <v>104</v>
      </c>
      <c r="J24">
        <f t="shared" si="0"/>
        <v>-11.687000000000001</v>
      </c>
      <c r="L24" t="s">
        <v>93</v>
      </c>
    </row>
    <row r="25" spans="1:12" x14ac:dyDescent="0.25">
      <c r="A25" t="s">
        <v>70</v>
      </c>
      <c r="D25">
        <v>-11.295999999999999</v>
      </c>
      <c r="F25" t="s">
        <v>104</v>
      </c>
      <c r="G25">
        <v>1.2552000000000001</v>
      </c>
      <c r="I25" t="s">
        <v>104</v>
      </c>
      <c r="J25">
        <f t="shared" si="0"/>
        <v>-12.049119999999998</v>
      </c>
      <c r="L25" t="s">
        <v>93</v>
      </c>
    </row>
    <row r="26" spans="1:12" x14ac:dyDescent="0.25">
      <c r="A26" t="s">
        <v>71</v>
      </c>
      <c r="D26">
        <v>-9.1419999999999995</v>
      </c>
      <c r="F26" t="s">
        <v>104</v>
      </c>
      <c r="G26">
        <v>4.18</v>
      </c>
      <c r="I26" t="s">
        <v>104</v>
      </c>
      <c r="J26">
        <f t="shared" si="0"/>
        <v>-11.649999999999999</v>
      </c>
      <c r="L26" t="s">
        <v>93</v>
      </c>
    </row>
    <row r="27" spans="1:12" x14ac:dyDescent="0.25">
      <c r="A27" t="s">
        <v>72</v>
      </c>
      <c r="D27">
        <v>-11.337999999999999</v>
      </c>
      <c r="F27" t="s">
        <v>104</v>
      </c>
      <c r="G27">
        <v>0.92</v>
      </c>
      <c r="I27" t="s">
        <v>104</v>
      </c>
      <c r="J27">
        <f t="shared" si="0"/>
        <v>-11.889999999999999</v>
      </c>
      <c r="L27" t="s">
        <v>93</v>
      </c>
    </row>
    <row r="28" spans="1:12" x14ac:dyDescent="0.25">
      <c r="A28" t="s">
        <v>74</v>
      </c>
      <c r="D28">
        <v>-10.37</v>
      </c>
      <c r="F28" t="s">
        <v>104</v>
      </c>
      <c r="G28">
        <v>1.97</v>
      </c>
      <c r="I28" t="s">
        <v>104</v>
      </c>
      <c r="J28">
        <f t="shared" si="0"/>
        <v>-11.552</v>
      </c>
      <c r="L28" t="s">
        <v>93</v>
      </c>
    </row>
    <row r="29" spans="1:12" x14ac:dyDescent="0.25">
      <c r="A29" t="s">
        <v>73</v>
      </c>
      <c r="D29">
        <v>-8.49</v>
      </c>
      <c r="F29" t="s">
        <v>104</v>
      </c>
      <c r="G29">
        <v>4.5599999999999996</v>
      </c>
      <c r="I29" t="s">
        <v>104</v>
      </c>
      <c r="J29">
        <f t="shared" si="0"/>
        <v>-11.225999999999999</v>
      </c>
      <c r="L29" t="s">
        <v>93</v>
      </c>
    </row>
    <row r="30" spans="1:12" x14ac:dyDescent="0.25">
      <c r="A30" t="s">
        <v>75</v>
      </c>
      <c r="D30">
        <v>-7.69</v>
      </c>
      <c r="F30" t="s">
        <v>104</v>
      </c>
      <c r="G30">
        <v>4.8499999999999996</v>
      </c>
      <c r="I30" t="s">
        <v>104</v>
      </c>
      <c r="J30">
        <f t="shared" si="0"/>
        <v>-10.600000000000001</v>
      </c>
      <c r="L30" t="s">
        <v>93</v>
      </c>
    </row>
    <row r="31" spans="1:12" x14ac:dyDescent="0.25">
      <c r="A31" t="s">
        <v>76</v>
      </c>
      <c r="D31">
        <v>-7.4475199999999999</v>
      </c>
      <c r="F31" t="s">
        <v>104</v>
      </c>
      <c r="G31">
        <v>4.8899999999999997</v>
      </c>
      <c r="I31" t="s">
        <v>104</v>
      </c>
      <c r="J31">
        <f t="shared" si="0"/>
        <v>-10.38152</v>
      </c>
      <c r="L31" t="s">
        <v>93</v>
      </c>
    </row>
    <row r="32" spans="1:12" x14ac:dyDescent="0.25">
      <c r="A32" t="s">
        <v>77</v>
      </c>
      <c r="D32">
        <v>-10.66</v>
      </c>
      <c r="F32" t="s">
        <v>104</v>
      </c>
      <c r="G32">
        <v>1.1299999999999999</v>
      </c>
      <c r="I32" t="s">
        <v>104</v>
      </c>
      <c r="J32">
        <f t="shared" si="0"/>
        <v>-11.338000000000001</v>
      </c>
      <c r="L32" t="s">
        <v>93</v>
      </c>
    </row>
    <row r="33" spans="1:12" x14ac:dyDescent="0.25">
      <c r="A33" t="s">
        <v>78</v>
      </c>
      <c r="D33">
        <v>-12.34</v>
      </c>
      <c r="F33" t="s">
        <v>104</v>
      </c>
      <c r="G33">
        <v>0.54</v>
      </c>
      <c r="I33" t="s">
        <v>104</v>
      </c>
      <c r="J33">
        <f t="shared" si="0"/>
        <v>-12.664</v>
      </c>
      <c r="L33" t="s">
        <v>93</v>
      </c>
    </row>
    <row r="34" spans="1:12" x14ac:dyDescent="0.25">
      <c r="A34" t="s">
        <v>79</v>
      </c>
      <c r="D34">
        <v>-11.715</v>
      </c>
      <c r="F34" t="s">
        <v>104</v>
      </c>
      <c r="G34">
        <v>1.46</v>
      </c>
      <c r="I34" t="s">
        <v>104</v>
      </c>
      <c r="J34">
        <f t="shared" si="0"/>
        <v>-12.590999999999999</v>
      </c>
      <c r="L34" t="s">
        <v>93</v>
      </c>
    </row>
    <row r="35" spans="1:12" x14ac:dyDescent="0.25">
      <c r="A35" t="s">
        <v>80</v>
      </c>
      <c r="D35" s="3" t="s">
        <v>9</v>
      </c>
      <c r="F35" t="s">
        <v>104</v>
      </c>
      <c r="G35" s="3" t="s">
        <v>9</v>
      </c>
      <c r="I35" t="s">
        <v>104</v>
      </c>
    </row>
    <row r="36" spans="1:12" x14ac:dyDescent="0.25">
      <c r="A36" t="s">
        <v>81</v>
      </c>
      <c r="D36">
        <v>-5.3550000000000004</v>
      </c>
      <c r="F36" t="s">
        <v>104</v>
      </c>
      <c r="G36">
        <v>1</v>
      </c>
      <c r="I36" t="s">
        <v>104</v>
      </c>
      <c r="J36">
        <f t="shared" si="0"/>
        <v>-5.9550000000000001</v>
      </c>
      <c r="L36" t="s">
        <v>93</v>
      </c>
    </row>
    <row r="37" spans="1:12" x14ac:dyDescent="0.25">
      <c r="A37" t="s">
        <v>82</v>
      </c>
      <c r="D37" t="s">
        <v>9</v>
      </c>
      <c r="F37" t="s">
        <v>104</v>
      </c>
      <c r="G37" t="s">
        <v>9</v>
      </c>
      <c r="I37" t="s">
        <v>104</v>
      </c>
    </row>
    <row r="38" spans="1:12" x14ac:dyDescent="0.25">
      <c r="A38" t="s">
        <v>83</v>
      </c>
      <c r="D38">
        <v>-7.1959999999999997</v>
      </c>
      <c r="F38" t="s">
        <v>104</v>
      </c>
      <c r="G38">
        <v>0.83599999999999997</v>
      </c>
      <c r="I38" t="s">
        <v>104</v>
      </c>
      <c r="J38">
        <f t="shared" si="0"/>
        <v>-7.6975999999999996</v>
      </c>
      <c r="L38" t="s">
        <v>93</v>
      </c>
    </row>
  </sheetData>
  <mergeCells count="1">
    <mergeCell ref="A1:L1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zoomScaleNormal="100" workbookViewId="0">
      <selection activeCell="L52" sqref="L52"/>
    </sheetView>
  </sheetViews>
  <sheetFormatPr defaultColWidth="8.85546875" defaultRowHeight="15" x14ac:dyDescent="0.25"/>
  <cols>
    <col min="1" max="1" width="16.5703125" bestFit="1" customWidth="1"/>
    <col min="2" max="2" width="12.7109375" bestFit="1" customWidth="1"/>
    <col min="3" max="3" width="10.42578125" bestFit="1" customWidth="1"/>
    <col min="4" max="4" width="25.5703125" bestFit="1" customWidth="1"/>
    <col min="5" max="5" width="4" bestFit="1" customWidth="1"/>
    <col min="6" max="6" width="33.28515625" bestFit="1" customWidth="1"/>
    <col min="7" max="7" width="3.42578125" bestFit="1" customWidth="1"/>
    <col min="8" max="8" width="4" bestFit="1" customWidth="1"/>
    <col min="9" max="9" width="15.140625" bestFit="1" customWidth="1"/>
    <col min="10" max="10" width="4" bestFit="1" customWidth="1"/>
    <col min="12" max="12" width="33.28515625" bestFit="1" customWidth="1"/>
  </cols>
  <sheetData>
    <row r="1" spans="1:16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x14ac:dyDescent="0.25">
      <c r="A2" t="s">
        <v>1</v>
      </c>
      <c r="B2" t="s">
        <v>15</v>
      </c>
      <c r="C2" t="s">
        <v>2</v>
      </c>
      <c r="D2" t="s">
        <v>4</v>
      </c>
      <c r="E2" t="s">
        <v>6</v>
      </c>
      <c r="F2" t="s">
        <v>3</v>
      </c>
      <c r="G2" t="s">
        <v>88</v>
      </c>
      <c r="H2" t="s">
        <v>6</v>
      </c>
      <c r="I2" t="s">
        <v>5</v>
      </c>
      <c r="J2" t="s">
        <v>88</v>
      </c>
      <c r="K2" t="s">
        <v>6</v>
      </c>
      <c r="L2" t="s">
        <v>99</v>
      </c>
      <c r="M2" t="s">
        <v>88</v>
      </c>
      <c r="N2" t="s">
        <v>6</v>
      </c>
      <c r="O2" t="s">
        <v>7</v>
      </c>
      <c r="P2" t="s">
        <v>6</v>
      </c>
    </row>
    <row r="3" spans="1:16" x14ac:dyDescent="0.25">
      <c r="A3" t="s">
        <v>13</v>
      </c>
      <c r="B3" t="s">
        <v>16</v>
      </c>
      <c r="C3" t="s">
        <v>8</v>
      </c>
      <c r="D3">
        <f>-9.542*4.184</f>
        <v>-39.923728000000004</v>
      </c>
    </row>
    <row r="4" spans="1:16" x14ac:dyDescent="0.25">
      <c r="A4" t="s">
        <v>17</v>
      </c>
      <c r="B4" t="s">
        <v>18</v>
      </c>
      <c r="C4" t="s">
        <v>8</v>
      </c>
    </row>
    <row r="5" spans="1:16" x14ac:dyDescent="0.25">
      <c r="A5" t="s">
        <v>14</v>
      </c>
      <c r="B5" t="s">
        <v>19</v>
      </c>
      <c r="C5" t="s">
        <v>8</v>
      </c>
    </row>
    <row r="6" spans="1:16" x14ac:dyDescent="0.25">
      <c r="A6" t="s">
        <v>28</v>
      </c>
      <c r="B6" t="s">
        <v>20</v>
      </c>
      <c r="C6" t="s">
        <v>8</v>
      </c>
    </row>
    <row r="7" spans="1:16" x14ac:dyDescent="0.25">
      <c r="A7" t="s">
        <v>29</v>
      </c>
      <c r="B7" t="s">
        <v>21</v>
      </c>
      <c r="C7" t="s">
        <v>8</v>
      </c>
    </row>
    <row r="8" spans="1:16" x14ac:dyDescent="0.25">
      <c r="A8" t="s">
        <v>30</v>
      </c>
      <c r="B8" t="s">
        <v>22</v>
      </c>
      <c r="C8" t="s">
        <v>8</v>
      </c>
    </row>
    <row r="9" spans="1:16" x14ac:dyDescent="0.25">
      <c r="A9" t="s">
        <v>31</v>
      </c>
      <c r="C9" t="s">
        <v>8</v>
      </c>
    </row>
    <row r="10" spans="1:16" x14ac:dyDescent="0.25">
      <c r="A10" t="s">
        <v>31</v>
      </c>
      <c r="B10" t="s">
        <v>23</v>
      </c>
      <c r="C10" t="s">
        <v>8</v>
      </c>
      <c r="D10">
        <v>-496.45282400000002</v>
      </c>
    </row>
    <row r="11" spans="1:16" x14ac:dyDescent="0.25">
      <c r="A11" t="s">
        <v>32</v>
      </c>
      <c r="B11" t="s">
        <v>24</v>
      </c>
      <c r="C11" t="s">
        <v>8</v>
      </c>
    </row>
    <row r="12" spans="1:16" x14ac:dyDescent="0.25">
      <c r="A12" t="s">
        <v>33</v>
      </c>
      <c r="B12" t="s">
        <v>24</v>
      </c>
      <c r="C12" t="s">
        <v>8</v>
      </c>
    </row>
    <row r="13" spans="1:16" x14ac:dyDescent="0.25">
      <c r="A13" t="s">
        <v>34</v>
      </c>
      <c r="C13" t="s">
        <v>9</v>
      </c>
    </row>
    <row r="14" spans="1:16" x14ac:dyDescent="0.25">
      <c r="A14" t="s">
        <v>35</v>
      </c>
      <c r="C14" t="s">
        <v>10</v>
      </c>
    </row>
    <row r="15" spans="1:16" x14ac:dyDescent="0.25">
      <c r="A15" t="s">
        <v>36</v>
      </c>
      <c r="B15" t="s">
        <v>25</v>
      </c>
      <c r="C15" t="s">
        <v>8</v>
      </c>
      <c r="D15">
        <v>-188.31</v>
      </c>
    </row>
    <row r="16" spans="1:16" x14ac:dyDescent="0.25">
      <c r="A16" t="s">
        <v>37</v>
      </c>
      <c r="C16" t="s">
        <v>8</v>
      </c>
    </row>
    <row r="17" spans="1:4" x14ac:dyDescent="0.25">
      <c r="A17" t="s">
        <v>38</v>
      </c>
      <c r="B17" t="s">
        <v>26</v>
      </c>
      <c r="C17" t="s">
        <v>8</v>
      </c>
      <c r="D17">
        <v>-112.95</v>
      </c>
    </row>
    <row r="18" spans="1:4" x14ac:dyDescent="0.25">
      <c r="A18" t="s">
        <v>39</v>
      </c>
      <c r="B18" t="s">
        <v>27</v>
      </c>
      <c r="C18" t="s">
        <v>9</v>
      </c>
    </row>
    <row r="19" spans="1:4" x14ac:dyDescent="0.25">
      <c r="A19" t="s">
        <v>40</v>
      </c>
      <c r="C19" t="s">
        <v>10</v>
      </c>
    </row>
    <row r="20" spans="1:4" x14ac:dyDescent="0.25">
      <c r="A20" t="s">
        <v>41</v>
      </c>
      <c r="C20" t="s">
        <v>11</v>
      </c>
      <c r="D20" t="s">
        <v>103</v>
      </c>
    </row>
    <row r="21" spans="1:4" x14ac:dyDescent="0.25">
      <c r="A21" t="s">
        <v>41</v>
      </c>
      <c r="C21" t="s">
        <v>12</v>
      </c>
      <c r="D21" t="s">
        <v>103</v>
      </c>
    </row>
    <row r="22" spans="1:4" x14ac:dyDescent="0.25">
      <c r="A22" t="s">
        <v>41</v>
      </c>
      <c r="C22" t="s">
        <v>10</v>
      </c>
      <c r="D22">
        <f>28.571*4.184</f>
        <v>119.54106400000001</v>
      </c>
    </row>
    <row r="23" spans="1:4" x14ac:dyDescent="0.25">
      <c r="A23" t="s">
        <v>43</v>
      </c>
      <c r="C23" t="s">
        <v>10</v>
      </c>
      <c r="D23">
        <f>-21.548*4.184</f>
        <v>-90.156831999999994</v>
      </c>
    </row>
    <row r="24" spans="1:4" x14ac:dyDescent="0.25">
      <c r="A24" t="s">
        <v>42</v>
      </c>
      <c r="C24" t="s">
        <v>10</v>
      </c>
      <c r="D24">
        <f>-29.433*4.184</f>
        <v>-123.147672</v>
      </c>
    </row>
    <row r="25" spans="1:4" x14ac:dyDescent="0.25">
      <c r="A25" t="s">
        <v>44</v>
      </c>
      <c r="C25" t="s">
        <v>10</v>
      </c>
      <c r="D25">
        <f>-32.604*4.184</f>
        <v>-136.41513599999999</v>
      </c>
    </row>
    <row r="26" spans="1:4" x14ac:dyDescent="0.25">
      <c r="A26" t="s">
        <v>45</v>
      </c>
      <c r="C26" t="s">
        <v>10</v>
      </c>
      <c r="D26">
        <f>-51.635*4.184</f>
        <v>-216.04084</v>
      </c>
    </row>
    <row r="27" spans="1:4" x14ac:dyDescent="0.25">
      <c r="A27" t="s">
        <v>46</v>
      </c>
      <c r="C27" t="s">
        <v>10</v>
      </c>
      <c r="D27">
        <f>-63.979*4.184</f>
        <v>-267.68813599999999</v>
      </c>
    </row>
    <row r="28" spans="1:4" x14ac:dyDescent="0.25">
      <c r="A28" t="s">
        <v>47</v>
      </c>
      <c r="C28" t="s">
        <v>10</v>
      </c>
      <c r="D28">
        <f>-73.582*4.184</f>
        <v>-307.86708799999997</v>
      </c>
    </row>
    <row r="29" spans="1:4" x14ac:dyDescent="0.25">
      <c r="A29" t="s">
        <v>48</v>
      </c>
      <c r="C29" t="s">
        <v>10</v>
      </c>
      <c r="D29">
        <f>-83.674*4.184</f>
        <v>-350.09201600000006</v>
      </c>
    </row>
    <row r="30" spans="1:4" x14ac:dyDescent="0.25">
      <c r="A30" t="s">
        <v>49</v>
      </c>
      <c r="C30" t="s">
        <v>60</v>
      </c>
    </row>
    <row r="31" spans="1:4" x14ac:dyDescent="0.25">
      <c r="A31" t="s">
        <v>49</v>
      </c>
      <c r="C31" t="s">
        <v>102</v>
      </c>
      <c r="D31">
        <f>-15.015*4.184</f>
        <v>-62.822760000000002</v>
      </c>
    </row>
    <row r="32" spans="1:4" x14ac:dyDescent="0.25">
      <c r="A32" t="s">
        <v>49</v>
      </c>
      <c r="C32" t="s">
        <v>61</v>
      </c>
    </row>
    <row r="33" spans="1:12" x14ac:dyDescent="0.25">
      <c r="A33" t="s">
        <v>50</v>
      </c>
      <c r="C33" t="s">
        <v>8</v>
      </c>
      <c r="D33">
        <f>-110.311*4.184</f>
        <v>-461.54122400000006</v>
      </c>
    </row>
    <row r="34" spans="1:12" x14ac:dyDescent="0.25">
      <c r="A34" t="s">
        <v>51</v>
      </c>
      <c r="C34" t="s">
        <v>8</v>
      </c>
      <c r="D34">
        <f>-157.739*4.184</f>
        <v>-659.97997600000008</v>
      </c>
    </row>
    <row r="35" spans="1:12" x14ac:dyDescent="0.25">
      <c r="A35" t="s">
        <v>52</v>
      </c>
      <c r="C35" t="s">
        <v>10</v>
      </c>
      <c r="D35">
        <f>-30.332*4.184</f>
        <v>-126.90908800000001</v>
      </c>
    </row>
    <row r="36" spans="1:12" x14ac:dyDescent="0.25">
      <c r="A36" t="s">
        <v>52</v>
      </c>
      <c r="C36" t="s">
        <v>8</v>
      </c>
    </row>
    <row r="37" spans="1:12" x14ac:dyDescent="0.25">
      <c r="A37" t="s">
        <v>53</v>
      </c>
      <c r="C37" t="s">
        <v>8</v>
      </c>
      <c r="D37">
        <f>-62.358*4.184</f>
        <v>-260.90587199999999</v>
      </c>
    </row>
    <row r="38" spans="1:12" x14ac:dyDescent="0.25">
      <c r="A38" t="s">
        <v>54</v>
      </c>
      <c r="C38" t="s">
        <v>8</v>
      </c>
    </row>
    <row r="39" spans="1:12" x14ac:dyDescent="0.25">
      <c r="A39" t="s">
        <v>54</v>
      </c>
      <c r="C39" t="s">
        <v>102</v>
      </c>
      <c r="D39">
        <f>-12.017*4.184</f>
        <v>-50.279128</v>
      </c>
    </row>
    <row r="40" spans="1:12" x14ac:dyDescent="0.25">
      <c r="A40" t="s">
        <v>54</v>
      </c>
      <c r="C40" t="s">
        <v>10</v>
      </c>
    </row>
    <row r="41" spans="1:12" x14ac:dyDescent="0.25">
      <c r="A41" t="s">
        <v>55</v>
      </c>
      <c r="B41" t="s">
        <v>63</v>
      </c>
      <c r="C41" t="s">
        <v>62</v>
      </c>
      <c r="D41">
        <f>-66.027*4.184</f>
        <v>-276.25696800000003</v>
      </c>
    </row>
    <row r="42" spans="1:12" x14ac:dyDescent="0.25">
      <c r="A42" t="s">
        <v>55</v>
      </c>
      <c r="B42" t="s">
        <v>64</v>
      </c>
      <c r="C42" t="s">
        <v>62</v>
      </c>
      <c r="D42">
        <f>-65.071*4.184</f>
        <v>-272.25706400000001</v>
      </c>
    </row>
    <row r="43" spans="1:12" x14ac:dyDescent="0.25">
      <c r="A43" t="s">
        <v>55</v>
      </c>
      <c r="C43" t="s">
        <v>10</v>
      </c>
      <c r="D43">
        <f>-8.377*4.184</f>
        <v>-35.049368000000001</v>
      </c>
    </row>
    <row r="44" spans="1:12" x14ac:dyDescent="0.25">
      <c r="A44" t="s">
        <v>56</v>
      </c>
    </row>
    <row r="45" spans="1:12" x14ac:dyDescent="0.25">
      <c r="A45" t="s">
        <v>86</v>
      </c>
      <c r="C45" t="s">
        <v>62</v>
      </c>
    </row>
    <row r="46" spans="1:12" x14ac:dyDescent="0.25">
      <c r="A46" t="s">
        <v>87</v>
      </c>
      <c r="C46" t="s">
        <v>62</v>
      </c>
    </row>
    <row r="47" spans="1:12" x14ac:dyDescent="0.25">
      <c r="A47" t="s">
        <v>57</v>
      </c>
      <c r="C47" t="s">
        <v>8</v>
      </c>
      <c r="F47">
        <v>-9.3699999999999992</v>
      </c>
      <c r="H47">
        <v>164</v>
      </c>
      <c r="I47">
        <v>2.8</v>
      </c>
      <c r="K47">
        <v>164</v>
      </c>
      <c r="L47">
        <f>F47-900*I47/1000</f>
        <v>-11.889999999999999</v>
      </c>
    </row>
    <row r="48" spans="1:12" x14ac:dyDescent="0.25">
      <c r="A48" t="s">
        <v>58</v>
      </c>
      <c r="C48" t="s">
        <v>8</v>
      </c>
      <c r="F48">
        <v>-8.891</v>
      </c>
      <c r="H48">
        <v>164</v>
      </c>
      <c r="I48">
        <v>2.89</v>
      </c>
      <c r="K48">
        <v>164</v>
      </c>
      <c r="L48">
        <f t="shared" ref="L48:L69" si="0">F48-900*I48/1000</f>
        <v>-11.492000000000001</v>
      </c>
    </row>
    <row r="49" spans="1:12" x14ac:dyDescent="0.25">
      <c r="A49" t="s">
        <v>59</v>
      </c>
      <c r="C49" t="s">
        <v>8</v>
      </c>
      <c r="F49">
        <v>-7.97</v>
      </c>
      <c r="H49">
        <v>164</v>
      </c>
      <c r="I49">
        <v>2.89</v>
      </c>
      <c r="K49">
        <v>164</v>
      </c>
      <c r="L49">
        <f t="shared" si="0"/>
        <v>-10.571</v>
      </c>
    </row>
    <row r="50" spans="1:12" x14ac:dyDescent="0.25">
      <c r="A50" t="s">
        <v>101</v>
      </c>
      <c r="C50" t="s">
        <v>8</v>
      </c>
      <c r="F50">
        <v>-7.03</v>
      </c>
      <c r="H50">
        <v>164</v>
      </c>
      <c r="I50">
        <v>2.89</v>
      </c>
      <c r="K50">
        <v>164</v>
      </c>
      <c r="L50">
        <f t="shared" si="0"/>
        <v>-9.6310000000000002</v>
      </c>
    </row>
    <row r="51" spans="1:12" x14ac:dyDescent="0.25">
      <c r="A51" t="s">
        <v>65</v>
      </c>
      <c r="C51" t="s">
        <v>8</v>
      </c>
      <c r="F51">
        <v>-5.86</v>
      </c>
      <c r="H51">
        <v>164</v>
      </c>
      <c r="I51">
        <v>2.72</v>
      </c>
      <c r="K51">
        <v>164</v>
      </c>
      <c r="L51">
        <f t="shared" si="0"/>
        <v>-8.3079999999999998</v>
      </c>
    </row>
    <row r="52" spans="1:12" x14ac:dyDescent="0.25">
      <c r="A52" t="s">
        <v>66</v>
      </c>
      <c r="C52" t="s">
        <v>8</v>
      </c>
      <c r="F52">
        <v>-4.5199999999999996</v>
      </c>
      <c r="H52">
        <v>164</v>
      </c>
      <c r="I52">
        <v>2.4300000000000002</v>
      </c>
      <c r="K52">
        <v>164</v>
      </c>
      <c r="L52">
        <f t="shared" si="0"/>
        <v>-6.706999999999999</v>
      </c>
    </row>
    <row r="53" spans="1:12" x14ac:dyDescent="0.25">
      <c r="A53" t="s">
        <v>67</v>
      </c>
      <c r="C53" t="s">
        <v>8</v>
      </c>
      <c r="F53">
        <v>-3.09</v>
      </c>
      <c r="H53">
        <v>164</v>
      </c>
      <c r="I53">
        <v>2.0099999999999998</v>
      </c>
      <c r="K53">
        <v>164</v>
      </c>
      <c r="L53">
        <f t="shared" si="0"/>
        <v>-4.8989999999999991</v>
      </c>
    </row>
    <row r="54" spans="1:12" x14ac:dyDescent="0.25">
      <c r="A54" t="s">
        <v>68</v>
      </c>
      <c r="C54" t="s">
        <v>8</v>
      </c>
      <c r="F54">
        <v>-1.58</v>
      </c>
      <c r="H54">
        <v>164</v>
      </c>
      <c r="I54">
        <v>1.3</v>
      </c>
      <c r="K54">
        <v>164</v>
      </c>
      <c r="L54">
        <f t="shared" si="0"/>
        <v>-2.75</v>
      </c>
    </row>
    <row r="55" spans="1:12" x14ac:dyDescent="0.25">
      <c r="A55" t="s">
        <v>69</v>
      </c>
      <c r="C55" t="s">
        <v>8</v>
      </c>
      <c r="F55">
        <v>-9.4550000000000001</v>
      </c>
      <c r="H55">
        <v>164</v>
      </c>
      <c r="I55">
        <v>3.72</v>
      </c>
      <c r="K55">
        <v>164</v>
      </c>
      <c r="L55">
        <f t="shared" si="0"/>
        <v>-12.803000000000001</v>
      </c>
    </row>
    <row r="56" spans="1:12" x14ac:dyDescent="0.25">
      <c r="A56" t="s">
        <v>70</v>
      </c>
      <c r="C56" t="s">
        <v>8</v>
      </c>
      <c r="F56">
        <v>-11.295999999999999</v>
      </c>
      <c r="H56">
        <v>164</v>
      </c>
      <c r="I56">
        <v>1.2552000000000001</v>
      </c>
      <c r="K56">
        <v>164</v>
      </c>
      <c r="L56">
        <f t="shared" si="0"/>
        <v>-12.42568</v>
      </c>
    </row>
    <row r="57" spans="1:12" x14ac:dyDescent="0.25">
      <c r="A57" t="s">
        <v>71</v>
      </c>
      <c r="C57" t="s">
        <v>8</v>
      </c>
      <c r="F57">
        <v>-9.1419999999999995</v>
      </c>
      <c r="H57">
        <v>164</v>
      </c>
      <c r="I57">
        <v>4.18</v>
      </c>
      <c r="K57">
        <v>164</v>
      </c>
      <c r="L57">
        <f t="shared" si="0"/>
        <v>-12.904</v>
      </c>
    </row>
    <row r="58" spans="1:12" x14ac:dyDescent="0.25">
      <c r="A58" t="s">
        <v>72</v>
      </c>
      <c r="C58" t="s">
        <v>8</v>
      </c>
      <c r="F58">
        <v>-11.337999999999999</v>
      </c>
      <c r="H58">
        <v>164</v>
      </c>
      <c r="I58">
        <v>0.92</v>
      </c>
      <c r="K58">
        <v>164</v>
      </c>
      <c r="L58">
        <f t="shared" si="0"/>
        <v>-12.165999999999999</v>
      </c>
    </row>
    <row r="59" spans="1:12" x14ac:dyDescent="0.25">
      <c r="A59" t="s">
        <v>74</v>
      </c>
      <c r="C59" t="s">
        <v>8</v>
      </c>
      <c r="F59">
        <v>-10.37</v>
      </c>
      <c r="H59">
        <v>164</v>
      </c>
      <c r="I59">
        <v>1.97</v>
      </c>
      <c r="K59">
        <v>164</v>
      </c>
      <c r="L59">
        <f t="shared" si="0"/>
        <v>-12.142999999999999</v>
      </c>
    </row>
    <row r="60" spans="1:12" x14ac:dyDescent="0.25">
      <c r="A60" t="s">
        <v>73</v>
      </c>
      <c r="C60" t="s">
        <v>8</v>
      </c>
      <c r="F60">
        <v>-8.49</v>
      </c>
      <c r="H60">
        <v>164</v>
      </c>
      <c r="I60">
        <v>4.5599999999999996</v>
      </c>
      <c r="K60">
        <v>164</v>
      </c>
      <c r="L60">
        <f t="shared" si="0"/>
        <v>-12.594000000000001</v>
      </c>
    </row>
    <row r="61" spans="1:12" x14ac:dyDescent="0.25">
      <c r="A61" t="s">
        <v>75</v>
      </c>
      <c r="C61" t="s">
        <v>8</v>
      </c>
      <c r="F61">
        <v>-7.69</v>
      </c>
      <c r="H61">
        <v>164</v>
      </c>
      <c r="I61">
        <v>4.8499999999999996</v>
      </c>
      <c r="K61">
        <v>164</v>
      </c>
      <c r="L61">
        <f t="shared" si="0"/>
        <v>-12.055</v>
      </c>
    </row>
    <row r="62" spans="1:12" x14ac:dyDescent="0.25">
      <c r="A62" t="s">
        <v>76</v>
      </c>
      <c r="C62" t="s">
        <v>8</v>
      </c>
      <c r="F62">
        <v>-7.4475199999999999</v>
      </c>
      <c r="H62">
        <v>164</v>
      </c>
      <c r="I62">
        <v>4.8899999999999997</v>
      </c>
      <c r="K62">
        <v>164</v>
      </c>
      <c r="L62">
        <f t="shared" si="0"/>
        <v>-11.848520000000001</v>
      </c>
    </row>
    <row r="63" spans="1:12" x14ac:dyDescent="0.25">
      <c r="A63" t="s">
        <v>77</v>
      </c>
      <c r="C63" t="s">
        <v>8</v>
      </c>
      <c r="F63">
        <v>-10.66</v>
      </c>
      <c r="H63">
        <v>164</v>
      </c>
      <c r="I63">
        <v>1.1299999999999999</v>
      </c>
      <c r="K63">
        <v>164</v>
      </c>
      <c r="L63">
        <f t="shared" si="0"/>
        <v>-11.677</v>
      </c>
    </row>
    <row r="64" spans="1:12" x14ac:dyDescent="0.25">
      <c r="A64" t="s">
        <v>78</v>
      </c>
      <c r="C64" t="s">
        <v>8</v>
      </c>
      <c r="F64">
        <v>-12.34</v>
      </c>
      <c r="H64">
        <v>164</v>
      </c>
      <c r="I64">
        <v>0.54</v>
      </c>
      <c r="K64">
        <v>164</v>
      </c>
      <c r="L64">
        <f t="shared" si="0"/>
        <v>-12.826000000000001</v>
      </c>
    </row>
    <row r="65" spans="1:12" x14ac:dyDescent="0.25">
      <c r="A65" t="s">
        <v>79</v>
      </c>
      <c r="C65" t="s">
        <v>8</v>
      </c>
      <c r="F65">
        <v>-11.715</v>
      </c>
      <c r="H65">
        <v>164</v>
      </c>
      <c r="I65">
        <v>1.46</v>
      </c>
      <c r="K65">
        <v>164</v>
      </c>
      <c r="L65">
        <f t="shared" si="0"/>
        <v>-13.029</v>
      </c>
    </row>
    <row r="66" spans="1:12" x14ac:dyDescent="0.25">
      <c r="A66" t="s">
        <v>80</v>
      </c>
      <c r="C66" t="s">
        <v>8</v>
      </c>
      <c r="F66" s="3" t="s">
        <v>9</v>
      </c>
      <c r="H66">
        <v>164</v>
      </c>
      <c r="I66" s="3" t="s">
        <v>9</v>
      </c>
      <c r="K66">
        <v>164</v>
      </c>
      <c r="L66" t="e">
        <f t="shared" si="0"/>
        <v>#VALUE!</v>
      </c>
    </row>
    <row r="67" spans="1:12" x14ac:dyDescent="0.25">
      <c r="A67" t="s">
        <v>81</v>
      </c>
      <c r="C67" t="s">
        <v>8</v>
      </c>
      <c r="F67">
        <v>-5.3550000000000004</v>
      </c>
      <c r="H67">
        <v>164</v>
      </c>
      <c r="I67">
        <v>1</v>
      </c>
      <c r="K67">
        <v>164</v>
      </c>
      <c r="L67">
        <f t="shared" si="0"/>
        <v>-6.2550000000000008</v>
      </c>
    </row>
    <row r="68" spans="1:12" x14ac:dyDescent="0.25">
      <c r="A68" t="s">
        <v>82</v>
      </c>
      <c r="C68" t="s">
        <v>8</v>
      </c>
      <c r="F68" t="s">
        <v>9</v>
      </c>
      <c r="H68">
        <v>164</v>
      </c>
      <c r="I68" t="s">
        <v>9</v>
      </c>
      <c r="K68">
        <v>164</v>
      </c>
      <c r="L68" t="e">
        <f t="shared" si="0"/>
        <v>#VALUE!</v>
      </c>
    </row>
    <row r="69" spans="1:12" x14ac:dyDescent="0.25">
      <c r="A69" t="s">
        <v>83</v>
      </c>
      <c r="C69" t="s">
        <v>8</v>
      </c>
      <c r="F69">
        <v>-7.1959999999999997</v>
      </c>
      <c r="H69">
        <v>164</v>
      </c>
      <c r="I69">
        <v>0.83599999999999997</v>
      </c>
      <c r="K69">
        <v>164</v>
      </c>
      <c r="L69">
        <f t="shared" si="0"/>
        <v>-7.9483999999999995</v>
      </c>
    </row>
  </sheetData>
  <mergeCells count="1">
    <mergeCell ref="A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298K</vt:lpstr>
      <vt:lpstr>600K</vt:lpstr>
      <vt:lpstr>900K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Windows User</cp:lastModifiedBy>
  <cp:lastPrinted>2013-11-02T16:10:18Z</cp:lastPrinted>
  <dcterms:created xsi:type="dcterms:W3CDTF">2013-10-22T15:16:13Z</dcterms:created>
  <dcterms:modified xsi:type="dcterms:W3CDTF">2014-04-04T14:39:17Z</dcterms:modified>
</cp:coreProperties>
</file>