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\Dropbox\Workspace\Github\CZTS-Project\Data\"/>
    </mc:Choice>
  </mc:AlternateContent>
  <bookViews>
    <workbookView xWindow="120" yWindow="285" windowWidth="21075" windowHeight="7725" activeTab="2"/>
  </bookViews>
  <sheets>
    <sheet name="298K" sheetId="1" r:id="rId1"/>
    <sheet name="600K" sheetId="2" r:id="rId2"/>
    <sheet name="900K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D44" i="2"/>
  <c r="D43" i="2"/>
  <c r="D42" i="3"/>
  <c r="D41" i="3"/>
  <c r="D42" i="2"/>
  <c r="D39" i="3"/>
  <c r="D39" i="2"/>
  <c r="D37" i="3"/>
  <c r="D38" i="2"/>
  <c r="D33" i="3"/>
  <c r="D34" i="2"/>
  <c r="D34" i="3"/>
  <c r="D35" i="2"/>
  <c r="D35" i="3"/>
  <c r="D36" i="2"/>
  <c r="D32" i="2"/>
  <c r="D31" i="3"/>
  <c r="D29" i="3"/>
  <c r="D30" i="2"/>
  <c r="D29" i="2"/>
  <c r="D28" i="3"/>
  <c r="D27" i="3"/>
  <c r="D28" i="2"/>
  <c r="D26" i="3"/>
  <c r="D27" i="2"/>
  <c r="D26" i="2"/>
  <c r="D25" i="3"/>
  <c r="D24" i="3"/>
  <c r="D25" i="2"/>
  <c r="D23" i="3"/>
  <c r="D22" i="3"/>
  <c r="D3" i="3"/>
  <c r="D24" i="2"/>
  <c r="D23" i="2"/>
  <c r="D22" i="2"/>
  <c r="D3" i="2"/>
</calcChain>
</file>

<file path=xl/sharedStrings.xml><?xml version="1.0" encoding="utf-8"?>
<sst xmlns="http://schemas.openxmlformats.org/spreadsheetml/2006/main" count="547" uniqueCount="104">
  <si>
    <t>Phase Diagram Data</t>
  </si>
  <si>
    <t>Phase</t>
  </si>
  <si>
    <t>state</t>
  </si>
  <si>
    <t>Enthalpy H/kJ mol-1</t>
  </si>
  <si>
    <t>Gibbs Free Energy/kJ mol-1</t>
  </si>
  <si>
    <t>Entropy/J K-1mol-1</t>
  </si>
  <si>
    <t>Ref</t>
  </si>
  <si>
    <t>Melting Point/C</t>
  </si>
  <si>
    <t>s</t>
  </si>
  <si>
    <t>n/a</t>
  </si>
  <si>
    <t>g</t>
  </si>
  <si>
    <t>cr,mono</t>
  </si>
  <si>
    <t>cr,rhombic</t>
  </si>
  <si>
    <t>Cu</t>
  </si>
  <si>
    <t>Cu_1.39S</t>
  </si>
  <si>
    <t>Name</t>
  </si>
  <si>
    <t>Copper</t>
  </si>
  <si>
    <t>Cu_1.12S</t>
  </si>
  <si>
    <t>Yarrowite</t>
  </si>
  <si>
    <t>Spionkopite</t>
  </si>
  <si>
    <t>geerite</t>
  </si>
  <si>
    <t>anilite</t>
  </si>
  <si>
    <t>roxbyite</t>
  </si>
  <si>
    <t>digenite</t>
  </si>
  <si>
    <t>djurleite</t>
  </si>
  <si>
    <t>chalcocite</t>
  </si>
  <si>
    <t>covellite</t>
  </si>
  <si>
    <t>vallamininite</t>
  </si>
  <si>
    <t>Cu_1.6S</t>
  </si>
  <si>
    <t>Cu_1.75S</t>
  </si>
  <si>
    <t>Cu_1.78S</t>
  </si>
  <si>
    <t>Cu_1.85S</t>
  </si>
  <si>
    <t>Cu_1.934S</t>
  </si>
  <si>
    <t>Cu_1.965S</t>
  </si>
  <si>
    <t>Cu_1.9S</t>
  </si>
  <si>
    <t>Cu_2</t>
  </si>
  <si>
    <t>Cu_2S</t>
  </si>
  <si>
    <t>Cu_3Sn</t>
  </si>
  <si>
    <t>CuS</t>
  </si>
  <si>
    <t>CuS_2</t>
  </si>
  <si>
    <t>CuSn</t>
  </si>
  <si>
    <t>S</t>
  </si>
  <si>
    <t>S_3</t>
  </si>
  <si>
    <t>S_2</t>
  </si>
  <si>
    <t>S_4</t>
  </si>
  <si>
    <t>S_5</t>
  </si>
  <si>
    <t>S_6</t>
  </si>
  <si>
    <t>S_7</t>
  </si>
  <si>
    <t>S_8</t>
  </si>
  <si>
    <t>Sn</t>
  </si>
  <si>
    <t>Sn_2S_3</t>
  </si>
  <si>
    <t>Sn_3S_4</t>
  </si>
  <si>
    <t>SnS</t>
  </si>
  <si>
    <t>SnS_2</t>
  </si>
  <si>
    <t>Zn</t>
  </si>
  <si>
    <t>ZnS</t>
  </si>
  <si>
    <t>ZnSn</t>
  </si>
  <si>
    <t>a-Cu0.61Zn0.39</t>
  </si>
  <si>
    <t>a-Cu0.65Zn0.35</t>
  </si>
  <si>
    <t>a-Cu0.70Zn0.3</t>
  </si>
  <si>
    <t>cr, white</t>
  </si>
  <si>
    <t>cr, gray</t>
  </si>
  <si>
    <t>cr</t>
  </si>
  <si>
    <t>sphaelerite</t>
  </si>
  <si>
    <t>Wurzite</t>
  </si>
  <si>
    <t>a-Cu0.80Zn0.20</t>
  </si>
  <si>
    <t>a-Cu0.85Zn0.15</t>
  </si>
  <si>
    <t>a-Cu0.90Zn0.10</t>
  </si>
  <si>
    <t>a-Cu0.95Zn0.05</t>
  </si>
  <si>
    <t>b-Cu0.45Zn0.55</t>
  </si>
  <si>
    <t>b'-Cu0.5Zn0.5</t>
  </si>
  <si>
    <t>b-Cu0.5Zn0.5</t>
  </si>
  <si>
    <t>b-Cu0.52Zn0.48</t>
  </si>
  <si>
    <t>b-Cu0.55Zn0.45</t>
  </si>
  <si>
    <t>b'-Cu0.55Zn0.45</t>
  </si>
  <si>
    <t>b-Cu0.60Zn0.40</t>
  </si>
  <si>
    <t>b-Cu0.615Zn0.385</t>
  </si>
  <si>
    <t>g-Cu0.32Zn0.68</t>
  </si>
  <si>
    <t>g-Cu0.385Zn0.615</t>
  </si>
  <si>
    <t>g-Cu0.415Zn0.585</t>
  </si>
  <si>
    <t>d-Cu0.265Zn0.735</t>
  </si>
  <si>
    <t>e-Cu0.15Zn0.85</t>
  </si>
  <si>
    <t>e-Cu0.18Zn0.82</t>
  </si>
  <si>
    <t>e-Cu0.21Zn0.79</t>
  </si>
  <si>
    <t>n'-Cu6Sn5</t>
  </si>
  <si>
    <t>n-Cu6Sn5</t>
  </si>
  <si>
    <t>Cu2SnS3</t>
  </si>
  <si>
    <t>Cu2ZnSnS4</t>
  </si>
  <si>
    <t>Err</t>
  </si>
  <si>
    <t>G</t>
  </si>
  <si>
    <t>L</t>
  </si>
  <si>
    <t>F</t>
  </si>
  <si>
    <t>H</t>
  </si>
  <si>
    <t>P</t>
  </si>
  <si>
    <t>J</t>
  </si>
  <si>
    <t>K</t>
  </si>
  <si>
    <t>507M</t>
  </si>
  <si>
    <t>95M</t>
  </si>
  <si>
    <t>13.2M</t>
  </si>
  <si>
    <t>Gibbs Energy of formation /kJ mol-1</t>
  </si>
  <si>
    <t>156 162</t>
  </si>
  <si>
    <t>a-Cu0.75Zn0.25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</si>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</sst>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xSplit="1" topLeftCell="D1" activePane="topRight" state="frozen"/>
      <selection pane="topRight" activeCell="D21" sqref="D21"/>
    </sheetView>
  </sheetViews>
  <sheetFormatPr defaultColWidth="8.85546875" defaultRowHeight="15" x14ac:dyDescent="0.25"/>
  <cols>
    <col min="1" max="1" width="18.5703125" customWidth="1"/>
    <col min="2" max="2" width="24.85546875" customWidth="1"/>
    <col min="3" max="3" width="5.42578125" bestFit="1" customWidth="1"/>
    <col min="4" max="4" width="25.42578125" bestFit="1" customWidth="1"/>
    <col min="5" max="5" width="4" customWidth="1"/>
    <col min="6" max="6" width="18.85546875" bestFit="1" customWidth="1"/>
    <col min="7" max="7" width="4" bestFit="1" customWidth="1"/>
    <col min="8" max="8" width="4" customWidth="1"/>
    <col min="9" max="9" width="18.140625" bestFit="1" customWidth="1"/>
    <col min="10" max="10" width="3.42578125" bestFit="1" customWidth="1"/>
    <col min="11" max="11" width="4" customWidth="1"/>
    <col min="12" max="12" width="35.28515625" bestFit="1" customWidth="1"/>
    <col min="13" max="13" width="4" bestFit="1" customWidth="1"/>
    <col min="14" max="14" width="4" customWidth="1"/>
    <col min="15" max="15" width="15.140625" bestFit="1" customWidth="1"/>
    <col min="16" max="16" width="4" bestFit="1" customWidth="1"/>
  </cols>
  <sheetData>
    <row r="1" spans="1:17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3</v>
      </c>
      <c r="G2" t="s">
        <v>88</v>
      </c>
      <c r="H2" t="s">
        <v>6</v>
      </c>
      <c r="I2" t="s">
        <v>5</v>
      </c>
      <c r="J2" t="s">
        <v>88</v>
      </c>
      <c r="K2" t="s">
        <v>6</v>
      </c>
      <c r="L2" t="s">
        <v>99</v>
      </c>
      <c r="M2" t="s">
        <v>88</v>
      </c>
      <c r="N2" t="s">
        <v>6</v>
      </c>
      <c r="O2" t="s">
        <v>7</v>
      </c>
      <c r="P2" t="s">
        <v>6</v>
      </c>
    </row>
    <row r="3" spans="1:17" x14ac:dyDescent="0.25">
      <c r="A3" t="s">
        <v>13</v>
      </c>
      <c r="B3" t="s">
        <v>16</v>
      </c>
      <c r="C3" t="s">
        <v>8</v>
      </c>
      <c r="D3">
        <v>-9.8699999999999992</v>
      </c>
      <c r="E3">
        <v>155</v>
      </c>
      <c r="F3" s="1">
        <v>0</v>
      </c>
      <c r="G3" s="1"/>
      <c r="H3" s="1">
        <v>156</v>
      </c>
      <c r="I3" s="1">
        <v>33.200000000000003</v>
      </c>
      <c r="J3" s="1"/>
      <c r="K3" s="1">
        <v>156</v>
      </c>
      <c r="L3" s="1">
        <v>0</v>
      </c>
      <c r="M3" s="1"/>
      <c r="N3" s="1">
        <v>156</v>
      </c>
      <c r="O3" s="1">
        <v>1084.6199999999999</v>
      </c>
      <c r="P3" s="1"/>
    </row>
    <row r="4" spans="1:17" x14ac:dyDescent="0.25">
      <c r="A4" t="s">
        <v>17</v>
      </c>
      <c r="B4" t="s">
        <v>18</v>
      </c>
      <c r="C4" t="s">
        <v>8</v>
      </c>
      <c r="L4">
        <v>-56.9</v>
      </c>
      <c r="M4">
        <v>0.4</v>
      </c>
      <c r="N4">
        <v>157</v>
      </c>
      <c r="O4" s="1"/>
      <c r="P4" s="1"/>
    </row>
    <row r="5" spans="1:17" x14ac:dyDescent="0.25">
      <c r="A5" t="s">
        <v>14</v>
      </c>
      <c r="B5" t="s">
        <v>19</v>
      </c>
      <c r="C5" t="s">
        <v>8</v>
      </c>
      <c r="L5">
        <v>-64.3</v>
      </c>
      <c r="M5">
        <v>0.4</v>
      </c>
      <c r="N5">
        <v>157</v>
      </c>
      <c r="O5" s="1"/>
      <c r="P5" s="1"/>
    </row>
    <row r="6" spans="1:17" x14ac:dyDescent="0.25">
      <c r="A6" t="s">
        <v>28</v>
      </c>
      <c r="B6" t="s">
        <v>20</v>
      </c>
      <c r="C6" t="s">
        <v>8</v>
      </c>
      <c r="L6" s="1"/>
      <c r="M6" s="1"/>
      <c r="N6" s="1" t="s">
        <v>91</v>
      </c>
      <c r="O6" s="1" t="s">
        <v>89</v>
      </c>
      <c r="P6" s="1"/>
    </row>
    <row r="7" spans="1:17" x14ac:dyDescent="0.25">
      <c r="A7" t="s">
        <v>29</v>
      </c>
      <c r="B7" t="s">
        <v>21</v>
      </c>
      <c r="C7" t="s">
        <v>8</v>
      </c>
      <c r="I7">
        <v>98.3</v>
      </c>
      <c r="K7">
        <v>158</v>
      </c>
      <c r="L7">
        <v>-76.400000000000006</v>
      </c>
      <c r="N7">
        <v>158</v>
      </c>
    </row>
    <row r="8" spans="1:17" x14ac:dyDescent="0.25">
      <c r="A8" t="s">
        <v>30</v>
      </c>
      <c r="B8" t="s">
        <v>22</v>
      </c>
      <c r="C8" t="s">
        <v>8</v>
      </c>
      <c r="L8" s="1"/>
      <c r="M8" s="1"/>
      <c r="N8" s="1" t="s">
        <v>92</v>
      </c>
      <c r="O8" s="1" t="s">
        <v>89</v>
      </c>
      <c r="P8" s="1"/>
    </row>
    <row r="9" spans="1:17" x14ac:dyDescent="0.25">
      <c r="A9" t="s">
        <v>31</v>
      </c>
      <c r="C9" t="s">
        <v>8</v>
      </c>
      <c r="O9" s="1" t="s">
        <v>94</v>
      </c>
      <c r="P9" s="1"/>
    </row>
    <row r="10" spans="1:17" x14ac:dyDescent="0.25">
      <c r="A10" t="s">
        <v>31</v>
      </c>
      <c r="B10" t="s">
        <v>23</v>
      </c>
      <c r="C10" t="s">
        <v>8</v>
      </c>
      <c r="L10">
        <v>-78.7</v>
      </c>
      <c r="M10" t="s">
        <v>89</v>
      </c>
      <c r="N10">
        <v>160</v>
      </c>
      <c r="O10" s="1"/>
      <c r="P10" s="1"/>
    </row>
    <row r="11" spans="1:17" x14ac:dyDescent="0.25">
      <c r="A11" t="s">
        <v>32</v>
      </c>
      <c r="B11" t="s">
        <v>24</v>
      </c>
      <c r="C11" t="s">
        <v>8</v>
      </c>
      <c r="F11">
        <v>-79.75</v>
      </c>
      <c r="G11">
        <v>0.4</v>
      </c>
      <c r="H11">
        <v>157</v>
      </c>
      <c r="I11">
        <v>110</v>
      </c>
      <c r="J11">
        <v>4</v>
      </c>
      <c r="K11">
        <v>157</v>
      </c>
      <c r="L11">
        <v>-83.9</v>
      </c>
      <c r="M11">
        <v>0.4</v>
      </c>
      <c r="N11">
        <v>157</v>
      </c>
      <c r="O11" s="1"/>
      <c r="P11" s="1"/>
    </row>
    <row r="12" spans="1:17" x14ac:dyDescent="0.25">
      <c r="A12" t="s">
        <v>33</v>
      </c>
      <c r="B12" t="s">
        <v>24</v>
      </c>
      <c r="C12" t="s">
        <v>8</v>
      </c>
      <c r="F12">
        <v>-80.25</v>
      </c>
      <c r="G12">
        <v>0.4</v>
      </c>
      <c r="H12">
        <v>157</v>
      </c>
      <c r="I12">
        <v>111</v>
      </c>
      <c r="K12">
        <v>157</v>
      </c>
      <c r="L12">
        <v>-84.6</v>
      </c>
      <c r="M12">
        <v>0.4</v>
      </c>
      <c r="N12">
        <v>157</v>
      </c>
      <c r="O12" s="1"/>
      <c r="P12" s="1"/>
    </row>
    <row r="13" spans="1:17" x14ac:dyDescent="0.25">
      <c r="A13" t="s">
        <v>34</v>
      </c>
      <c r="C13" t="s">
        <v>9</v>
      </c>
      <c r="O13" s="1" t="s">
        <v>95</v>
      </c>
      <c r="P13" s="1"/>
    </row>
    <row r="14" spans="1:17" x14ac:dyDescent="0.25">
      <c r="A14" t="s">
        <v>35</v>
      </c>
      <c r="C14" t="s">
        <v>10</v>
      </c>
      <c r="F14">
        <v>484.17</v>
      </c>
      <c r="H14">
        <v>161</v>
      </c>
      <c r="I14">
        <v>241.5</v>
      </c>
      <c r="K14">
        <v>161</v>
      </c>
      <c r="L14">
        <v>431.96</v>
      </c>
      <c r="N14">
        <v>161</v>
      </c>
    </row>
    <row r="15" spans="1:17" x14ac:dyDescent="0.25">
      <c r="A15" t="s">
        <v>36</v>
      </c>
      <c r="B15" t="s">
        <v>25</v>
      </c>
      <c r="C15" t="s">
        <v>8</v>
      </c>
      <c r="F15">
        <v>-79.5</v>
      </c>
      <c r="I15" s="1">
        <v>120.9</v>
      </c>
      <c r="J15" s="1"/>
      <c r="K15" s="1">
        <v>156</v>
      </c>
      <c r="L15" s="1">
        <v>-86.2</v>
      </c>
      <c r="M15" s="1"/>
      <c r="N15" s="1">
        <v>156</v>
      </c>
      <c r="O15" s="1">
        <v>1100</v>
      </c>
      <c r="P15" s="1"/>
    </row>
    <row r="16" spans="1:17" x14ac:dyDescent="0.25">
      <c r="A16" t="s">
        <v>37</v>
      </c>
      <c r="C16" t="s">
        <v>8</v>
      </c>
      <c r="F16">
        <v>-31.8</v>
      </c>
      <c r="H16">
        <v>162</v>
      </c>
      <c r="L16">
        <v>-11.318</v>
      </c>
      <c r="M16" t="s">
        <v>90</v>
      </c>
      <c r="N16">
        <v>163</v>
      </c>
      <c r="O16" s="1"/>
      <c r="P16" s="1"/>
    </row>
    <row r="17" spans="1:16" x14ac:dyDescent="0.25">
      <c r="A17" t="s">
        <v>38</v>
      </c>
      <c r="B17" t="s">
        <v>26</v>
      </c>
      <c r="C17" t="s">
        <v>8</v>
      </c>
      <c r="F17" s="1">
        <v>-53.1</v>
      </c>
      <c r="G17" s="1"/>
      <c r="H17" s="1">
        <v>156</v>
      </c>
      <c r="I17" s="1">
        <v>66.5</v>
      </c>
      <c r="J17" s="1"/>
      <c r="K17" s="1">
        <v>156</v>
      </c>
      <c r="L17" s="1">
        <v>-53.6</v>
      </c>
      <c r="M17" s="1"/>
      <c r="N17" s="1">
        <v>156</v>
      </c>
      <c r="O17" s="1" t="s">
        <v>96</v>
      </c>
      <c r="P17" s="1"/>
    </row>
    <row r="18" spans="1:16" x14ac:dyDescent="0.25">
      <c r="A18" t="s">
        <v>39</v>
      </c>
      <c r="B18" t="s">
        <v>27</v>
      </c>
      <c r="C18" t="s">
        <v>9</v>
      </c>
      <c r="O18" s="1" t="s">
        <v>94</v>
      </c>
      <c r="P18" s="1"/>
    </row>
    <row r="19" spans="1:16" x14ac:dyDescent="0.25">
      <c r="A19" t="s">
        <v>40</v>
      </c>
      <c r="C19" t="s">
        <v>10</v>
      </c>
      <c r="O19" s="1" t="s">
        <v>94</v>
      </c>
      <c r="P19" s="1"/>
    </row>
    <row r="20" spans="1:16" x14ac:dyDescent="0.25">
      <c r="A20" t="s">
        <v>41</v>
      </c>
      <c r="C20" t="s">
        <v>11</v>
      </c>
      <c r="O20" s="1" t="s">
        <v>94</v>
      </c>
      <c r="P20" s="1"/>
    </row>
    <row r="21" spans="1:16" x14ac:dyDescent="0.25">
      <c r="A21" t="s">
        <v>41</v>
      </c>
      <c r="C21" t="s">
        <v>12</v>
      </c>
      <c r="D21">
        <v>-9.5060000000000002</v>
      </c>
      <c r="E21">
        <v>155</v>
      </c>
      <c r="F21">
        <v>0</v>
      </c>
      <c r="H21">
        <v>156</v>
      </c>
      <c r="I21">
        <v>32.1</v>
      </c>
      <c r="K21">
        <v>156</v>
      </c>
      <c r="L21" s="1">
        <v>0</v>
      </c>
      <c r="M21" s="1"/>
      <c r="N21" s="1">
        <v>156</v>
      </c>
      <c r="O21" s="1">
        <v>119</v>
      </c>
      <c r="P21" s="1"/>
    </row>
    <row r="22" spans="1:16" x14ac:dyDescent="0.25">
      <c r="A22" t="s">
        <v>41</v>
      </c>
      <c r="C22" t="s">
        <v>10</v>
      </c>
      <c r="D22">
        <v>229.39</v>
      </c>
      <c r="E22">
        <v>155</v>
      </c>
      <c r="F22">
        <v>277.2</v>
      </c>
      <c r="H22">
        <v>156</v>
      </c>
      <c r="I22">
        <v>167.8</v>
      </c>
      <c r="K22">
        <v>156</v>
      </c>
      <c r="L22" s="1">
        <v>236.7</v>
      </c>
      <c r="M22" s="1"/>
      <c r="N22" s="1">
        <v>156</v>
      </c>
      <c r="O22" s="1">
        <v>115.21</v>
      </c>
      <c r="P22" s="1"/>
    </row>
    <row r="23" spans="1:16" x14ac:dyDescent="0.25">
      <c r="A23" t="s">
        <v>43</v>
      </c>
      <c r="C23" t="s">
        <v>10</v>
      </c>
      <c r="D23">
        <v>60.67</v>
      </c>
      <c r="E23">
        <v>155</v>
      </c>
      <c r="F23">
        <v>128.6</v>
      </c>
      <c r="H23">
        <v>156</v>
      </c>
      <c r="I23">
        <v>228.2</v>
      </c>
      <c r="K23">
        <v>156</v>
      </c>
      <c r="L23" s="1">
        <v>79.7</v>
      </c>
      <c r="M23" s="1"/>
      <c r="N23" s="1">
        <v>156</v>
      </c>
      <c r="O23" s="1"/>
      <c r="P23" s="1"/>
    </row>
    <row r="24" spans="1:16" x14ac:dyDescent="0.25">
      <c r="A24" t="s">
        <v>42</v>
      </c>
      <c r="C24" t="s">
        <v>10</v>
      </c>
      <c r="D24">
        <v>64.165000000000006</v>
      </c>
      <c r="E24">
        <v>155</v>
      </c>
      <c r="F24">
        <v>132.6</v>
      </c>
      <c r="H24">
        <v>162</v>
      </c>
      <c r="L24">
        <v>92.68</v>
      </c>
      <c r="N24" t="s">
        <v>93</v>
      </c>
      <c r="O24" s="1"/>
      <c r="P24" s="1"/>
    </row>
    <row r="25" spans="1:16" x14ac:dyDescent="0.25">
      <c r="A25" t="s">
        <v>44</v>
      </c>
      <c r="C25" t="s">
        <v>10</v>
      </c>
      <c r="D25">
        <v>91.1</v>
      </c>
      <c r="E25">
        <v>155</v>
      </c>
      <c r="F25">
        <v>136.80000000000001</v>
      </c>
      <c r="H25">
        <v>162</v>
      </c>
      <c r="L25">
        <v>119.6</v>
      </c>
      <c r="N25" t="s">
        <v>93</v>
      </c>
      <c r="O25" s="1"/>
      <c r="P25" s="1"/>
    </row>
    <row r="26" spans="1:16" x14ac:dyDescent="0.25">
      <c r="A26" t="s">
        <v>45</v>
      </c>
      <c r="C26" t="s">
        <v>10</v>
      </c>
      <c r="D26">
        <v>15.32</v>
      </c>
      <c r="E26">
        <v>155</v>
      </c>
      <c r="F26">
        <v>123.8</v>
      </c>
      <c r="H26">
        <v>162</v>
      </c>
      <c r="L26">
        <v>43.84</v>
      </c>
      <c r="N26" t="s">
        <v>93</v>
      </c>
      <c r="O26" s="1"/>
      <c r="P26" s="1"/>
    </row>
    <row r="27" spans="1:16" x14ac:dyDescent="0.25">
      <c r="A27" t="s">
        <v>46</v>
      </c>
      <c r="C27" t="s">
        <v>10</v>
      </c>
      <c r="D27">
        <v>-6.7690000000000001</v>
      </c>
      <c r="E27">
        <v>155</v>
      </c>
      <c r="F27">
        <v>102.5</v>
      </c>
      <c r="H27">
        <v>162</v>
      </c>
      <c r="L27">
        <v>21.75</v>
      </c>
      <c r="N27" t="s">
        <v>93</v>
      </c>
      <c r="O27" s="1"/>
      <c r="P27" s="1"/>
    </row>
    <row r="28" spans="1:16" x14ac:dyDescent="0.25">
      <c r="A28" t="s">
        <v>47</v>
      </c>
      <c r="C28" t="s">
        <v>10</v>
      </c>
      <c r="D28">
        <v>-14.57</v>
      </c>
      <c r="E28">
        <v>155</v>
      </c>
      <c r="F28">
        <v>113.4</v>
      </c>
      <c r="H28">
        <v>162</v>
      </c>
      <c r="L28">
        <v>13.95</v>
      </c>
      <c r="N28" t="s">
        <v>93</v>
      </c>
      <c r="O28" s="1"/>
      <c r="P28" s="1"/>
    </row>
    <row r="29" spans="1:16" x14ac:dyDescent="0.25">
      <c r="A29" t="s">
        <v>48</v>
      </c>
      <c r="C29" t="s">
        <v>10</v>
      </c>
      <c r="D29">
        <v>-29.317</v>
      </c>
      <c r="E29">
        <v>155</v>
      </c>
      <c r="F29" s="1">
        <v>101.277</v>
      </c>
      <c r="G29" s="1"/>
      <c r="H29" s="1">
        <v>156</v>
      </c>
      <c r="I29" s="1">
        <v>432.536</v>
      </c>
      <c r="J29" s="1"/>
      <c r="K29" s="1">
        <v>156</v>
      </c>
      <c r="L29" s="1">
        <v>-0.79910000000000003</v>
      </c>
      <c r="M29" s="1"/>
      <c r="N29" s="1">
        <v>156</v>
      </c>
      <c r="O29" s="1" t="s">
        <v>97</v>
      </c>
      <c r="P29" s="1"/>
    </row>
    <row r="30" spans="1:16" x14ac:dyDescent="0.25">
      <c r="A30" t="s">
        <v>49</v>
      </c>
      <c r="C30" t="s">
        <v>60</v>
      </c>
      <c r="D30">
        <v>-15.26</v>
      </c>
      <c r="E30">
        <v>155</v>
      </c>
      <c r="F30" s="1">
        <v>0</v>
      </c>
      <c r="G30" s="1"/>
      <c r="H30" s="1">
        <v>156</v>
      </c>
      <c r="I30" s="1">
        <v>51.2</v>
      </c>
      <c r="J30" s="1"/>
      <c r="K30" s="1">
        <v>156</v>
      </c>
      <c r="L30" s="1">
        <v>0</v>
      </c>
      <c r="M30" s="1"/>
      <c r="N30" s="1">
        <v>156</v>
      </c>
      <c r="O30" s="1">
        <v>231.93</v>
      </c>
      <c r="P30" s="1"/>
    </row>
    <row r="31" spans="1:16" x14ac:dyDescent="0.25">
      <c r="A31" t="s">
        <v>49</v>
      </c>
      <c r="C31" t="s">
        <v>61</v>
      </c>
      <c r="F31" s="1">
        <v>-2.1</v>
      </c>
      <c r="G31" s="1"/>
      <c r="H31" s="1">
        <v>156</v>
      </c>
      <c r="I31" s="1">
        <v>44.1</v>
      </c>
      <c r="J31" s="1"/>
      <c r="K31" s="1">
        <v>156</v>
      </c>
      <c r="L31" s="1">
        <v>0.1</v>
      </c>
      <c r="M31" s="1"/>
      <c r="N31" s="1">
        <v>156</v>
      </c>
      <c r="O31" s="1" t="s">
        <v>98</v>
      </c>
      <c r="P31" s="1"/>
    </row>
    <row r="32" spans="1:16" x14ac:dyDescent="0.25">
      <c r="A32" t="s">
        <v>50</v>
      </c>
      <c r="C32" t="s">
        <v>8</v>
      </c>
      <c r="D32">
        <v>-312.60000000000002</v>
      </c>
      <c r="E32">
        <v>155</v>
      </c>
      <c r="I32">
        <v>163.6</v>
      </c>
      <c r="J32">
        <v>6</v>
      </c>
      <c r="K32">
        <v>166</v>
      </c>
      <c r="L32">
        <v>-235.6</v>
      </c>
      <c r="N32" t="s">
        <v>93</v>
      </c>
      <c r="O32" s="1">
        <v>760</v>
      </c>
      <c r="P32" s="1"/>
    </row>
    <row r="33" spans="1:16" x14ac:dyDescent="0.25">
      <c r="A33" t="s">
        <v>51</v>
      </c>
      <c r="C33" t="s">
        <v>8</v>
      </c>
      <c r="D33">
        <v>442.88</v>
      </c>
      <c r="E33">
        <v>155</v>
      </c>
      <c r="L33">
        <v>526.70000000000005</v>
      </c>
      <c r="N33" t="s">
        <v>93</v>
      </c>
      <c r="O33" s="1"/>
      <c r="P33" s="1"/>
    </row>
    <row r="34" spans="1:16" x14ac:dyDescent="0.25">
      <c r="A34" t="s">
        <v>52</v>
      </c>
      <c r="C34" t="s">
        <v>10</v>
      </c>
      <c r="D34">
        <v>3.2869000000000002E-2</v>
      </c>
      <c r="E34">
        <v>155</v>
      </c>
      <c r="F34">
        <v>119.2</v>
      </c>
      <c r="H34">
        <v>162</v>
      </c>
      <c r="I34" s="1">
        <v>242.3</v>
      </c>
      <c r="J34" s="1"/>
      <c r="K34" s="1">
        <v>168</v>
      </c>
      <c r="O34" s="1"/>
      <c r="P34" s="1"/>
    </row>
    <row r="35" spans="1:16" x14ac:dyDescent="0.25">
      <c r="A35" t="s">
        <v>52</v>
      </c>
      <c r="C35" t="s">
        <v>8</v>
      </c>
      <c r="F35">
        <v>-100</v>
      </c>
      <c r="H35" s="2" t="s">
        <v>100</v>
      </c>
      <c r="I35" s="1">
        <v>77</v>
      </c>
      <c r="J35" s="1"/>
      <c r="K35" s="1">
        <v>156</v>
      </c>
      <c r="L35" s="1">
        <v>-98.3</v>
      </c>
      <c r="M35" s="1"/>
      <c r="N35" s="1">
        <v>156</v>
      </c>
      <c r="O35" s="1">
        <v>880</v>
      </c>
      <c r="P35" s="1"/>
    </row>
    <row r="36" spans="1:16" x14ac:dyDescent="0.25">
      <c r="A36" t="s">
        <v>53</v>
      </c>
      <c r="C36" t="s">
        <v>8</v>
      </c>
      <c r="D36">
        <v>-179.62</v>
      </c>
      <c r="E36">
        <v>155</v>
      </c>
      <c r="F36">
        <v>-15.55</v>
      </c>
      <c r="H36">
        <v>169</v>
      </c>
      <c r="I36">
        <v>87.5</v>
      </c>
      <c r="K36">
        <v>169</v>
      </c>
      <c r="L36">
        <v>-145.39400000000001</v>
      </c>
      <c r="N36">
        <v>169</v>
      </c>
      <c r="O36" s="1">
        <v>745</v>
      </c>
      <c r="P36" s="1"/>
    </row>
    <row r="37" spans="1:16" x14ac:dyDescent="0.25">
      <c r="A37" t="s">
        <v>54</v>
      </c>
      <c r="C37" t="s">
        <v>8</v>
      </c>
      <c r="D37">
        <v>-12.41</v>
      </c>
      <c r="E37">
        <v>155</v>
      </c>
      <c r="F37" s="1">
        <v>0</v>
      </c>
      <c r="G37" s="1"/>
      <c r="H37" s="1">
        <v>156</v>
      </c>
      <c r="I37" s="1">
        <v>41.6</v>
      </c>
      <c r="J37" s="1"/>
      <c r="K37" s="1">
        <v>156</v>
      </c>
      <c r="L37" s="1">
        <v>0</v>
      </c>
      <c r="M37" s="1"/>
      <c r="N37" s="1">
        <v>156</v>
      </c>
      <c r="O37" s="1">
        <v>419.53</v>
      </c>
      <c r="P37" s="1"/>
    </row>
    <row r="38" spans="1:16" x14ac:dyDescent="0.25">
      <c r="A38" t="s">
        <v>54</v>
      </c>
      <c r="C38" t="s">
        <v>10</v>
      </c>
      <c r="F38" s="1">
        <v>130.4</v>
      </c>
      <c r="G38" s="1"/>
      <c r="H38" s="1">
        <v>156</v>
      </c>
      <c r="I38" s="1">
        <v>160.1</v>
      </c>
      <c r="J38" s="1"/>
      <c r="K38" s="1">
        <v>156</v>
      </c>
      <c r="L38" s="1">
        <v>94.8</v>
      </c>
      <c r="M38" s="1"/>
      <c r="N38" s="1">
        <v>156</v>
      </c>
      <c r="O38" s="1"/>
      <c r="P38" s="1"/>
    </row>
    <row r="39" spans="1:16" x14ac:dyDescent="0.25">
      <c r="A39" t="s">
        <v>55</v>
      </c>
      <c r="B39" t="s">
        <v>63</v>
      </c>
      <c r="C39" t="s">
        <v>62</v>
      </c>
      <c r="D39">
        <v>-222.375</v>
      </c>
      <c r="E39">
        <v>155</v>
      </c>
      <c r="F39" s="1">
        <v>-206</v>
      </c>
      <c r="G39" s="1"/>
      <c r="H39" s="1">
        <v>156</v>
      </c>
      <c r="I39" s="1">
        <v>57.7</v>
      </c>
      <c r="J39" s="1"/>
      <c r="K39" s="1">
        <v>156</v>
      </c>
      <c r="L39" s="1">
        <v>-201.3</v>
      </c>
      <c r="M39" s="1"/>
      <c r="N39" s="1">
        <v>156</v>
      </c>
      <c r="O39" s="1">
        <v>1700</v>
      </c>
      <c r="P39" s="1"/>
    </row>
    <row r="40" spans="1:16" x14ac:dyDescent="0.25">
      <c r="A40" t="s">
        <v>55</v>
      </c>
      <c r="B40" t="s">
        <v>64</v>
      </c>
      <c r="C40" t="s">
        <v>62</v>
      </c>
      <c r="D40">
        <v>-212.107</v>
      </c>
      <c r="E40">
        <v>155</v>
      </c>
      <c r="F40" s="1">
        <v>-192.6</v>
      </c>
      <c r="G40" s="1"/>
      <c r="H40" s="1">
        <v>156</v>
      </c>
      <c r="L40">
        <v>-190.2</v>
      </c>
      <c r="N40" t="s">
        <v>93</v>
      </c>
      <c r="O40" s="1">
        <v>1700</v>
      </c>
      <c r="P40" s="1"/>
    </row>
    <row r="41" spans="1:16" x14ac:dyDescent="0.25">
      <c r="A41" t="s">
        <v>55</v>
      </c>
      <c r="C41" t="s">
        <v>10</v>
      </c>
      <c r="D41">
        <v>128.239</v>
      </c>
      <c r="E41">
        <v>155</v>
      </c>
      <c r="L41">
        <v>137.75</v>
      </c>
      <c r="N41" t="s">
        <v>93</v>
      </c>
      <c r="O41" s="1"/>
      <c r="P41" s="1"/>
    </row>
    <row r="42" spans="1:16" x14ac:dyDescent="0.25">
      <c r="A42" t="s">
        <v>56</v>
      </c>
      <c r="O42" s="1" t="s">
        <v>95</v>
      </c>
      <c r="P42" s="1"/>
    </row>
    <row r="43" spans="1:16" x14ac:dyDescent="0.25">
      <c r="A43" t="s">
        <v>57</v>
      </c>
      <c r="C43" t="s">
        <v>8</v>
      </c>
      <c r="F43">
        <v>-9.3699999999999992</v>
      </c>
      <c r="H43">
        <v>164</v>
      </c>
      <c r="I43">
        <v>2.8</v>
      </c>
      <c r="K43">
        <v>164</v>
      </c>
      <c r="L43">
        <v>0.67</v>
      </c>
      <c r="N43" t="s">
        <v>93</v>
      </c>
      <c r="O43" s="1"/>
      <c r="P43" s="1"/>
    </row>
    <row r="44" spans="1:16" x14ac:dyDescent="0.25">
      <c r="A44" t="s">
        <v>58</v>
      </c>
      <c r="C44" t="s">
        <v>8</v>
      </c>
      <c r="F44">
        <v>-8.891</v>
      </c>
      <c r="H44">
        <v>164</v>
      </c>
      <c r="I44">
        <v>2.89</v>
      </c>
      <c r="K44">
        <v>164</v>
      </c>
      <c r="L44">
        <v>1</v>
      </c>
      <c r="N44" t="s">
        <v>93</v>
      </c>
      <c r="O44" s="1"/>
      <c r="P44" s="1"/>
    </row>
    <row r="45" spans="1:16" x14ac:dyDescent="0.25">
      <c r="A45" t="s">
        <v>59</v>
      </c>
      <c r="C45" t="s">
        <v>8</v>
      </c>
      <c r="F45">
        <v>-7.97</v>
      </c>
      <c r="H45">
        <v>164</v>
      </c>
      <c r="I45">
        <v>2.89</v>
      </c>
      <c r="K45">
        <v>164</v>
      </c>
      <c r="L45">
        <v>1.8</v>
      </c>
      <c r="N45" t="s">
        <v>93</v>
      </c>
      <c r="O45" s="1"/>
      <c r="P45" s="1"/>
    </row>
    <row r="46" spans="1:16" x14ac:dyDescent="0.25">
      <c r="A46" t="s">
        <v>101</v>
      </c>
      <c r="C46" t="s">
        <v>8</v>
      </c>
      <c r="F46">
        <v>-7.03</v>
      </c>
      <c r="H46">
        <v>164</v>
      </c>
      <c r="I46">
        <v>2.89</v>
      </c>
      <c r="K46">
        <v>164</v>
      </c>
      <c r="L46">
        <v>2.6</v>
      </c>
      <c r="N46" t="s">
        <v>93</v>
      </c>
      <c r="O46" s="1"/>
      <c r="P46" s="1"/>
    </row>
    <row r="47" spans="1:16" x14ac:dyDescent="0.25">
      <c r="A47" t="s">
        <v>65</v>
      </c>
      <c r="C47" t="s">
        <v>8</v>
      </c>
      <c r="F47">
        <v>-5.86</v>
      </c>
      <c r="H47">
        <v>164</v>
      </c>
      <c r="I47">
        <v>2.72</v>
      </c>
      <c r="K47">
        <v>164</v>
      </c>
      <c r="L47">
        <v>3.7</v>
      </c>
      <c r="N47" t="s">
        <v>93</v>
      </c>
      <c r="O47" s="1"/>
      <c r="P47" s="1"/>
    </row>
    <row r="48" spans="1:16" x14ac:dyDescent="0.25">
      <c r="A48" t="s">
        <v>66</v>
      </c>
      <c r="C48" t="s">
        <v>8</v>
      </c>
      <c r="F48">
        <v>-4.5199999999999996</v>
      </c>
      <c r="H48">
        <v>164</v>
      </c>
      <c r="I48">
        <v>2.4300000000000002</v>
      </c>
      <c r="K48">
        <v>164</v>
      </c>
      <c r="L48">
        <v>5</v>
      </c>
      <c r="N48" t="s">
        <v>93</v>
      </c>
      <c r="O48" s="1"/>
      <c r="P48" s="1"/>
    </row>
    <row r="49" spans="1:16" x14ac:dyDescent="0.25">
      <c r="A49" t="s">
        <v>67</v>
      </c>
      <c r="C49" t="s">
        <v>8</v>
      </c>
      <c r="F49">
        <v>-3.09</v>
      </c>
      <c r="H49">
        <v>164</v>
      </c>
      <c r="I49">
        <v>2.0099999999999998</v>
      </c>
      <c r="K49">
        <v>164</v>
      </c>
      <c r="L49">
        <v>6.5</v>
      </c>
      <c r="N49" t="s">
        <v>93</v>
      </c>
      <c r="O49" s="1"/>
      <c r="P49" s="1"/>
    </row>
    <row r="50" spans="1:16" x14ac:dyDescent="0.25">
      <c r="A50" t="s">
        <v>68</v>
      </c>
      <c r="C50" t="s">
        <v>8</v>
      </c>
      <c r="F50">
        <v>-1.58</v>
      </c>
      <c r="H50">
        <v>164</v>
      </c>
      <c r="I50">
        <v>1.3</v>
      </c>
      <c r="K50">
        <v>164</v>
      </c>
      <c r="L50">
        <v>8</v>
      </c>
      <c r="N50" t="s">
        <v>93</v>
      </c>
      <c r="O50" s="1"/>
      <c r="P50" s="1"/>
    </row>
    <row r="51" spans="1:16" x14ac:dyDescent="0.25">
      <c r="A51" t="s">
        <v>69</v>
      </c>
      <c r="C51" t="s">
        <v>8</v>
      </c>
      <c r="F51">
        <v>-9.4550000000000001</v>
      </c>
      <c r="H51">
        <v>164</v>
      </c>
      <c r="I51">
        <v>3.72</v>
      </c>
      <c r="K51">
        <v>164</v>
      </c>
      <c r="O51" s="1" t="s">
        <v>94</v>
      </c>
      <c r="P51" s="1"/>
    </row>
    <row r="52" spans="1:16" x14ac:dyDescent="0.25">
      <c r="A52" t="s">
        <v>70</v>
      </c>
      <c r="C52" t="s">
        <v>8</v>
      </c>
      <c r="F52">
        <v>-11.295999999999999</v>
      </c>
      <c r="H52">
        <v>164</v>
      </c>
      <c r="I52">
        <v>1.2552000000000001</v>
      </c>
      <c r="K52">
        <v>164</v>
      </c>
      <c r="L52">
        <v>-0.52</v>
      </c>
      <c r="N52" t="s">
        <v>93</v>
      </c>
      <c r="O52" s="1"/>
      <c r="P52" s="1"/>
    </row>
    <row r="53" spans="1:16" x14ac:dyDescent="0.25">
      <c r="A53" t="s">
        <v>71</v>
      </c>
      <c r="C53" t="s">
        <v>8</v>
      </c>
      <c r="F53">
        <v>-9.1419999999999995</v>
      </c>
      <c r="H53">
        <v>164</v>
      </c>
      <c r="I53">
        <v>4.18</v>
      </c>
      <c r="K53">
        <v>164</v>
      </c>
      <c r="O53" s="1" t="s">
        <v>94</v>
      </c>
      <c r="P53" s="1"/>
    </row>
    <row r="54" spans="1:16" x14ac:dyDescent="0.25">
      <c r="A54" t="s">
        <v>72</v>
      </c>
      <c r="C54" t="s">
        <v>8</v>
      </c>
      <c r="F54">
        <v>-11.337999999999999</v>
      </c>
      <c r="H54">
        <v>164</v>
      </c>
      <c r="I54">
        <v>0.92</v>
      </c>
      <c r="K54">
        <v>164</v>
      </c>
      <c r="L54">
        <v>-0.51</v>
      </c>
      <c r="N54" t="s">
        <v>93</v>
      </c>
      <c r="O54" s="1"/>
      <c r="P54" s="1"/>
    </row>
    <row r="55" spans="1:16" x14ac:dyDescent="0.25">
      <c r="A55" t="s">
        <v>74</v>
      </c>
      <c r="C55" t="s">
        <v>8</v>
      </c>
      <c r="F55">
        <v>-10.37</v>
      </c>
      <c r="H55">
        <v>164</v>
      </c>
      <c r="I55">
        <v>1.97</v>
      </c>
      <c r="K55">
        <v>164</v>
      </c>
      <c r="L55">
        <v>6.3E-2</v>
      </c>
      <c r="N55" t="s">
        <v>93</v>
      </c>
      <c r="O55" s="1"/>
      <c r="P55" s="1"/>
    </row>
    <row r="56" spans="1:16" x14ac:dyDescent="0.25">
      <c r="A56" t="s">
        <v>73</v>
      </c>
      <c r="C56" t="s">
        <v>8</v>
      </c>
      <c r="F56">
        <v>-8.49</v>
      </c>
      <c r="H56">
        <v>164</v>
      </c>
      <c r="I56">
        <v>4.5599999999999996</v>
      </c>
      <c r="K56">
        <v>164</v>
      </c>
      <c r="O56" s="1" t="s">
        <v>94</v>
      </c>
      <c r="P56" s="1"/>
    </row>
    <row r="57" spans="1:16" x14ac:dyDescent="0.25">
      <c r="A57" t="s">
        <v>75</v>
      </c>
      <c r="C57" t="s">
        <v>8</v>
      </c>
      <c r="F57">
        <v>-7.69</v>
      </c>
      <c r="H57">
        <v>164</v>
      </c>
      <c r="I57">
        <v>4.8499999999999996</v>
      </c>
      <c r="K57">
        <v>164</v>
      </c>
      <c r="O57" s="1" t="s">
        <v>94</v>
      </c>
      <c r="P57" s="1"/>
    </row>
    <row r="58" spans="1:16" x14ac:dyDescent="0.25">
      <c r="A58" t="s">
        <v>76</v>
      </c>
      <c r="C58" t="s">
        <v>8</v>
      </c>
      <c r="F58">
        <v>-7.4475199999999999</v>
      </c>
      <c r="H58">
        <v>164</v>
      </c>
      <c r="I58">
        <v>4.8899999999999997</v>
      </c>
      <c r="K58">
        <v>164</v>
      </c>
      <c r="O58" s="1" t="s">
        <v>94</v>
      </c>
      <c r="P58" s="1"/>
    </row>
    <row r="59" spans="1:16" x14ac:dyDescent="0.25">
      <c r="A59" t="s">
        <v>77</v>
      </c>
      <c r="C59" t="s">
        <v>8</v>
      </c>
      <c r="F59">
        <v>-10.66</v>
      </c>
      <c r="H59">
        <v>164</v>
      </c>
      <c r="I59">
        <v>1.1299999999999999</v>
      </c>
      <c r="K59">
        <v>164</v>
      </c>
      <c r="L59">
        <v>0.6</v>
      </c>
      <c r="N59" t="s">
        <v>93</v>
      </c>
      <c r="O59" s="1"/>
      <c r="P59" s="1"/>
    </row>
    <row r="60" spans="1:16" x14ac:dyDescent="0.25">
      <c r="A60" t="s">
        <v>78</v>
      </c>
      <c r="C60" t="s">
        <v>8</v>
      </c>
      <c r="F60">
        <v>-12.34</v>
      </c>
      <c r="H60">
        <v>164</v>
      </c>
      <c r="I60">
        <v>0.54</v>
      </c>
      <c r="K60">
        <v>164</v>
      </c>
      <c r="L60">
        <v>-1.05</v>
      </c>
      <c r="N60" t="s">
        <v>93</v>
      </c>
      <c r="O60" s="1"/>
      <c r="P60" s="1"/>
    </row>
    <row r="61" spans="1:16" x14ac:dyDescent="0.25">
      <c r="A61" t="s">
        <v>79</v>
      </c>
      <c r="C61" t="s">
        <v>8</v>
      </c>
      <c r="F61">
        <v>-11.715</v>
      </c>
      <c r="H61">
        <v>164</v>
      </c>
      <c r="I61">
        <v>1.46</v>
      </c>
      <c r="K61">
        <v>164</v>
      </c>
      <c r="L61">
        <v>-0.77600000000000002</v>
      </c>
      <c r="N61" t="s">
        <v>93</v>
      </c>
      <c r="O61" s="1"/>
      <c r="P61" s="1"/>
    </row>
    <row r="62" spans="1:16" x14ac:dyDescent="0.25">
      <c r="A62" t="s">
        <v>80</v>
      </c>
      <c r="C62" t="s">
        <v>8</v>
      </c>
      <c r="F62" s="3" t="s">
        <v>9</v>
      </c>
      <c r="H62">
        <v>164</v>
      </c>
      <c r="I62" s="3" t="s">
        <v>9</v>
      </c>
      <c r="K62">
        <v>164</v>
      </c>
      <c r="O62" s="1" t="s">
        <v>94</v>
      </c>
      <c r="P62" s="1"/>
    </row>
    <row r="63" spans="1:16" x14ac:dyDescent="0.25">
      <c r="A63" t="s">
        <v>81</v>
      </c>
      <c r="C63" t="s">
        <v>8</v>
      </c>
      <c r="F63">
        <v>-5.3550000000000004</v>
      </c>
      <c r="H63">
        <v>164</v>
      </c>
      <c r="I63">
        <v>1</v>
      </c>
      <c r="K63">
        <v>164</v>
      </c>
      <c r="L63">
        <v>6.4</v>
      </c>
      <c r="N63" t="s">
        <v>93</v>
      </c>
      <c r="O63" s="1"/>
      <c r="P63" s="1"/>
    </row>
    <row r="64" spans="1:16" x14ac:dyDescent="0.25">
      <c r="A64" t="s">
        <v>82</v>
      </c>
      <c r="C64" t="s">
        <v>8</v>
      </c>
      <c r="F64" t="s">
        <v>9</v>
      </c>
      <c r="H64">
        <v>164</v>
      </c>
      <c r="I64" t="s">
        <v>9</v>
      </c>
      <c r="K64">
        <v>164</v>
      </c>
      <c r="L64" t="s">
        <v>9</v>
      </c>
      <c r="N64" t="s">
        <v>93</v>
      </c>
      <c r="O64" s="1"/>
      <c r="P64" s="1"/>
    </row>
    <row r="65" spans="1:16" x14ac:dyDescent="0.25">
      <c r="A65" t="s">
        <v>83</v>
      </c>
      <c r="C65" t="s">
        <v>8</v>
      </c>
      <c r="F65">
        <v>-7.1959999999999997</v>
      </c>
      <c r="H65">
        <v>164</v>
      </c>
      <c r="I65">
        <v>0.83599999999999997</v>
      </c>
      <c r="K65">
        <v>164</v>
      </c>
      <c r="L65">
        <v>4.4000000000000004</v>
      </c>
      <c r="N65" t="s">
        <v>93</v>
      </c>
      <c r="O65" s="1"/>
      <c r="P65" s="1"/>
    </row>
    <row r="66" spans="1:16" x14ac:dyDescent="0.25">
      <c r="A66" t="s">
        <v>84</v>
      </c>
      <c r="C66" t="s">
        <v>8</v>
      </c>
      <c r="D66">
        <v>-43.22</v>
      </c>
      <c r="E66">
        <v>170</v>
      </c>
      <c r="L66">
        <v>-30.9</v>
      </c>
      <c r="M66" t="s">
        <v>90</v>
      </c>
      <c r="N66">
        <v>170</v>
      </c>
      <c r="O66" s="1"/>
      <c r="P66" s="1"/>
    </row>
    <row r="67" spans="1:16" x14ac:dyDescent="0.25">
      <c r="A67" t="s">
        <v>85</v>
      </c>
      <c r="C67" t="s">
        <v>8</v>
      </c>
      <c r="D67">
        <v>-43.96</v>
      </c>
      <c r="E67">
        <v>170</v>
      </c>
      <c r="O67" s="1" t="s">
        <v>94</v>
      </c>
      <c r="P67" s="1"/>
    </row>
    <row r="68" spans="1:16" x14ac:dyDescent="0.25">
      <c r="A68" t="s">
        <v>86</v>
      </c>
      <c r="C68" t="s">
        <v>62</v>
      </c>
      <c r="F68">
        <v>-227.8</v>
      </c>
      <c r="H68">
        <v>52</v>
      </c>
      <c r="O68" s="1">
        <v>847</v>
      </c>
      <c r="P68" s="1"/>
    </row>
    <row r="69" spans="1:16" x14ac:dyDescent="0.25">
      <c r="A69" t="s">
        <v>87</v>
      </c>
      <c r="C69" t="s">
        <v>62</v>
      </c>
      <c r="F69">
        <v>-406</v>
      </c>
      <c r="H69">
        <v>52</v>
      </c>
    </row>
  </sheetData>
  <mergeCells count="1">
    <mergeCell ref="A1:Q1"/>
  </mergeCells>
  <pageMargins left="0.7" right="0.7" top="0.75" bottom="0.75" header="0.3" footer="0.3"/>
  <pageSetup paperSize="9" orientation="landscape" horizontalDpi="4294967294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1" workbookViewId="0">
      <selection activeCell="D45" sqref="D45"/>
    </sheetView>
  </sheetViews>
  <sheetFormatPr defaultColWidth="8.85546875" defaultRowHeight="15" x14ac:dyDescent="0.25"/>
  <cols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99</v>
      </c>
      <c r="G2" t="s">
        <v>88</v>
      </c>
      <c r="H2" t="s">
        <v>6</v>
      </c>
      <c r="I2" t="s">
        <v>7</v>
      </c>
      <c r="J2" t="s">
        <v>6</v>
      </c>
    </row>
    <row r="3" spans="1:11" x14ac:dyDescent="0.25">
      <c r="A3" t="s">
        <v>13</v>
      </c>
      <c r="B3" t="s">
        <v>16</v>
      </c>
      <c r="C3" t="s">
        <v>8</v>
      </c>
      <c r="D3">
        <f>-5.46*4.184</f>
        <v>-22.844640000000002</v>
      </c>
    </row>
    <row r="4" spans="1:11" x14ac:dyDescent="0.25">
      <c r="A4" t="s">
        <v>17</v>
      </c>
      <c r="B4" t="s">
        <v>18</v>
      </c>
      <c r="C4" t="s">
        <v>8</v>
      </c>
    </row>
    <row r="5" spans="1:11" x14ac:dyDescent="0.25">
      <c r="A5" t="s">
        <v>14</v>
      </c>
      <c r="B5" t="s">
        <v>19</v>
      </c>
      <c r="C5" t="s">
        <v>8</v>
      </c>
    </row>
    <row r="6" spans="1:11" x14ac:dyDescent="0.25">
      <c r="A6" t="s">
        <v>28</v>
      </c>
      <c r="B6" t="s">
        <v>20</v>
      </c>
      <c r="C6" t="s">
        <v>8</v>
      </c>
    </row>
    <row r="7" spans="1:11" x14ac:dyDescent="0.25">
      <c r="A7" t="s">
        <v>29</v>
      </c>
      <c r="B7" t="s">
        <v>21</v>
      </c>
      <c r="C7" t="s">
        <v>8</v>
      </c>
    </row>
    <row r="8" spans="1:11" x14ac:dyDescent="0.25">
      <c r="A8" t="s">
        <v>30</v>
      </c>
      <c r="B8" t="s">
        <v>22</v>
      </c>
      <c r="C8" t="s">
        <v>8</v>
      </c>
    </row>
    <row r="9" spans="1:11" x14ac:dyDescent="0.25">
      <c r="A9" t="s">
        <v>31</v>
      </c>
      <c r="C9" t="s">
        <v>8</v>
      </c>
    </row>
    <row r="10" spans="1:11" x14ac:dyDescent="0.25">
      <c r="A10" t="s">
        <v>31</v>
      </c>
      <c r="B10" t="s">
        <v>23</v>
      </c>
      <c r="C10" t="s">
        <v>8</v>
      </c>
    </row>
    <row r="11" spans="1:11" x14ac:dyDescent="0.25">
      <c r="A11" t="s">
        <v>32</v>
      </c>
      <c r="B11" t="s">
        <v>24</v>
      </c>
      <c r="C11" t="s">
        <v>8</v>
      </c>
    </row>
    <row r="12" spans="1:11" x14ac:dyDescent="0.25">
      <c r="A12" t="s">
        <v>33</v>
      </c>
      <c r="B12" t="s">
        <v>24</v>
      </c>
      <c r="C12" t="s">
        <v>8</v>
      </c>
    </row>
    <row r="13" spans="1:11" x14ac:dyDescent="0.25">
      <c r="A13" t="s">
        <v>34</v>
      </c>
      <c r="C13" t="s">
        <v>9</v>
      </c>
    </row>
    <row r="14" spans="1:11" x14ac:dyDescent="0.25">
      <c r="A14" t="s">
        <v>35</v>
      </c>
      <c r="C14" t="s">
        <v>10</v>
      </c>
    </row>
    <row r="15" spans="1:11" x14ac:dyDescent="0.25">
      <c r="A15" t="s">
        <v>36</v>
      </c>
      <c r="B15" t="s">
        <v>25</v>
      </c>
      <c r="C15" t="s">
        <v>8</v>
      </c>
    </row>
    <row r="16" spans="1:11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</row>
    <row r="21" spans="1:4" x14ac:dyDescent="0.25">
      <c r="A21" t="s">
        <v>41</v>
      </c>
      <c r="C21" t="s">
        <v>12</v>
      </c>
    </row>
    <row r="22" spans="1:4" x14ac:dyDescent="0.25">
      <c r="A22" t="s">
        <v>41</v>
      </c>
      <c r="C22" t="s">
        <v>102</v>
      </c>
      <c r="D22">
        <f>-5.679*4.184</f>
        <v>-23.760936000000001</v>
      </c>
    </row>
    <row r="23" spans="1:4" x14ac:dyDescent="0.25">
      <c r="A23" t="s">
        <v>41</v>
      </c>
      <c r="C23" t="s">
        <v>10</v>
      </c>
      <c r="D23">
        <f>42.08*4.184</f>
        <v>176.06272000000001</v>
      </c>
    </row>
    <row r="24" spans="1:4" x14ac:dyDescent="0.25">
      <c r="A24" t="s">
        <v>43</v>
      </c>
      <c r="C24" t="s">
        <v>10</v>
      </c>
      <c r="D24">
        <f>-2.907*4.184</f>
        <v>-12.162888000000001</v>
      </c>
    </row>
    <row r="25" spans="1:4" x14ac:dyDescent="0.25">
      <c r="A25" t="s">
        <v>42</v>
      </c>
      <c r="C25" t="s">
        <v>10</v>
      </c>
      <c r="D25">
        <f>-6.068*4.184</f>
        <v>-25.388511999999999</v>
      </c>
    </row>
    <row r="26" spans="1:4" x14ac:dyDescent="0.25">
      <c r="A26" t="s">
        <v>44</v>
      </c>
      <c r="C26" t="s">
        <v>10</v>
      </c>
      <c r="D26">
        <f>-3.952*4.184</f>
        <v>-16.535167999999999</v>
      </c>
    </row>
    <row r="27" spans="1:4" x14ac:dyDescent="0.25">
      <c r="A27" t="s">
        <v>45</v>
      </c>
      <c r="C27" t="s">
        <v>10</v>
      </c>
      <c r="D27">
        <f>-22.16*4.184</f>
        <v>-92.717440000000011</v>
      </c>
    </row>
    <row r="28" spans="1:4" x14ac:dyDescent="0.25">
      <c r="A28" t="s">
        <v>46</v>
      </c>
      <c r="C28" t="s">
        <v>10</v>
      </c>
      <c r="D28">
        <f>-30.512*4.184</f>
        <v>-127.66220800000001</v>
      </c>
    </row>
    <row r="29" spans="1:4" x14ac:dyDescent="0.25">
      <c r="A29" t="s">
        <v>47</v>
      </c>
      <c r="C29" t="s">
        <v>10</v>
      </c>
      <c r="D29">
        <f>-35.838*4.184</f>
        <v>-149.946192</v>
      </c>
    </row>
    <row r="30" spans="1:4" x14ac:dyDescent="0.25">
      <c r="A30" t="s">
        <v>48</v>
      </c>
      <c r="C30" t="s">
        <v>10</v>
      </c>
      <c r="D30">
        <f>-42.177*4.184</f>
        <v>-176.468568</v>
      </c>
    </row>
    <row r="31" spans="1:4" x14ac:dyDescent="0.25">
      <c r="A31" t="s">
        <v>49</v>
      </c>
      <c r="C31" t="s">
        <v>60</v>
      </c>
    </row>
    <row r="32" spans="1:4" x14ac:dyDescent="0.25">
      <c r="A32" t="s">
        <v>49</v>
      </c>
      <c r="C32" t="s">
        <v>102</v>
      </c>
      <c r="D32">
        <f>-8.458*4.184</f>
        <v>-35.388272000000001</v>
      </c>
    </row>
    <row r="33" spans="1:4" x14ac:dyDescent="0.25">
      <c r="A33" t="s">
        <v>49</v>
      </c>
      <c r="C33" t="s">
        <v>61</v>
      </c>
    </row>
    <row r="34" spans="1:4" x14ac:dyDescent="0.25">
      <c r="A34" t="s">
        <v>50</v>
      </c>
      <c r="C34" t="s">
        <v>8</v>
      </c>
      <c r="D34">
        <f>-90.07*4.184</f>
        <v>-376.85287999999997</v>
      </c>
    </row>
    <row r="35" spans="1:4" x14ac:dyDescent="0.25">
      <c r="A35" t="s">
        <v>51</v>
      </c>
      <c r="C35" t="s">
        <v>8</v>
      </c>
      <c r="D35">
        <f>-128.347*4.184</f>
        <v>-537.00384800000006</v>
      </c>
    </row>
    <row r="36" spans="1:4" x14ac:dyDescent="0.25">
      <c r="A36" t="s">
        <v>52</v>
      </c>
      <c r="C36" t="s">
        <v>10</v>
      </c>
      <c r="D36">
        <f>-10.61*4.184</f>
        <v>-44.392240000000001</v>
      </c>
    </row>
    <row r="37" spans="1:4" x14ac:dyDescent="0.25">
      <c r="A37" t="s">
        <v>52</v>
      </c>
      <c r="C37" t="s">
        <v>8</v>
      </c>
    </row>
    <row r="38" spans="1:4" x14ac:dyDescent="0.25">
      <c r="A38" t="s">
        <v>53</v>
      </c>
      <c r="C38" t="s">
        <v>8</v>
      </c>
      <c r="D38">
        <f>-51.258*4.184</f>
        <v>-214.46347200000002</v>
      </c>
    </row>
    <row r="39" spans="1:4" x14ac:dyDescent="0.25">
      <c r="A39" t="s">
        <v>54</v>
      </c>
      <c r="C39" t="s">
        <v>8</v>
      </c>
      <c r="D39">
        <f>-6.707*4.184</f>
        <v>-28.062087999999999</v>
      </c>
    </row>
    <row r="40" spans="1:4" x14ac:dyDescent="0.25">
      <c r="A40" t="s">
        <v>54</v>
      </c>
      <c r="C40" t="s">
        <v>102</v>
      </c>
    </row>
    <row r="41" spans="1:4" x14ac:dyDescent="0.25">
      <c r="A41" t="s">
        <v>54</v>
      </c>
      <c r="C41" t="s">
        <v>10</v>
      </c>
    </row>
    <row r="42" spans="1:4" x14ac:dyDescent="0.25">
      <c r="A42" t="s">
        <v>55</v>
      </c>
      <c r="B42" t="s">
        <v>63</v>
      </c>
      <c r="C42" t="s">
        <v>62</v>
      </c>
      <c r="D42">
        <f>-58.652*4.184</f>
        <v>-245.399968</v>
      </c>
    </row>
    <row r="43" spans="1:4" x14ac:dyDescent="0.25">
      <c r="A43" t="s">
        <v>55</v>
      </c>
      <c r="B43" t="s">
        <v>64</v>
      </c>
      <c r="C43" t="s">
        <v>62</v>
      </c>
      <c r="D43">
        <f>-56.951*4.184</f>
        <v>-238.282984</v>
      </c>
    </row>
    <row r="44" spans="1:4" x14ac:dyDescent="0.25">
      <c r="A44" t="s">
        <v>55</v>
      </c>
      <c r="C44" t="s">
        <v>10</v>
      </c>
      <c r="D44">
        <f>11.769*4.184</f>
        <v>49.241496000000005</v>
      </c>
    </row>
    <row r="45" spans="1:4" x14ac:dyDescent="0.25">
      <c r="A45" t="s">
        <v>56</v>
      </c>
    </row>
    <row r="46" spans="1:4" x14ac:dyDescent="0.25">
      <c r="A46" t="s">
        <v>57</v>
      </c>
      <c r="C46" t="s">
        <v>8</v>
      </c>
    </row>
    <row r="47" spans="1:4" x14ac:dyDescent="0.25">
      <c r="A47" t="s">
        <v>58</v>
      </c>
      <c r="C47" t="s">
        <v>8</v>
      </c>
    </row>
    <row r="48" spans="1:4" x14ac:dyDescent="0.25">
      <c r="A48" t="s">
        <v>59</v>
      </c>
      <c r="C48" t="s">
        <v>8</v>
      </c>
    </row>
    <row r="49" spans="1:3" x14ac:dyDescent="0.25">
      <c r="A49" t="s">
        <v>101</v>
      </c>
      <c r="C49" t="s">
        <v>8</v>
      </c>
    </row>
    <row r="50" spans="1:3" x14ac:dyDescent="0.25">
      <c r="A50" t="s">
        <v>65</v>
      </c>
      <c r="C50" t="s">
        <v>8</v>
      </c>
    </row>
    <row r="51" spans="1:3" x14ac:dyDescent="0.25">
      <c r="A51" t="s">
        <v>66</v>
      </c>
      <c r="C51" t="s">
        <v>8</v>
      </c>
    </row>
    <row r="52" spans="1:3" x14ac:dyDescent="0.25">
      <c r="A52" t="s">
        <v>67</v>
      </c>
      <c r="C52" t="s">
        <v>8</v>
      </c>
    </row>
    <row r="53" spans="1:3" x14ac:dyDescent="0.25">
      <c r="A53" t="s">
        <v>68</v>
      </c>
      <c r="C53" t="s">
        <v>8</v>
      </c>
    </row>
    <row r="54" spans="1:3" x14ac:dyDescent="0.25">
      <c r="A54" t="s">
        <v>69</v>
      </c>
      <c r="C54" t="s">
        <v>8</v>
      </c>
    </row>
    <row r="55" spans="1:3" x14ac:dyDescent="0.25">
      <c r="A55" t="s">
        <v>70</v>
      </c>
      <c r="C55" t="s">
        <v>8</v>
      </c>
    </row>
    <row r="56" spans="1:3" x14ac:dyDescent="0.25">
      <c r="A56" t="s">
        <v>71</v>
      </c>
      <c r="C56" t="s">
        <v>8</v>
      </c>
    </row>
    <row r="57" spans="1:3" x14ac:dyDescent="0.25">
      <c r="A57" t="s">
        <v>72</v>
      </c>
      <c r="C57" t="s">
        <v>8</v>
      </c>
    </row>
    <row r="58" spans="1:3" x14ac:dyDescent="0.25">
      <c r="A58" t="s">
        <v>74</v>
      </c>
      <c r="C58" t="s">
        <v>8</v>
      </c>
    </row>
    <row r="59" spans="1:3" x14ac:dyDescent="0.25">
      <c r="A59" t="s">
        <v>73</v>
      </c>
      <c r="C59" t="s">
        <v>8</v>
      </c>
    </row>
    <row r="60" spans="1:3" x14ac:dyDescent="0.25">
      <c r="A60" t="s">
        <v>75</v>
      </c>
      <c r="C60" t="s">
        <v>8</v>
      </c>
    </row>
    <row r="61" spans="1:3" x14ac:dyDescent="0.25">
      <c r="A61" t="s">
        <v>76</v>
      </c>
      <c r="C61" t="s">
        <v>8</v>
      </c>
    </row>
    <row r="62" spans="1:3" x14ac:dyDescent="0.25">
      <c r="A62" t="s">
        <v>77</v>
      </c>
      <c r="C62" t="s">
        <v>8</v>
      </c>
    </row>
    <row r="63" spans="1:3" x14ac:dyDescent="0.25">
      <c r="A63" t="s">
        <v>78</v>
      </c>
      <c r="C63" t="s">
        <v>8</v>
      </c>
    </row>
    <row r="64" spans="1:3" x14ac:dyDescent="0.25">
      <c r="A64" t="s">
        <v>79</v>
      </c>
      <c r="C64" t="s">
        <v>8</v>
      </c>
    </row>
    <row r="65" spans="1:3" x14ac:dyDescent="0.25">
      <c r="A65" t="s">
        <v>80</v>
      </c>
      <c r="C65" t="s">
        <v>8</v>
      </c>
    </row>
    <row r="66" spans="1:3" x14ac:dyDescent="0.25">
      <c r="A66" t="s">
        <v>81</v>
      </c>
      <c r="C66" t="s">
        <v>8</v>
      </c>
    </row>
    <row r="67" spans="1:3" x14ac:dyDescent="0.25">
      <c r="A67" t="s">
        <v>82</v>
      </c>
      <c r="C67" t="s">
        <v>8</v>
      </c>
    </row>
    <row r="68" spans="1:3" x14ac:dyDescent="0.25">
      <c r="A68" t="s">
        <v>83</v>
      </c>
      <c r="C68" t="s">
        <v>8</v>
      </c>
    </row>
    <row r="69" spans="1:3" x14ac:dyDescent="0.25">
      <c r="A69" t="s">
        <v>84</v>
      </c>
      <c r="C69" t="s">
        <v>8</v>
      </c>
    </row>
    <row r="70" spans="1:3" x14ac:dyDescent="0.25">
      <c r="A70" t="s">
        <v>85</v>
      </c>
      <c r="C70" t="s">
        <v>8</v>
      </c>
    </row>
    <row r="71" spans="1:3" x14ac:dyDescent="0.25">
      <c r="A71" t="s">
        <v>86</v>
      </c>
      <c r="C71" t="s">
        <v>62</v>
      </c>
    </row>
    <row r="72" spans="1:3" x14ac:dyDescent="0.25">
      <c r="A72" t="s">
        <v>87</v>
      </c>
      <c r="C72" t="s">
        <v>62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" workbookViewId="0">
      <selection activeCell="F15" sqref="F15"/>
    </sheetView>
  </sheetViews>
  <sheetFormatPr defaultColWidth="8.85546875" defaultRowHeight="15" x14ac:dyDescent="0.25"/>
  <cols>
    <col min="1" max="1" width="16.5703125" bestFit="1" customWidth="1"/>
    <col min="2" max="2" width="12.7109375" bestFit="1" customWidth="1"/>
    <col min="3" max="3" width="10.42578125" bestFit="1" customWidth="1"/>
    <col min="4" max="4" width="25.5703125" bestFit="1" customWidth="1"/>
    <col min="5" max="5" width="4" bestFit="1" customWidth="1"/>
    <col min="6" max="6" width="33.28515625" bestFit="1" customWidth="1"/>
    <col min="7" max="7" width="3.42578125" bestFit="1" customWidth="1"/>
    <col min="8" max="8" width="4" bestFit="1" customWidth="1"/>
    <col min="9" max="9" width="15.140625" bestFit="1" customWidth="1"/>
    <col min="10" max="10" width="4" bestFit="1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t="s">
        <v>1</v>
      </c>
      <c r="B2" t="s">
        <v>15</v>
      </c>
      <c r="C2" t="s">
        <v>2</v>
      </c>
      <c r="D2" t="s">
        <v>4</v>
      </c>
      <c r="E2" t="s">
        <v>6</v>
      </c>
      <c r="F2" t="s">
        <v>99</v>
      </c>
      <c r="G2" t="s">
        <v>88</v>
      </c>
      <c r="H2" t="s">
        <v>6</v>
      </c>
      <c r="I2" t="s">
        <v>7</v>
      </c>
      <c r="J2" t="s">
        <v>6</v>
      </c>
    </row>
    <row r="3" spans="1:11" x14ac:dyDescent="0.25">
      <c r="A3" t="s">
        <v>13</v>
      </c>
      <c r="B3" t="s">
        <v>16</v>
      </c>
      <c r="C3" t="s">
        <v>8</v>
      </c>
      <c r="D3">
        <f>-9.542*4.184</f>
        <v>-39.923728000000004</v>
      </c>
    </row>
    <row r="4" spans="1:11" x14ac:dyDescent="0.25">
      <c r="A4" t="s">
        <v>17</v>
      </c>
      <c r="B4" t="s">
        <v>18</v>
      </c>
      <c r="C4" t="s">
        <v>8</v>
      </c>
    </row>
    <row r="5" spans="1:11" x14ac:dyDescent="0.25">
      <c r="A5" t="s">
        <v>14</v>
      </c>
      <c r="B5" t="s">
        <v>19</v>
      </c>
      <c r="C5" t="s">
        <v>8</v>
      </c>
    </row>
    <row r="6" spans="1:11" x14ac:dyDescent="0.25">
      <c r="A6" t="s">
        <v>28</v>
      </c>
      <c r="B6" t="s">
        <v>20</v>
      </c>
      <c r="C6" t="s">
        <v>8</v>
      </c>
    </row>
    <row r="7" spans="1:11" x14ac:dyDescent="0.25">
      <c r="A7" t="s">
        <v>29</v>
      </c>
      <c r="B7" t="s">
        <v>21</v>
      </c>
      <c r="C7" t="s">
        <v>8</v>
      </c>
    </row>
    <row r="8" spans="1:11" x14ac:dyDescent="0.25">
      <c r="A8" t="s">
        <v>30</v>
      </c>
      <c r="B8" t="s">
        <v>22</v>
      </c>
      <c r="C8" t="s">
        <v>8</v>
      </c>
    </row>
    <row r="9" spans="1:11" x14ac:dyDescent="0.25">
      <c r="A9" t="s">
        <v>31</v>
      </c>
      <c r="C9" t="s">
        <v>8</v>
      </c>
    </row>
    <row r="10" spans="1:11" x14ac:dyDescent="0.25">
      <c r="A10" t="s">
        <v>31</v>
      </c>
      <c r="B10" t="s">
        <v>23</v>
      </c>
      <c r="C10" t="s">
        <v>8</v>
      </c>
    </row>
    <row r="11" spans="1:11" x14ac:dyDescent="0.25">
      <c r="A11" t="s">
        <v>32</v>
      </c>
      <c r="B11" t="s">
        <v>24</v>
      </c>
      <c r="C11" t="s">
        <v>8</v>
      </c>
    </row>
    <row r="12" spans="1:11" x14ac:dyDescent="0.25">
      <c r="A12" t="s">
        <v>33</v>
      </c>
      <c r="B12" t="s">
        <v>24</v>
      </c>
      <c r="C12" t="s">
        <v>8</v>
      </c>
    </row>
    <row r="13" spans="1:11" x14ac:dyDescent="0.25">
      <c r="A13" t="s">
        <v>34</v>
      </c>
      <c r="C13" t="s">
        <v>9</v>
      </c>
    </row>
    <row r="14" spans="1:11" x14ac:dyDescent="0.25">
      <c r="A14" t="s">
        <v>35</v>
      </c>
      <c r="C14" t="s">
        <v>10</v>
      </c>
    </row>
    <row r="15" spans="1:11" x14ac:dyDescent="0.25">
      <c r="A15" t="s">
        <v>36</v>
      </c>
      <c r="B15" t="s">
        <v>25</v>
      </c>
      <c r="C15" t="s">
        <v>8</v>
      </c>
    </row>
    <row r="16" spans="1:11" x14ac:dyDescent="0.25">
      <c r="A16" t="s">
        <v>37</v>
      </c>
      <c r="C16" t="s">
        <v>8</v>
      </c>
    </row>
    <row r="17" spans="1:4" x14ac:dyDescent="0.25">
      <c r="A17" t="s">
        <v>38</v>
      </c>
      <c r="B17" t="s">
        <v>26</v>
      </c>
      <c r="C17" t="s">
        <v>8</v>
      </c>
    </row>
    <row r="18" spans="1:4" x14ac:dyDescent="0.25">
      <c r="A18" t="s">
        <v>39</v>
      </c>
      <c r="B18" t="s">
        <v>27</v>
      </c>
      <c r="C18" t="s">
        <v>9</v>
      </c>
    </row>
    <row r="19" spans="1:4" x14ac:dyDescent="0.25">
      <c r="A19" t="s">
        <v>40</v>
      </c>
      <c r="C19" t="s">
        <v>10</v>
      </c>
    </row>
    <row r="20" spans="1:4" x14ac:dyDescent="0.25">
      <c r="A20" t="s">
        <v>41</v>
      </c>
      <c r="C20" t="s">
        <v>11</v>
      </c>
      <c r="D20" t="s">
        <v>103</v>
      </c>
    </row>
    <row r="21" spans="1:4" x14ac:dyDescent="0.25">
      <c r="A21" t="s">
        <v>41</v>
      </c>
      <c r="C21" t="s">
        <v>12</v>
      </c>
      <c r="D21" t="s">
        <v>103</v>
      </c>
    </row>
    <row r="22" spans="1:4" x14ac:dyDescent="0.25">
      <c r="A22" t="s">
        <v>41</v>
      </c>
      <c r="C22" t="s">
        <v>10</v>
      </c>
      <c r="D22">
        <f>28.571*4.184</f>
        <v>119.54106400000001</v>
      </c>
    </row>
    <row r="23" spans="1:4" x14ac:dyDescent="0.25">
      <c r="A23" t="s">
        <v>43</v>
      </c>
      <c r="C23" t="s">
        <v>10</v>
      </c>
      <c r="D23">
        <f>-21.548*4.184</f>
        <v>-90.156831999999994</v>
      </c>
    </row>
    <row r="24" spans="1:4" x14ac:dyDescent="0.25">
      <c r="A24" t="s">
        <v>42</v>
      </c>
      <c r="C24" t="s">
        <v>10</v>
      </c>
      <c r="D24">
        <f>-29.433*4.184</f>
        <v>-123.147672</v>
      </c>
    </row>
    <row r="25" spans="1:4" x14ac:dyDescent="0.25">
      <c r="A25" t="s">
        <v>44</v>
      </c>
      <c r="C25" t="s">
        <v>10</v>
      </c>
      <c r="D25">
        <f>-32.604*4.184</f>
        <v>-136.41513599999999</v>
      </c>
    </row>
    <row r="26" spans="1:4" x14ac:dyDescent="0.25">
      <c r="A26" t="s">
        <v>45</v>
      </c>
      <c r="C26" t="s">
        <v>10</v>
      </c>
      <c r="D26">
        <f>-51.635*4.184</f>
        <v>-216.04084</v>
      </c>
    </row>
    <row r="27" spans="1:4" x14ac:dyDescent="0.25">
      <c r="A27" t="s">
        <v>46</v>
      </c>
      <c r="C27" t="s">
        <v>10</v>
      </c>
      <c r="D27">
        <f>-63.979*4.184</f>
        <v>-267.68813599999999</v>
      </c>
    </row>
    <row r="28" spans="1:4" x14ac:dyDescent="0.25">
      <c r="A28" t="s">
        <v>47</v>
      </c>
      <c r="C28" t="s">
        <v>10</v>
      </c>
      <c r="D28">
        <f>-73.582*4.184</f>
        <v>-307.86708799999997</v>
      </c>
    </row>
    <row r="29" spans="1:4" x14ac:dyDescent="0.25">
      <c r="A29" t="s">
        <v>48</v>
      </c>
      <c r="C29" t="s">
        <v>10</v>
      </c>
      <c r="D29">
        <f>-83.674*4.184</f>
        <v>-350.09201600000006</v>
      </c>
    </row>
    <row r="30" spans="1:4" x14ac:dyDescent="0.25">
      <c r="A30" t="s">
        <v>49</v>
      </c>
      <c r="C30" t="s">
        <v>60</v>
      </c>
    </row>
    <row r="31" spans="1:4" x14ac:dyDescent="0.25">
      <c r="A31" t="s">
        <v>49</v>
      </c>
      <c r="C31" t="s">
        <v>102</v>
      </c>
      <c r="D31">
        <f>-15.015*4.184</f>
        <v>-62.822760000000002</v>
      </c>
    </row>
    <row r="32" spans="1:4" x14ac:dyDescent="0.25">
      <c r="A32" t="s">
        <v>49</v>
      </c>
      <c r="C32" t="s">
        <v>61</v>
      </c>
    </row>
    <row r="33" spans="1:4" x14ac:dyDescent="0.25">
      <c r="A33" t="s">
        <v>50</v>
      </c>
      <c r="C33" t="s">
        <v>8</v>
      </c>
      <c r="D33">
        <f>-110.311*4.184</f>
        <v>-461.54122400000006</v>
      </c>
    </row>
    <row r="34" spans="1:4" x14ac:dyDescent="0.25">
      <c r="A34" t="s">
        <v>51</v>
      </c>
      <c r="C34" t="s">
        <v>8</v>
      </c>
      <c r="D34">
        <f>-157.739*4.184</f>
        <v>-659.97997600000008</v>
      </c>
    </row>
    <row r="35" spans="1:4" x14ac:dyDescent="0.25">
      <c r="A35" t="s">
        <v>52</v>
      </c>
      <c r="C35" t="s">
        <v>10</v>
      </c>
      <c r="D35">
        <f>-30.332*4.184</f>
        <v>-126.90908800000001</v>
      </c>
    </row>
    <row r="36" spans="1:4" x14ac:dyDescent="0.25">
      <c r="A36" t="s">
        <v>52</v>
      </c>
      <c r="C36" t="s">
        <v>8</v>
      </c>
    </row>
    <row r="37" spans="1:4" x14ac:dyDescent="0.25">
      <c r="A37" t="s">
        <v>53</v>
      </c>
      <c r="C37" t="s">
        <v>8</v>
      </c>
      <c r="D37">
        <f>-62.358*4.184</f>
        <v>-260.90587199999999</v>
      </c>
    </row>
    <row r="38" spans="1:4" x14ac:dyDescent="0.25">
      <c r="A38" t="s">
        <v>54</v>
      </c>
      <c r="C38" t="s">
        <v>8</v>
      </c>
    </row>
    <row r="39" spans="1:4" x14ac:dyDescent="0.25">
      <c r="A39" t="s">
        <v>54</v>
      </c>
      <c r="C39" t="s">
        <v>102</v>
      </c>
      <c r="D39">
        <f>-12.017*4.184</f>
        <v>-50.279128</v>
      </c>
    </row>
    <row r="40" spans="1:4" x14ac:dyDescent="0.25">
      <c r="A40" t="s">
        <v>54</v>
      </c>
      <c r="C40" t="s">
        <v>10</v>
      </c>
    </row>
    <row r="41" spans="1:4" x14ac:dyDescent="0.25">
      <c r="A41" t="s">
        <v>55</v>
      </c>
      <c r="B41" t="s">
        <v>63</v>
      </c>
      <c r="C41" t="s">
        <v>62</v>
      </c>
      <c r="D41">
        <f>-66.027*4.184</f>
        <v>-276.25696800000003</v>
      </c>
    </row>
    <row r="42" spans="1:4" x14ac:dyDescent="0.25">
      <c r="A42" t="s">
        <v>55</v>
      </c>
      <c r="B42" t="s">
        <v>64</v>
      </c>
      <c r="C42" t="s">
        <v>62</v>
      </c>
      <c r="D42">
        <f>-65.071*4.184</f>
        <v>-272.25706400000001</v>
      </c>
    </row>
    <row r="43" spans="1:4" x14ac:dyDescent="0.25">
      <c r="A43" t="s">
        <v>55</v>
      </c>
      <c r="C43" t="s">
        <v>10</v>
      </c>
      <c r="D43">
        <f>-8.377*4.184</f>
        <v>-35.049368000000001</v>
      </c>
    </row>
    <row r="44" spans="1:4" x14ac:dyDescent="0.25">
      <c r="A44" t="s">
        <v>56</v>
      </c>
    </row>
    <row r="45" spans="1:4" x14ac:dyDescent="0.25">
      <c r="A45" t="s">
        <v>57</v>
      </c>
      <c r="C45" t="s">
        <v>8</v>
      </c>
    </row>
    <row r="46" spans="1:4" x14ac:dyDescent="0.25">
      <c r="A46" t="s">
        <v>58</v>
      </c>
      <c r="C46" t="s">
        <v>8</v>
      </c>
    </row>
    <row r="47" spans="1:4" x14ac:dyDescent="0.25">
      <c r="A47" t="s">
        <v>59</v>
      </c>
      <c r="C47" t="s">
        <v>8</v>
      </c>
    </row>
    <row r="48" spans="1:4" x14ac:dyDescent="0.25">
      <c r="A48" t="s">
        <v>101</v>
      </c>
      <c r="C48" t="s">
        <v>8</v>
      </c>
    </row>
    <row r="49" spans="1:3" x14ac:dyDescent="0.25">
      <c r="A49" t="s">
        <v>65</v>
      </c>
      <c r="C49" t="s">
        <v>8</v>
      </c>
    </row>
    <row r="50" spans="1:3" x14ac:dyDescent="0.25">
      <c r="A50" t="s">
        <v>66</v>
      </c>
      <c r="C50" t="s">
        <v>8</v>
      </c>
    </row>
    <row r="51" spans="1:3" x14ac:dyDescent="0.25">
      <c r="A51" t="s">
        <v>67</v>
      </c>
      <c r="C51" t="s">
        <v>8</v>
      </c>
    </row>
    <row r="52" spans="1:3" x14ac:dyDescent="0.25">
      <c r="A52" t="s">
        <v>68</v>
      </c>
      <c r="C52" t="s">
        <v>8</v>
      </c>
    </row>
    <row r="53" spans="1:3" x14ac:dyDescent="0.25">
      <c r="A53" t="s">
        <v>69</v>
      </c>
      <c r="C53" t="s">
        <v>8</v>
      </c>
    </row>
    <row r="54" spans="1:3" x14ac:dyDescent="0.25">
      <c r="A54" t="s">
        <v>70</v>
      </c>
      <c r="C54" t="s">
        <v>8</v>
      </c>
    </row>
    <row r="55" spans="1:3" x14ac:dyDescent="0.25">
      <c r="A55" t="s">
        <v>71</v>
      </c>
      <c r="C55" t="s">
        <v>8</v>
      </c>
    </row>
    <row r="56" spans="1:3" x14ac:dyDescent="0.25">
      <c r="A56" t="s">
        <v>72</v>
      </c>
      <c r="C56" t="s">
        <v>8</v>
      </c>
    </row>
    <row r="57" spans="1:3" x14ac:dyDescent="0.25">
      <c r="A57" t="s">
        <v>74</v>
      </c>
      <c r="C57" t="s">
        <v>8</v>
      </c>
    </row>
    <row r="58" spans="1:3" x14ac:dyDescent="0.25">
      <c r="A58" t="s">
        <v>73</v>
      </c>
      <c r="C58" t="s">
        <v>8</v>
      </c>
    </row>
    <row r="59" spans="1:3" x14ac:dyDescent="0.25">
      <c r="A59" t="s">
        <v>75</v>
      </c>
      <c r="C59" t="s">
        <v>8</v>
      </c>
    </row>
    <row r="60" spans="1:3" x14ac:dyDescent="0.25">
      <c r="A60" t="s">
        <v>76</v>
      </c>
      <c r="C60" t="s">
        <v>8</v>
      </c>
    </row>
    <row r="61" spans="1:3" x14ac:dyDescent="0.25">
      <c r="A61" t="s">
        <v>77</v>
      </c>
      <c r="C61" t="s">
        <v>8</v>
      </c>
    </row>
    <row r="62" spans="1:3" x14ac:dyDescent="0.25">
      <c r="A62" t="s">
        <v>78</v>
      </c>
      <c r="C62" t="s">
        <v>8</v>
      </c>
    </row>
    <row r="63" spans="1:3" x14ac:dyDescent="0.25">
      <c r="A63" t="s">
        <v>79</v>
      </c>
      <c r="C63" t="s">
        <v>8</v>
      </c>
    </row>
    <row r="64" spans="1:3" x14ac:dyDescent="0.25">
      <c r="A64" t="s">
        <v>80</v>
      </c>
      <c r="C64" t="s">
        <v>8</v>
      </c>
    </row>
    <row r="65" spans="1:3" x14ac:dyDescent="0.25">
      <c r="A65" t="s">
        <v>81</v>
      </c>
      <c r="C65" t="s">
        <v>8</v>
      </c>
    </row>
    <row r="66" spans="1:3" x14ac:dyDescent="0.25">
      <c r="A66" t="s">
        <v>82</v>
      </c>
      <c r="C66" t="s">
        <v>8</v>
      </c>
    </row>
    <row r="67" spans="1:3" x14ac:dyDescent="0.25">
      <c r="A67" t="s">
        <v>83</v>
      </c>
      <c r="C67" t="s">
        <v>8</v>
      </c>
    </row>
    <row r="68" spans="1:3" x14ac:dyDescent="0.25">
      <c r="A68" t="s">
        <v>84</v>
      </c>
      <c r="C68" t="s">
        <v>8</v>
      </c>
    </row>
    <row r="69" spans="1:3" x14ac:dyDescent="0.25">
      <c r="A69" t="s">
        <v>85</v>
      </c>
      <c r="C69" t="s">
        <v>8</v>
      </c>
    </row>
    <row r="70" spans="1:3" x14ac:dyDescent="0.25">
      <c r="A70" t="s">
        <v>86</v>
      </c>
      <c r="C70" t="s">
        <v>62</v>
      </c>
    </row>
    <row r="71" spans="1:3" x14ac:dyDescent="0.25">
      <c r="A71" t="s">
        <v>87</v>
      </c>
      <c r="C71" t="s">
        <v>62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298K</vt:lpstr>
      <vt:lpstr>600K</vt:lpstr>
      <vt:lpstr>900K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2013-11-02T16:10:18Z</cp:lastPrinted>
  <dcterms:created xsi:type="dcterms:W3CDTF">2013-10-22T15:16:13Z</dcterms:created>
  <dcterms:modified xsi:type="dcterms:W3CDTF">2014-01-21T14:55:32Z</dcterms:modified>
</cp:coreProperties>
</file>