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ops tech\Excel\asignment\"/>
    </mc:Choice>
  </mc:AlternateContent>
  <xr:revisionPtr revIDLastSave="0" documentId="13_ncr:1_{2A44241F-76B0-461A-B5F2-9C86C205B542}" xr6:coauthVersionLast="47" xr6:coauthVersionMax="47" xr10:uidLastSave="{00000000-0000-0000-0000-000000000000}"/>
  <bookViews>
    <workbookView xWindow="-120" yWindow="-120" windowWidth="20730" windowHeight="11160" firstSheet="15" activeTab="23" xr2:uid="{E4B56F38-D64E-4259-B219-6B5B05364F51}"/>
  </bookViews>
  <sheets>
    <sheet name="Q-1" sheetId="1" r:id="rId1"/>
    <sheet name="Q-2" sheetId="2" r:id="rId2"/>
    <sheet name="Q-3" sheetId="3" r:id="rId3"/>
    <sheet name="Q-4" sheetId="4" r:id="rId4"/>
    <sheet name="Q-6" sheetId="5" r:id="rId5"/>
    <sheet name="Q-7" sheetId="6" r:id="rId6"/>
    <sheet name="Q-8" sheetId="7" r:id="rId7"/>
    <sheet name="Q-9" sheetId="8" r:id="rId8"/>
    <sheet name="Q-10-11" sheetId="9" r:id="rId9"/>
    <sheet name="Q-12" sheetId="10" r:id="rId10"/>
    <sheet name="Q-13" sheetId="11" r:id="rId11"/>
    <sheet name="Q-14" sheetId="12" r:id="rId12"/>
    <sheet name="Q-15" sheetId="13" r:id="rId13"/>
    <sheet name="Q-16" sheetId="14" r:id="rId14"/>
    <sheet name="Q-17" sheetId="15" r:id="rId15"/>
    <sheet name="Q-18" sheetId="16" r:id="rId16"/>
    <sheet name="Q-19-20" sheetId="17" r:id="rId17"/>
    <sheet name="Q-21" sheetId="18" r:id="rId18"/>
    <sheet name="Q-22" sheetId="19" r:id="rId19"/>
    <sheet name="Q-24" sheetId="20" r:id="rId20"/>
    <sheet name="Q-23" sheetId="21" r:id="rId21"/>
    <sheet name="Q-25" sheetId="22" r:id="rId22"/>
    <sheet name="Q-26" sheetId="23" r:id="rId23"/>
    <sheet name="Q-27" sheetId="24" r:id="rId24"/>
    <sheet name="QUESTION-27" sheetId="25" r:id="rId25"/>
  </sheets>
  <definedNames>
    <definedName name="ExternalData_1" localSheetId="23" hidden="1">'Q-27'!$A$1:$F$248</definedName>
    <definedName name="ExternalData_2" localSheetId="24" hidden="1">'QUESTION-27'!$A$1:$E$248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1" i="23" l="1"/>
  <c r="C30" i="23"/>
  <c r="C19" i="23"/>
  <c r="C33" i="22"/>
  <c r="C32" i="22"/>
  <c r="C31" i="22"/>
  <c r="C24" i="22"/>
  <c r="C26" i="22"/>
  <c r="C25" i="22"/>
  <c r="E19" i="22"/>
  <c r="E17" i="22"/>
  <c r="B9" i="20"/>
  <c r="B8" i="20"/>
  <c r="C40" i="21"/>
  <c r="C29" i="21"/>
  <c r="C18" i="21"/>
  <c r="H21" i="19"/>
  <c r="H20" i="19"/>
  <c r="H18" i="19"/>
  <c r="H16" i="19"/>
  <c r="H15" i="19"/>
  <c r="C21" i="18"/>
  <c r="C20" i="18"/>
  <c r="C19" i="18"/>
  <c r="C16" i="18"/>
  <c r="C13" i="18"/>
  <c r="C10" i="18"/>
  <c r="C7" i="18"/>
  <c r="C4" i="18"/>
  <c r="B95" i="17"/>
  <c r="B18" i="16"/>
  <c r="C10" i="15"/>
  <c r="C11" i="15"/>
  <c r="C12" i="15"/>
  <c r="C9" i="15"/>
  <c r="C12" i="14"/>
  <c r="G9" i="13"/>
  <c r="G10" i="13"/>
  <c r="G11" i="13"/>
  <c r="G8" i="13"/>
  <c r="C14" i="12"/>
  <c r="C13" i="12"/>
  <c r="C12" i="12"/>
  <c r="D25" i="11"/>
  <c r="D24" i="11"/>
  <c r="D20" i="11"/>
  <c r="D19" i="11"/>
  <c r="D18" i="11"/>
  <c r="D14" i="11"/>
  <c r="D13" i="11"/>
  <c r="D12" i="11"/>
  <c r="D11" i="11"/>
  <c r="D12" i="10"/>
  <c r="D13" i="10"/>
  <c r="D14" i="10"/>
  <c r="D15" i="10"/>
  <c r="D16" i="10"/>
  <c r="D17" i="10"/>
  <c r="D11" i="10"/>
  <c r="F16" i="9"/>
  <c r="E16" i="9"/>
  <c r="F15" i="9"/>
  <c r="E15" i="9"/>
  <c r="F14" i="9"/>
  <c r="E14" i="9"/>
  <c r="F13" i="9"/>
  <c r="E13" i="9"/>
  <c r="F12" i="9"/>
  <c r="E12" i="9"/>
  <c r="F11" i="9"/>
  <c r="E11" i="9"/>
  <c r="F10" i="9"/>
  <c r="E10" i="9"/>
  <c r="F9" i="9"/>
  <c r="E9" i="9"/>
  <c r="D8" i="8"/>
  <c r="D9" i="8"/>
  <c r="D10" i="8"/>
  <c r="D7" i="8"/>
  <c r="C8" i="7"/>
  <c r="C9" i="7"/>
  <c r="C10" i="7"/>
  <c r="C7" i="7"/>
  <c r="C23" i="6"/>
  <c r="C12" i="6"/>
  <c r="A27" i="5"/>
  <c r="A24" i="5"/>
  <c r="A21" i="5"/>
  <c r="A18" i="5"/>
  <c r="B27" i="4"/>
  <c r="B21" i="4"/>
  <c r="B18" i="3"/>
  <c r="B15" i="3"/>
  <c r="B24" i="2"/>
  <c r="B23" i="2"/>
  <c r="B18" i="2"/>
  <c r="B17" i="2"/>
  <c r="B16" i="2"/>
  <c r="D22" i="1"/>
  <c r="D20" i="1"/>
  <c r="D18" i="1"/>
  <c r="D16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0095ADC-9B15-4E20-A613-DFA89914B499}" keepAlive="1" name="Query - §Countries and dependencies by population[edit]" description="Connection to the '§Countries and dependencies by population[edit]' query in the workbook." type="5" refreshedVersion="5" background="1" saveData="1">
    <dbPr connection="Provider=Microsoft.Mashup.OleDb.1;Data Source=$Workbook$;Location=&quot;§Countries and dependencies by population[edit]&quot;;Extended Properties=&quot;&quot;" command="SELECT * FROM [§Countries and dependencies by population[edit]]]"/>
  </connection>
  <connection id="2" xr16:uid="{83A9E630-A765-4AB2-A04B-C5F4B52A45CA}" keepAlive="1" name="Query - Countries_and_dependencies_by_population_edit" description="Connection to the 'Countries_and_dependencies_by_population_edit' query in the workbook." type="5" refreshedVersion="8" background="1" saveData="1">
    <dbPr connection="Provider=Microsoft.Mashup.OleDb.1;Data Source=$Workbook$;Location=Countries_and_dependencies_by_population_edit;Extended Properties=&quot;&quot;" command="SELECT * FROM [Countries_and_dependencies_by_population_edit]"/>
  </connection>
</connections>
</file>

<file path=xl/sharedStrings.xml><?xml version="1.0" encoding="utf-8"?>
<sst xmlns="http://schemas.openxmlformats.org/spreadsheetml/2006/main" count="2542" uniqueCount="1549">
  <si>
    <t>Category</t>
  </si>
  <si>
    <t>Name</t>
  </si>
  <si>
    <t>Weight</t>
  </si>
  <si>
    <t>Light Weight</t>
  </si>
  <si>
    <t>A</t>
  </si>
  <si>
    <t>B</t>
  </si>
  <si>
    <t>C</t>
  </si>
  <si>
    <t>Medium Weight</t>
  </si>
  <si>
    <t>D</t>
  </si>
  <si>
    <t>E</t>
  </si>
  <si>
    <t>F</t>
  </si>
  <si>
    <t>Heavy Weight</t>
  </si>
  <si>
    <t>G</t>
  </si>
  <si>
    <t>H</t>
  </si>
  <si>
    <t>I</t>
  </si>
  <si>
    <t>Use only Average function for the following excercises</t>
  </si>
  <si>
    <t>Average Weight of "Light Weight" category</t>
  </si>
  <si>
    <t>Average Weight of "Medium Weight" category</t>
  </si>
  <si>
    <t>Average Weight of "Heavey Weight" category</t>
  </si>
  <si>
    <t xml:space="preserve">Average for all categories </t>
  </si>
  <si>
    <t>The Table below contains percipitation measurments as measured in the Rochester NY area last year.</t>
  </si>
  <si>
    <t>We sampled 3 days in each of the first three months of 2018:</t>
  </si>
  <si>
    <t>Sample</t>
  </si>
  <si>
    <t>Month</t>
  </si>
  <si>
    <t>Rainfall (mm)</t>
  </si>
  <si>
    <t>Sample 1</t>
  </si>
  <si>
    <t>Sample 2</t>
  </si>
  <si>
    <t>Sample 3</t>
  </si>
  <si>
    <t>Sample 4</t>
  </si>
  <si>
    <t>Sample 5</t>
  </si>
  <si>
    <t>Sample 6</t>
  </si>
  <si>
    <t>Sample 7</t>
  </si>
  <si>
    <t>Sample 8</t>
  </si>
  <si>
    <t>Sample 9</t>
  </si>
  <si>
    <t>What was the average precipitation for each month?</t>
  </si>
  <si>
    <t>Now, calculate the average of the following numbers only with formulas SUM and COUNT (don't use Average formula)</t>
  </si>
  <si>
    <t>What is the average of all of the samples?</t>
  </si>
  <si>
    <t>Now get the same result with Average function</t>
  </si>
  <si>
    <t>The table below shows survey responses; the respondents could use any value for their answers.</t>
  </si>
  <si>
    <t>How many times do you eat breakfast in a week?</t>
  </si>
  <si>
    <t>Name:</t>
  </si>
  <si>
    <t>Answer</t>
  </si>
  <si>
    <t>Avery</t>
  </si>
  <si>
    <t>Ron</t>
  </si>
  <si>
    <t>Avi</t>
  </si>
  <si>
    <t>Ravi</t>
  </si>
  <si>
    <t>Ricky</t>
  </si>
  <si>
    <t>Three</t>
  </si>
  <si>
    <t>Nate</t>
  </si>
  <si>
    <t xml:space="preserve">I don't know </t>
  </si>
  <si>
    <t>David</t>
  </si>
  <si>
    <t>Solve by using COUNT and COUNTA formulas, and use only column B (Grey) to answer the questions:</t>
  </si>
  <si>
    <t>Question</t>
  </si>
  <si>
    <t>How many numerical (with numbers only) responses are in the range?</t>
  </si>
  <si>
    <t>How many responses in total are in the range?</t>
  </si>
  <si>
    <t>The following table represents a bank statement of ExcelMaster company.</t>
  </si>
  <si>
    <t>Column E shows the total dollar value amount of each of the  accounts.</t>
  </si>
  <si>
    <t>Account Number</t>
  </si>
  <si>
    <t>Currency</t>
  </si>
  <si>
    <t>Amount</t>
  </si>
  <si>
    <t>USD - United States</t>
  </si>
  <si>
    <t>£ - United Kingdom</t>
  </si>
  <si>
    <t>Wine - Japan</t>
  </si>
  <si>
    <t>Error</t>
  </si>
  <si>
    <t>Euro - EMU</t>
  </si>
  <si>
    <t>Dollar - Australia</t>
  </si>
  <si>
    <t>USD - Canada</t>
  </si>
  <si>
    <t>Crown - Denmark</t>
  </si>
  <si>
    <t>Crown - Norway</t>
  </si>
  <si>
    <t>Rand - South Africa</t>
  </si>
  <si>
    <t>Crown - Sweden</t>
  </si>
  <si>
    <t>Frank - Switzerland</t>
  </si>
  <si>
    <t>Diner - Jordan banknotes</t>
  </si>
  <si>
    <t>Pound - Lebanese bills</t>
  </si>
  <si>
    <t>Pound - Egyptian banknotes</t>
  </si>
  <si>
    <t>Answer by using functions COUNT and COUNTA</t>
  </si>
  <si>
    <t>How many numerical answers appear in column C - Amount?</t>
  </si>
  <si>
    <t>COUNT returns the number of cells with a number.</t>
  </si>
  <si>
    <t>How many non-blank answers (numbers and letters) appear in column C?</t>
  </si>
  <si>
    <t>Answer using the following range:</t>
  </si>
  <si>
    <t>Orange</t>
  </si>
  <si>
    <t>L</t>
  </si>
  <si>
    <t>AAA</t>
  </si>
  <si>
    <t>Apple1234</t>
  </si>
  <si>
    <t>Solve by using formulas COUNT, COUNTA and COUNTBLANK:</t>
  </si>
  <si>
    <t>How many cells with a number value are in the grey range (cells B3 to B13)?</t>
  </si>
  <si>
    <t>How many empty cells are in the grey range?</t>
  </si>
  <si>
    <t>How many non number cells are in  the grey range?</t>
  </si>
  <si>
    <t>How many cells in total are in the range?</t>
  </si>
  <si>
    <t>Data</t>
  </si>
  <si>
    <t>Employee ID</t>
  </si>
  <si>
    <t>Employee Name</t>
  </si>
  <si>
    <t>John Doe</t>
  </si>
  <si>
    <t>Jane Smith</t>
  </si>
  <si>
    <t>Bob Johnson</t>
  </si>
  <si>
    <t>Sarah Lee</t>
  </si>
  <si>
    <t>Tom Davis</t>
  </si>
  <si>
    <t>Emily Brown</t>
  </si>
  <si>
    <t>Michael Wilson</t>
  </si>
  <si>
    <t>Jessica Davis</t>
  </si>
  <si>
    <t>David Martin</t>
  </si>
  <si>
    <t>Rachel Green</t>
  </si>
  <si>
    <t>Department</t>
  </si>
  <si>
    <t>HR</t>
  </si>
  <si>
    <t>Marketing</t>
  </si>
  <si>
    <t>IT</t>
  </si>
  <si>
    <t>Finance</t>
  </si>
  <si>
    <t>Salary</t>
  </si>
  <si>
    <t>Bonus</t>
  </si>
  <si>
    <t>Total Pay</t>
  </si>
  <si>
    <t>What is the department of employee with ID 102?</t>
  </si>
  <si>
    <t>Enter function here:</t>
  </si>
  <si>
    <t>What is the salary of employee with ID 105?</t>
  </si>
  <si>
    <t xml:space="preserve">What is the total pay of employee with ID 107? </t>
  </si>
  <si>
    <t>Table A contains names and their respective grades for Excel 101 Course</t>
  </si>
  <si>
    <t>Complete column C using only IF formula</t>
  </si>
  <si>
    <t>Grade 60 or higher = Pass</t>
  </si>
  <si>
    <t>Grade less than 60 = Fail</t>
  </si>
  <si>
    <t>Grade</t>
  </si>
  <si>
    <t>Pass/Fail</t>
  </si>
  <si>
    <t>Adi</t>
  </si>
  <si>
    <t>Beni</t>
  </si>
  <si>
    <t>Charlie</t>
  </si>
  <si>
    <t>Dani</t>
  </si>
  <si>
    <t>The following table is an extract from an accounting system that contains four journal entries</t>
  </si>
  <si>
    <t>Check if column A's cells match column B's cell</t>
  </si>
  <si>
    <t>if they match - return "match", otherwise return "no match"</t>
  </si>
  <si>
    <t>Debit</t>
  </si>
  <si>
    <t>Credit</t>
  </si>
  <si>
    <t>Same value?</t>
  </si>
  <si>
    <t>Journal Entry 1</t>
  </si>
  <si>
    <t>Journal Entry 2</t>
  </si>
  <si>
    <t>Journal Entry 3</t>
  </si>
  <si>
    <t>Journal Entry 4</t>
  </si>
  <si>
    <t xml:space="preserve">	The table below contains details of high school students names and ages, use IF formula to complete columns D and E</t>
  </si>
  <si>
    <t>If the student's age is 16 or above, he/she is eligible for a driver's license. Check if they are eligible or not. Answer in column D</t>
  </si>
  <si>
    <t>If the student is younger than 18 years old he/she is a minor. Check whether the student is a minor or not. for Minor return "Minor" and non minor = "Adult" anwswer in column E</t>
  </si>
  <si>
    <t>Column D</t>
  </si>
  <si>
    <t>Column E</t>
  </si>
  <si>
    <t>Number</t>
  </si>
  <si>
    <t>Age</t>
  </si>
  <si>
    <t>Driver Licence</t>
  </si>
  <si>
    <t>Minor/Adult?</t>
  </si>
  <si>
    <t>Arik</t>
  </si>
  <si>
    <t>Ben</t>
  </si>
  <si>
    <t>Cermit</t>
  </si>
  <si>
    <t>Dan</t>
  </si>
  <si>
    <t>Eliko</t>
  </si>
  <si>
    <t>Fage</t>
  </si>
  <si>
    <t>George</t>
  </si>
  <si>
    <t>Herzl</t>
  </si>
  <si>
    <t>An A+ student gets 100% scholarship and non A+ gets 50% scholarship as shown in the table below:</t>
  </si>
  <si>
    <t>A+</t>
  </si>
  <si>
    <t>A-</t>
  </si>
  <si>
    <t>The following table contains the names of students from 2024 class.</t>
  </si>
  <si>
    <t>Use IF function to calculate the scholarships' amounts each of them will get</t>
  </si>
  <si>
    <t>GPA</t>
  </si>
  <si>
    <t>Tuition</t>
  </si>
  <si>
    <t>Scholarship</t>
  </si>
  <si>
    <t>Sam</t>
  </si>
  <si>
    <t>Ari</t>
  </si>
  <si>
    <t>Xena</t>
  </si>
  <si>
    <t>Gabe</t>
  </si>
  <si>
    <t>Daniela</t>
  </si>
  <si>
    <t>Rotem</t>
  </si>
  <si>
    <t>In this module, we will focus on learning  how to make basic arithmetic operations using excel</t>
  </si>
  <si>
    <t>Use the following guidelines to calculate the statements below:</t>
  </si>
  <si>
    <t>=</t>
  </si>
  <si>
    <t>equals, use = sign before the formula to calculate a formula</t>
  </si>
  <si>
    <t>+</t>
  </si>
  <si>
    <t>plus</t>
  </si>
  <si>
    <t>-</t>
  </si>
  <si>
    <t>minus</t>
  </si>
  <si>
    <t>/</t>
  </si>
  <si>
    <t>divide</t>
  </si>
  <si>
    <t>*</t>
  </si>
  <si>
    <t>multiply</t>
  </si>
  <si>
    <t>%</t>
  </si>
  <si>
    <t>percentage sign (will divide the number by 100 if added after a value)</t>
  </si>
  <si>
    <t>Arithmertics</t>
  </si>
  <si>
    <t>Plus</t>
  </si>
  <si>
    <t>Minus</t>
  </si>
  <si>
    <t>Times</t>
  </si>
  <si>
    <t>Divided by</t>
  </si>
  <si>
    <t>Percentages using division of numbers</t>
  </si>
  <si>
    <t>Out of</t>
  </si>
  <si>
    <t>Calculate percentage of change</t>
  </si>
  <si>
    <t>Stock</t>
  </si>
  <si>
    <t>Price 2015</t>
  </si>
  <si>
    <t>Price 2016</t>
  </si>
  <si>
    <t>Year over Year % change</t>
  </si>
  <si>
    <t>Stock A</t>
  </si>
  <si>
    <t>Stock B</t>
  </si>
  <si>
    <t>MAX, MIN and Average</t>
  </si>
  <si>
    <t>Sumo wrestlers contest - Names and Weights</t>
  </si>
  <si>
    <t>Use max, min and average formulas to answer the following questions.</t>
  </si>
  <si>
    <t>Ishaymoto</t>
  </si>
  <si>
    <t>Solomoto</t>
  </si>
  <si>
    <t>Greenko</t>
  </si>
  <si>
    <t>Dinamito</t>
  </si>
  <si>
    <t>Shlomtzi</t>
  </si>
  <si>
    <t>Oveidyudo</t>
  </si>
  <si>
    <t>What is the maximum weight of a wrestler?</t>
  </si>
  <si>
    <t>What is the minimum weight of a wrestler?</t>
  </si>
  <si>
    <t>What is the average between the maximum and the minimum? (mid range)</t>
  </si>
  <si>
    <t>The following table contains details about the scores of 4 students in a driving theory test. If a student fails at least one test - she or he needs to retake the course.</t>
  </si>
  <si>
    <t>Use IF and MAX/MIN to check if a student passed the test</t>
  </si>
  <si>
    <t>1. if the lowest score is lower than 50 - return "fail"</t>
  </si>
  <si>
    <t>2. else - return "pass"</t>
  </si>
  <si>
    <t>Test 1</t>
  </si>
  <si>
    <t>Test 2</t>
  </si>
  <si>
    <t>Test 3</t>
  </si>
  <si>
    <t>Test 4</t>
  </si>
  <si>
    <t>Johnny</t>
  </si>
  <si>
    <t>Georgy</t>
  </si>
  <si>
    <t>Ofri</t>
  </si>
  <si>
    <t xml:space="preserve">IF at least one student got 99 points or more in a test - the test considered easy, </t>
  </si>
  <si>
    <t>Use MAX and IF to create a logic that checks if the test was "Easy" or not</t>
  </si>
  <si>
    <t>Johny</t>
  </si>
  <si>
    <t>Lev</t>
  </si>
  <si>
    <t>Yoav</t>
  </si>
  <si>
    <t>Chen</t>
  </si>
  <si>
    <t>The school decided to use the following grade system:</t>
  </si>
  <si>
    <t>Grade higher or equal to 80 - Excellent</t>
  </si>
  <si>
    <t>Grade higher or equal to 60 but lower than 80 - Good</t>
  </si>
  <si>
    <t>Grade lower than 60 - Failed</t>
  </si>
  <si>
    <t>Complete the following:</t>
  </si>
  <si>
    <t>Student name</t>
  </si>
  <si>
    <t>Failed/Good/Excellent</t>
  </si>
  <si>
    <t>John</t>
  </si>
  <si>
    <t>Sarah</t>
  </si>
  <si>
    <t>Michael</t>
  </si>
  <si>
    <t>Deborah</t>
  </si>
  <si>
    <t>The following table includes ABC company's revenue by month.</t>
  </si>
  <si>
    <t>The company's CFO asked you to use SUM formula to calculate the total revenue for the year.</t>
  </si>
  <si>
    <t>Revenue in $MM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</si>
  <si>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</si>
  <si>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</si>
  <si>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</si>
  <si>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</si>
  <si>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</si>
  <si>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</si>
  <si>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</si>
  <si>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</si>
  <si>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</si>
  <si>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</si>
  <si>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</si>
  <si>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</si>
  <si>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 Year</t>
  </si>
  <si>
    <t>&lt;&lt;Enter value here</t>
  </si>
  <si>
    <t>The following table represents daily costs by day for the first quarter of 2015</t>
  </si>
  <si>
    <t>Calculate the total costs at the bottom of the table. Hint: to save time, use sum shortcuts.</t>
  </si>
  <si>
    <t>Date</t>
  </si>
  <si>
    <t>Costs</t>
  </si>
  <si>
    <t>Find the number of residents for each of the following groups from the table below:</t>
  </si>
  <si>
    <t>Age group</t>
  </si>
  <si>
    <t>0-19</t>
  </si>
  <si>
    <t>Number of residents</t>
  </si>
  <si>
    <t>25-49</t>
  </si>
  <si>
    <t>50-75+</t>
  </si>
  <si>
    <t>What is the total number of residents in region 3 (green) for all group ages?</t>
  </si>
  <si>
    <t>What is the total number of users in regions 1-20 for all groups?</t>
  </si>
  <si>
    <t>Total number of residents of ages 0-19 and 50-75+</t>
  </si>
  <si>
    <t>Option 1:</t>
  </si>
  <si>
    <t>Option 2:</t>
  </si>
  <si>
    <t>City</t>
  </si>
  <si>
    <t>Region</t>
  </si>
  <si>
    <t>Tel Aviv</t>
  </si>
  <si>
    <t>Region 1</t>
  </si>
  <si>
    <t>Region 2</t>
  </si>
  <si>
    <t>Region 3</t>
  </si>
  <si>
    <t>Region 4</t>
  </si>
  <si>
    <t>Region 5</t>
  </si>
  <si>
    <t>Region 6</t>
  </si>
  <si>
    <t>Region 7</t>
  </si>
  <si>
    <t>Region 8</t>
  </si>
  <si>
    <t>Region 9</t>
  </si>
  <si>
    <t>Region 10</t>
  </si>
  <si>
    <t>Region 11</t>
  </si>
  <si>
    <t>Region 12</t>
  </si>
  <si>
    <t>Region 13</t>
  </si>
  <si>
    <t>Region 14</t>
  </si>
  <si>
    <t>Region 15</t>
  </si>
  <si>
    <t>Region 16</t>
  </si>
  <si>
    <t>Region 17</t>
  </si>
  <si>
    <t>Region 18</t>
  </si>
  <si>
    <t>Region 19</t>
  </si>
  <si>
    <t>Region 20</t>
  </si>
  <si>
    <t>Region 21</t>
  </si>
  <si>
    <t>Region 22</t>
  </si>
  <si>
    <t>Region 23</t>
  </si>
  <si>
    <t>Region 24</t>
  </si>
  <si>
    <t>Region 25</t>
  </si>
  <si>
    <t>Region 26</t>
  </si>
  <si>
    <t>Region 27</t>
  </si>
  <si>
    <t>Region 28</t>
  </si>
  <si>
    <t>Region 29</t>
  </si>
  <si>
    <t>Region 30</t>
  </si>
  <si>
    <t>Region 31</t>
  </si>
  <si>
    <t>Region 32</t>
  </si>
  <si>
    <t>Region 33</t>
  </si>
  <si>
    <t>Region 34</t>
  </si>
  <si>
    <t>Region 35</t>
  </si>
  <si>
    <t>Region 36</t>
  </si>
  <si>
    <t>Region 37</t>
  </si>
  <si>
    <t>Region 38</t>
  </si>
  <si>
    <t>Region 39</t>
  </si>
  <si>
    <t>Region 40</t>
  </si>
  <si>
    <t>Region 41</t>
  </si>
  <si>
    <t>Region 42</t>
  </si>
  <si>
    <t>Region 43</t>
  </si>
  <si>
    <t>Region 44</t>
  </si>
  <si>
    <t>Region 45</t>
  </si>
  <si>
    <t>Region 46</t>
  </si>
  <si>
    <t>Region 47</t>
  </si>
  <si>
    <t>Region 48</t>
  </si>
  <si>
    <t>Region 49</t>
  </si>
  <si>
    <t>Region 50</t>
  </si>
  <si>
    <t>Region 51</t>
  </si>
  <si>
    <t>Region 52</t>
  </si>
  <si>
    <t>Region 53</t>
  </si>
  <si>
    <t>Region 54</t>
  </si>
  <si>
    <t>Region 55</t>
  </si>
  <si>
    <t>Region 56</t>
  </si>
  <si>
    <t>Region 57</t>
  </si>
  <si>
    <t>Region 58</t>
  </si>
  <si>
    <t>Region 59</t>
  </si>
  <si>
    <t>Region 60</t>
  </si>
  <si>
    <t>Region 61</t>
  </si>
  <si>
    <t>Region 62</t>
  </si>
  <si>
    <t>Region 63</t>
  </si>
  <si>
    <t>Region 64</t>
  </si>
  <si>
    <t>Region 65</t>
  </si>
  <si>
    <t>Region 66</t>
  </si>
  <si>
    <t>Region 67</t>
  </si>
  <si>
    <t>Region 68</t>
  </si>
  <si>
    <t>Region 69</t>
  </si>
  <si>
    <t>Region 70</t>
  </si>
  <si>
    <t>Region 71</t>
  </si>
  <si>
    <t>Region 72</t>
  </si>
  <si>
    <t>Region 73</t>
  </si>
  <si>
    <t>Region 74</t>
  </si>
  <si>
    <t>Region 75</t>
  </si>
  <si>
    <t>Region 76</t>
  </si>
  <si>
    <t>Region 77</t>
  </si>
  <si>
    <t>Region 78</t>
  </si>
  <si>
    <t>Region 79</t>
  </si>
  <si>
    <t>Region 80</t>
  </si>
  <si>
    <t>Region 81</t>
  </si>
  <si>
    <t>Region 82</t>
  </si>
  <si>
    <t>Region 83</t>
  </si>
  <si>
    <t>Region 84</t>
  </si>
  <si>
    <t>Region 85</t>
  </si>
  <si>
    <t>Region 86</t>
  </si>
  <si>
    <t>Region 87</t>
  </si>
  <si>
    <t>Region 88</t>
  </si>
  <si>
    <t>Region 89</t>
  </si>
  <si>
    <t>Region 90</t>
  </si>
  <si>
    <t>Region 91</t>
  </si>
  <si>
    <t>Region 92</t>
  </si>
  <si>
    <t>Region 93</t>
  </si>
  <si>
    <t>Region 94</t>
  </si>
  <si>
    <t>Region 95</t>
  </si>
  <si>
    <t>Region 96</t>
  </si>
  <si>
    <t>Region 97</t>
  </si>
  <si>
    <t>Region 98</t>
  </si>
  <si>
    <t>Region 99</t>
  </si>
  <si>
    <t>Region 100</t>
  </si>
  <si>
    <t>Region 101</t>
  </si>
  <si>
    <t>Region 102</t>
  </si>
  <si>
    <t>Region 103</t>
  </si>
  <si>
    <t>Region 104</t>
  </si>
  <si>
    <t>Region 105</t>
  </si>
  <si>
    <t>Region 106</t>
  </si>
  <si>
    <t>Region 107</t>
  </si>
  <si>
    <t>Region 108</t>
  </si>
  <si>
    <t>Region 109</t>
  </si>
  <si>
    <t>Region 110</t>
  </si>
  <si>
    <t>Region 111</t>
  </si>
  <si>
    <t>Region 112</t>
  </si>
  <si>
    <t>Region 113</t>
  </si>
  <si>
    <t>Region 114</t>
  </si>
  <si>
    <t>Region 115</t>
  </si>
  <si>
    <t>Region 116</t>
  </si>
  <si>
    <t>Region 117</t>
  </si>
  <si>
    <t>Region 118</t>
  </si>
  <si>
    <t>Region 119</t>
  </si>
  <si>
    <t>Region 120</t>
  </si>
  <si>
    <t>Region 121</t>
  </si>
  <si>
    <t>Region 122</t>
  </si>
  <si>
    <t>Region 123</t>
  </si>
  <si>
    <t>Region 124</t>
  </si>
  <si>
    <t>Region 125</t>
  </si>
  <si>
    <t>Region 126</t>
  </si>
  <si>
    <t>Region 127</t>
  </si>
  <si>
    <t>Region 128</t>
  </si>
  <si>
    <t>Region 129</t>
  </si>
  <si>
    <t>Region 130</t>
  </si>
  <si>
    <t>Region 131</t>
  </si>
  <si>
    <t>Region 132</t>
  </si>
  <si>
    <t>Region 133</t>
  </si>
  <si>
    <t>Region 134</t>
  </si>
  <si>
    <t>Region 135</t>
  </si>
  <si>
    <t>Region 136</t>
  </si>
  <si>
    <t>Region 137</t>
  </si>
  <si>
    <t>Region 138</t>
  </si>
  <si>
    <t>Region 139</t>
  </si>
  <si>
    <t>Region 140</t>
  </si>
  <si>
    <t>Region 141</t>
  </si>
  <si>
    <t>Region 142</t>
  </si>
  <si>
    <t>Region 143</t>
  </si>
  <si>
    <t>Region 144</t>
  </si>
  <si>
    <t>Region 145</t>
  </si>
  <si>
    <t>Region 146</t>
  </si>
  <si>
    <t>Region 147</t>
  </si>
  <si>
    <t>Region 148</t>
  </si>
  <si>
    <t>Region 149</t>
  </si>
  <si>
    <t>Region 150</t>
  </si>
  <si>
    <t>Region 151</t>
  </si>
  <si>
    <t>Region 152</t>
  </si>
  <si>
    <t>Region 153</t>
  </si>
  <si>
    <t>Region 154</t>
  </si>
  <si>
    <t>Region 155</t>
  </si>
  <si>
    <t>Region 156</t>
  </si>
  <si>
    <t>Region 157</t>
  </si>
  <si>
    <t>Region 158</t>
  </si>
  <si>
    <t>TOTAL AGES 0-19 AND 50-75+</t>
  </si>
  <si>
    <t>Client #</t>
  </si>
  <si>
    <t>Balance</t>
  </si>
  <si>
    <t>VIP Account?</t>
  </si>
  <si>
    <t>Total commisions</t>
  </si>
  <si>
    <t>Yes</t>
  </si>
  <si>
    <t>No</t>
  </si>
  <si>
    <t>SUMIF</t>
  </si>
  <si>
    <t>What is the total amout of money in VIP Accounts?</t>
  </si>
  <si>
    <t>What is the total amout of money in Non-VIP Accounts?</t>
  </si>
  <si>
    <t>What is the total amount of commisions from accounts that are over $10,000?</t>
  </si>
  <si>
    <t>What is the total amout of money in accounts over $10,000?</t>
  </si>
  <si>
    <t>What is the total amout of money in accounts under $9,500?</t>
  </si>
  <si>
    <t>Retrieve the GBP:USD exchange rate for the following dates using VLOOKUP function, from the table in columns G-H.</t>
  </si>
  <si>
    <t>In case there is no exchange rate for a certain date entry, return the the last known rate for that day.</t>
  </si>
  <si>
    <t>GBP:USD Exchange rates:</t>
  </si>
  <si>
    <t>Exchange Rate</t>
  </si>
  <si>
    <t>Data - SUMIF</t>
  </si>
  <si>
    <t>Sport</t>
  </si>
  <si>
    <t>Country</t>
  </si>
  <si>
    <t>Medals Won</t>
  </si>
  <si>
    <t>Michael Phelps</t>
  </si>
  <si>
    <t>Swimming</t>
  </si>
  <si>
    <t>USA</t>
  </si>
  <si>
    <t>Usain Bolt</t>
  </si>
  <si>
    <t>Athletics</t>
  </si>
  <si>
    <t>Jamaica</t>
  </si>
  <si>
    <t>Simone Biles</t>
  </si>
  <si>
    <t>Gymnastics</t>
  </si>
  <si>
    <t>Katarina Witt</t>
  </si>
  <si>
    <t>Figure Skating</t>
  </si>
  <si>
    <t>Germany</t>
  </si>
  <si>
    <t>Nadia Comaneci</t>
  </si>
  <si>
    <t>Romania</t>
  </si>
  <si>
    <t>Carl Lewis</t>
  </si>
  <si>
    <t>Larisa Latynina</t>
  </si>
  <si>
    <t>USSR</t>
  </si>
  <si>
    <t>Mark Spitz</t>
  </si>
  <si>
    <t>Sonja Henie</t>
  </si>
  <si>
    <t>Norway</t>
  </si>
  <si>
    <t>Yelena Isinbayeva</t>
  </si>
  <si>
    <t>Russia</t>
  </si>
  <si>
    <t>Questions</t>
  </si>
  <si>
    <t>See Answers Tab</t>
  </si>
  <si>
    <t>What is the total number of medals won by athletes from USA?</t>
  </si>
  <si>
    <t>Result:</t>
  </si>
  <si>
    <t>What is the total number of medals won by figure skaters?</t>
  </si>
  <si>
    <t>What is the total number of medals won by both USA and Jamaica? (Hard)</t>
  </si>
  <si>
    <t>DATE NOT MATCH</t>
  </si>
  <si>
    <t>Below is a list of the employees who work in your company:</t>
  </si>
  <si>
    <t>Location</t>
  </si>
  <si>
    <t>Garry Manship</t>
  </si>
  <si>
    <t>Hong Kong</t>
  </si>
  <si>
    <t>William Johnson</t>
  </si>
  <si>
    <t>Berlin</t>
  </si>
  <si>
    <t>Thomas Bettle</t>
  </si>
  <si>
    <t>Bangkok</t>
  </si>
  <si>
    <t>Ian Nash</t>
  </si>
  <si>
    <t>Cairo</t>
  </si>
  <si>
    <t>Margaret Turley</t>
  </si>
  <si>
    <t>Shanghai</t>
  </si>
  <si>
    <t>Michael Kaye</t>
  </si>
  <si>
    <t>Capetown</t>
  </si>
  <si>
    <t>Paul Bell</t>
  </si>
  <si>
    <t>Thomas Davies</t>
  </si>
  <si>
    <t>Eric Green</t>
  </si>
  <si>
    <t>Warsaw</t>
  </si>
  <si>
    <t>Williamr Black</t>
  </si>
  <si>
    <t>Estelle Cormack</t>
  </si>
  <si>
    <t>Christopher Fallon</t>
  </si>
  <si>
    <t>Delhi</t>
  </si>
  <si>
    <t>What is the name of Employee ID 58369?</t>
  </si>
  <si>
    <t>What's the age of Estelle Cormack?</t>
  </si>
  <si>
    <t>Return the Location of the following employees:</t>
  </si>
  <si>
    <t>Find the Salary of the following employees:</t>
  </si>
  <si>
    <t>Johnny Slash</t>
  </si>
  <si>
    <t>VLOOKUP Exercise - Data:</t>
  </si>
  <si>
    <t>Gender</t>
  </si>
  <si>
    <t>Occupation</t>
  </si>
  <si>
    <t>John Smith</t>
  </si>
  <si>
    <t>Male</t>
  </si>
  <si>
    <t>Software Eng</t>
  </si>
  <si>
    <t>Jane Doe</t>
  </si>
  <si>
    <t>Female</t>
  </si>
  <si>
    <t>Data Scientist</t>
  </si>
  <si>
    <t>Accountant</t>
  </si>
  <si>
    <t>Emily Chen</t>
  </si>
  <si>
    <t>Sam Lee</t>
  </si>
  <si>
    <t>Alice Kim</t>
  </si>
  <si>
    <t>Sales</t>
  </si>
  <si>
    <t>Yoav Ishay</t>
  </si>
  <si>
    <t>Lawyer</t>
  </si>
  <si>
    <t>Sue Kim</t>
  </si>
  <si>
    <t>Doctor</t>
  </si>
  <si>
    <t>Mike Lee</t>
  </si>
  <si>
    <t>CEO</t>
  </si>
  <si>
    <t>Lily Chen</t>
  </si>
  <si>
    <t>Engineer</t>
  </si>
  <si>
    <t>s</t>
  </si>
  <si>
    <t>Create a VLOOKUP formula to find the occupation of Jane Doe.</t>
  </si>
  <si>
    <t>Create a VLOOKUP formula to find the age of Mike Lee.</t>
  </si>
  <si>
    <t>Create a VLOOKUP formula to find the occupation of a person whose name starts with "B" (Challenging!)</t>
  </si>
  <si>
    <t>Rank</t>
  </si>
  <si>
    <t>Country (or dependent territory)</t>
  </si>
  <si>
    <t>Population</t>
  </si>
  <si>
    <t>% of world 
population</t>
  </si>
  <si>
    <t>Source</t>
  </si>
  <si>
    <t>1</t>
  </si>
  <si>
    <t>China</t>
  </si>
  <si>
    <t>1,368,570,000</t>
  </si>
  <si>
    <t>March 6, 2015</t>
  </si>
  <si>
    <t>18.9%</t>
  </si>
  <si>
    <t>Official population clock</t>
  </si>
  <si>
    <t>2</t>
  </si>
  <si>
    <t>India</t>
  </si>
  <si>
    <t>1,267,830,000</t>
  </si>
  <si>
    <t>17.5%</t>
  </si>
  <si>
    <t>3</t>
  </si>
  <si>
    <t>United States</t>
  </si>
  <si>
    <t>320,529,000</t>
  </si>
  <si>
    <t>4.43%</t>
  </si>
  <si>
    <t>4</t>
  </si>
  <si>
    <t>Indonesia</t>
  </si>
  <si>
    <t>255,461,700</t>
  </si>
  <si>
    <t>July 1, 2015</t>
  </si>
  <si>
    <t>3.53%</t>
  </si>
  <si>
    <t>Official estimate</t>
  </si>
  <si>
    <t>5</t>
  </si>
  <si>
    <t>Brazil</t>
  </si>
  <si>
    <t>203,975,000</t>
  </si>
  <si>
    <t>2.82%</t>
  </si>
  <si>
    <t>6</t>
  </si>
  <si>
    <t>Pakistan</t>
  </si>
  <si>
    <t>189,150,000</t>
  </si>
  <si>
    <t>2.62%</t>
  </si>
  <si>
    <t>7</t>
  </si>
  <si>
    <t>Nigeria</t>
  </si>
  <si>
    <t>183,523,000</t>
  </si>
  <si>
    <t>2.54%</t>
  </si>
  <si>
    <t>UN projection</t>
  </si>
  <si>
    <t>8</t>
  </si>
  <si>
    <t>Bangladesh</t>
  </si>
  <si>
    <t>157,941,000</t>
  </si>
  <si>
    <t>2.18%</t>
  </si>
  <si>
    <t>9</t>
  </si>
  <si>
    <t>146,270,033</t>
  </si>
  <si>
    <t>January 1, 2015</t>
  </si>
  <si>
    <t>2.02%</t>
  </si>
  <si>
    <t>10</t>
  </si>
  <si>
    <t>Japan</t>
  </si>
  <si>
    <t>126,970,000</t>
  </si>
  <si>
    <t>February 1, 2015</t>
  </si>
  <si>
    <t>1.76%</t>
  </si>
  <si>
    <t>Monthly official estimate</t>
  </si>
  <si>
    <t>11</t>
  </si>
  <si>
    <t>Mexico</t>
  </si>
  <si>
    <t>121,005,815</t>
  </si>
  <si>
    <t>1.67%</t>
  </si>
  <si>
    <t>Official projection</t>
  </si>
  <si>
    <t>12</t>
  </si>
  <si>
    <t>Philippines</t>
  </si>
  <si>
    <t>101,098,400</t>
  </si>
  <si>
    <t>1.4%</t>
  </si>
  <si>
    <t>13</t>
  </si>
  <si>
    <t>Vietnam</t>
  </si>
  <si>
    <t>90,730,000</t>
  </si>
  <si>
    <t>July 1, 2014</t>
  </si>
  <si>
    <t>1.26%</t>
  </si>
  <si>
    <t>Annual official estimate</t>
  </si>
  <si>
    <t>14</t>
  </si>
  <si>
    <t>Ethiopia</t>
  </si>
  <si>
    <t>90,076,012</t>
  </si>
  <si>
    <t>1.25%</t>
  </si>
  <si>
    <t>15</t>
  </si>
  <si>
    <t>Egypt</t>
  </si>
  <si>
    <t>88,123,300</t>
  </si>
  <si>
    <t>1.22%</t>
  </si>
  <si>
    <t>16</t>
  </si>
  <si>
    <t>80,925,000</t>
  </si>
  <si>
    <t>June 30, 2014</t>
  </si>
  <si>
    <t>1.12%</t>
  </si>
  <si>
    <t>17</t>
  </si>
  <si>
    <t>Iran</t>
  </si>
  <si>
    <t>78,165,200</t>
  </si>
  <si>
    <t>1.08%</t>
  </si>
  <si>
    <t>18</t>
  </si>
  <si>
    <t>Turkey</t>
  </si>
  <si>
    <t>77,695,904</t>
  </si>
  <si>
    <t>December 31, 2014</t>
  </si>
  <si>
    <t>1.07%</t>
  </si>
  <si>
    <t>19</t>
  </si>
  <si>
    <t>Democratic Republic of the Congo</t>
  </si>
  <si>
    <t>71,246,000</t>
  </si>
  <si>
    <t>0.99%</t>
  </si>
  <si>
    <t>20</t>
  </si>
  <si>
    <t>France</t>
  </si>
  <si>
    <t>66,104,000</t>
  </si>
  <si>
    <t>0.91%</t>
  </si>
  <si>
    <t>21</t>
  </si>
  <si>
    <t>Thailand</t>
  </si>
  <si>
    <t>64,871,000</t>
  </si>
  <si>
    <t>0.9%</t>
  </si>
  <si>
    <t>Official annual projection</t>
  </si>
  <si>
    <t>22</t>
  </si>
  <si>
    <t>United Kingdom</t>
  </si>
  <si>
    <t>64,105,654</t>
  </si>
  <si>
    <t>July 1, 2013</t>
  </si>
  <si>
    <t>0.89%</t>
  </si>
  <si>
    <t>23</t>
  </si>
  <si>
    <t>Italy</t>
  </si>
  <si>
    <t>60,782,309</t>
  </si>
  <si>
    <t>September 30, 2014</t>
  </si>
  <si>
    <t>0.84%</t>
  </si>
  <si>
    <t>24</t>
  </si>
  <si>
    <t>South Africa</t>
  </si>
  <si>
    <t>54,002,000</t>
  </si>
  <si>
    <t>0.75%</t>
  </si>
  <si>
    <t>25</t>
  </si>
  <si>
    <t>Burma</t>
  </si>
  <si>
    <t>51,419,420</t>
  </si>
  <si>
    <t>March 29, 2014</t>
  </si>
  <si>
    <t>0.71%</t>
  </si>
  <si>
    <t>Preliminary 2014 census result</t>
  </si>
  <si>
    <t>26</t>
  </si>
  <si>
    <t>South Korea</t>
  </si>
  <si>
    <t>51,342,881</t>
  </si>
  <si>
    <t>27</t>
  </si>
  <si>
    <t>Colombia</t>
  </si>
  <si>
    <t>48,025,400</t>
  </si>
  <si>
    <t>0.664%</t>
  </si>
  <si>
    <t>28</t>
  </si>
  <si>
    <t>Tanzania</t>
  </si>
  <si>
    <t>47,421,786</t>
  </si>
  <si>
    <t>0.66%</t>
  </si>
  <si>
    <t>Official Projection</t>
  </si>
  <si>
    <t>29</t>
  </si>
  <si>
    <t>Kenya</t>
  </si>
  <si>
    <t>46,749,000</t>
  </si>
  <si>
    <t>0.65%</t>
  </si>
  <si>
    <t>30</t>
  </si>
  <si>
    <t>Spain</t>
  </si>
  <si>
    <t>46,464,053</t>
  </si>
  <si>
    <t>0.64%</t>
  </si>
  <si>
    <t>31</t>
  </si>
  <si>
    <t>Argentina</t>
  </si>
  <si>
    <t>43,131,966</t>
  </si>
  <si>
    <t>0.6%</t>
  </si>
  <si>
    <t>32</t>
  </si>
  <si>
    <t>Ukraine</t>
  </si>
  <si>
    <t>42,928,900</t>
  </si>
  <si>
    <t>0.59%</t>
  </si>
  <si>
    <t>33</t>
  </si>
  <si>
    <t>Algeria</t>
  </si>
  <si>
    <t>39,500,000</t>
  </si>
  <si>
    <t>0.55%</t>
  </si>
  <si>
    <t>34</t>
  </si>
  <si>
    <t>Poland</t>
  </si>
  <si>
    <t>38,484,000</t>
  </si>
  <si>
    <t>0.53%</t>
  </si>
  <si>
    <t>35</t>
  </si>
  <si>
    <t>Sudan</t>
  </si>
  <si>
    <t>38,435,252</t>
  </si>
  <si>
    <t>36</t>
  </si>
  <si>
    <t>Iraq</t>
  </si>
  <si>
    <t>36,004,552</t>
  </si>
  <si>
    <t>0.5%</t>
  </si>
  <si>
    <t>37</t>
  </si>
  <si>
    <t>Canada</t>
  </si>
  <si>
    <t>35,675,834</t>
  </si>
  <si>
    <t>October 1, 2014</t>
  </si>
  <si>
    <t>0.49%</t>
  </si>
  <si>
    <t>38</t>
  </si>
  <si>
    <t>Uganda</t>
  </si>
  <si>
    <t>34,856,813</t>
  </si>
  <si>
    <t>August 28, 2014</t>
  </si>
  <si>
    <t>0.48%</t>
  </si>
  <si>
    <t>39</t>
  </si>
  <si>
    <t>Morocco</t>
  </si>
  <si>
    <t>33,543,100</t>
  </si>
  <si>
    <t>0.464%</t>
  </si>
  <si>
    <t>40</t>
  </si>
  <si>
    <t>Saudi Arabia</t>
  </si>
  <si>
    <t>31,521,418</t>
  </si>
  <si>
    <t>0.44%</t>
  </si>
  <si>
    <t>41</t>
  </si>
  <si>
    <t>Peru</t>
  </si>
  <si>
    <t>31,151,643</t>
  </si>
  <si>
    <t>0.43%</t>
  </si>
  <si>
    <t>42</t>
  </si>
  <si>
    <t>Venezuela</t>
  </si>
  <si>
    <t>30,620,404</t>
  </si>
  <si>
    <t>0.42%</t>
  </si>
  <si>
    <t>43</t>
  </si>
  <si>
    <t>Malaysia</t>
  </si>
  <si>
    <t>30,511,900</t>
  </si>
  <si>
    <t>0.422%</t>
  </si>
  <si>
    <t>44</t>
  </si>
  <si>
    <t>Uzbekistan</t>
  </si>
  <si>
    <t>30,492,800</t>
  </si>
  <si>
    <t>January 1, 2014</t>
  </si>
  <si>
    <t>45</t>
  </si>
  <si>
    <t>Nepal</t>
  </si>
  <si>
    <t>28,037,904</t>
  </si>
  <si>
    <t>0.39%</t>
  </si>
  <si>
    <t>46</t>
  </si>
  <si>
    <t>Ghana</t>
  </si>
  <si>
    <t>27,043,093</t>
  </si>
  <si>
    <t>0.37%</t>
  </si>
  <si>
    <t>47</t>
  </si>
  <si>
    <t>Afghanistan</t>
  </si>
  <si>
    <t>26,556,800</t>
  </si>
  <si>
    <t>48</t>
  </si>
  <si>
    <t>Yemen</t>
  </si>
  <si>
    <t>25,956,000</t>
  </si>
  <si>
    <t>0.36%</t>
  </si>
  <si>
    <t>49</t>
  </si>
  <si>
    <t>Mozambique</t>
  </si>
  <si>
    <t>25,727,911</t>
  </si>
  <si>
    <t>Annual official projection</t>
  </si>
  <si>
    <t>50</t>
  </si>
  <si>
    <t>North Korea</t>
  </si>
  <si>
    <t>25,155,000</t>
  </si>
  <si>
    <t>0.35%</t>
  </si>
  <si>
    <t>51</t>
  </si>
  <si>
    <t>Angola</t>
  </si>
  <si>
    <t>24,383,301</t>
  </si>
  <si>
    <t>May 16, 2014</t>
  </si>
  <si>
    <t>0.34%</t>
  </si>
  <si>
    <t>52</t>
  </si>
  <si>
    <t>Australia</t>
  </si>
  <si>
    <t>23,766,500</t>
  </si>
  <si>
    <t>0.329%</t>
  </si>
  <si>
    <t>53</t>
  </si>
  <si>
    <t>Taiwan</t>
  </si>
  <si>
    <t>23,440,278</t>
  </si>
  <si>
    <t>January 31, 2015</t>
  </si>
  <si>
    <t>0.32%</t>
  </si>
  <si>
    <t>54</t>
  </si>
  <si>
    <t>Syria</t>
  </si>
  <si>
    <t>23,087,363</t>
  </si>
  <si>
    <t>55</t>
  </si>
  <si>
    <t>Ivory Coast</t>
  </si>
  <si>
    <t>22,671,331</t>
  </si>
  <si>
    <t>May 15, 2014</t>
  </si>
  <si>
    <t>0.31%</t>
  </si>
  <si>
    <t>Preliminary 2014 Census Result</t>
  </si>
  <si>
    <t>56</t>
  </si>
  <si>
    <t>Madagascar</t>
  </si>
  <si>
    <t>21,842,167</t>
  </si>
  <si>
    <t>0.3%</t>
  </si>
  <si>
    <t>57</t>
  </si>
  <si>
    <t>Cameroon</t>
  </si>
  <si>
    <t>21,143,237</t>
  </si>
  <si>
    <t>0.28%</t>
  </si>
  <si>
    <t>58</t>
  </si>
  <si>
    <t>Sri Lanka</t>
  </si>
  <si>
    <t>20,359,439</t>
  </si>
  <si>
    <t>March 19, 2012</t>
  </si>
  <si>
    <t>Final 2012 Census Result</t>
  </si>
  <si>
    <t>59</t>
  </si>
  <si>
    <t>19,942,642</t>
  </si>
  <si>
    <t>60</t>
  </si>
  <si>
    <t>Niger</t>
  </si>
  <si>
    <t>19,268,000</t>
  </si>
  <si>
    <t>0.27%</t>
  </si>
  <si>
    <t>61</t>
  </si>
  <si>
    <t>Burkina Faso</t>
  </si>
  <si>
    <t>18,450,494</t>
  </si>
  <si>
    <t>0.26%</t>
  </si>
  <si>
    <t>62</t>
  </si>
  <si>
    <t>Chile</t>
  </si>
  <si>
    <t>18,006,407</t>
  </si>
  <si>
    <t>0.25%</t>
  </si>
  <si>
    <t>63</t>
  </si>
  <si>
    <t>Kazakhstan</t>
  </si>
  <si>
    <t>17,417,500</t>
  </si>
  <si>
    <t>0.24%</t>
  </si>
  <si>
    <t>64</t>
  </si>
  <si>
    <t>Netherlands</t>
  </si>
  <si>
    <t>16,892,500</t>
  </si>
  <si>
    <t>0.234%</t>
  </si>
  <si>
    <t>65</t>
  </si>
  <si>
    <t>Malawi</t>
  </si>
  <si>
    <t>16,310,431</t>
  </si>
  <si>
    <t>0.23%</t>
  </si>
  <si>
    <t>66</t>
  </si>
  <si>
    <t>Mali</t>
  </si>
  <si>
    <t>16,259,000</t>
  </si>
  <si>
    <t>0.22%</t>
  </si>
  <si>
    <t>67</t>
  </si>
  <si>
    <t>Ecuador</t>
  </si>
  <si>
    <t>15,945,200</t>
  </si>
  <si>
    <t>68</t>
  </si>
  <si>
    <t>Guatemala</t>
  </si>
  <si>
    <t>15,806,675</t>
  </si>
  <si>
    <t>69</t>
  </si>
  <si>
    <t>Zambia</t>
  </si>
  <si>
    <t>15,473,905</t>
  </si>
  <si>
    <t>0.21%</t>
  </si>
  <si>
    <t>70</t>
  </si>
  <si>
    <t>Cambodia</t>
  </si>
  <si>
    <t>15,405,157</t>
  </si>
  <si>
    <t>71</t>
  </si>
  <si>
    <t>Chad</t>
  </si>
  <si>
    <t>13,606,000</t>
  </si>
  <si>
    <t>0.19%</t>
  </si>
  <si>
    <t>72</t>
  </si>
  <si>
    <t>Senegal</t>
  </si>
  <si>
    <t>13,508,715</t>
  </si>
  <si>
    <t>November 19, 2013</t>
  </si>
  <si>
    <t>2013 census result</t>
  </si>
  <si>
    <t>73</t>
  </si>
  <si>
    <t>Zimbabwe</t>
  </si>
  <si>
    <t>13,061,239</t>
  </si>
  <si>
    <t>August 17, 2012</t>
  </si>
  <si>
    <t>0.18%</t>
  </si>
  <si>
    <t>2012 Census Result</t>
  </si>
  <si>
    <t>74</t>
  </si>
  <si>
    <t>South Sudan</t>
  </si>
  <si>
    <t>11,892,934</t>
  </si>
  <si>
    <t>0.16%</t>
  </si>
  <si>
    <t>75</t>
  </si>
  <si>
    <t>Bolivia</t>
  </si>
  <si>
    <t>11,410,651</t>
  </si>
  <si>
    <t>76</t>
  </si>
  <si>
    <t>Belgium</t>
  </si>
  <si>
    <t>11,237,160</t>
  </si>
  <si>
    <t>77</t>
  </si>
  <si>
    <t>Cuba</t>
  </si>
  <si>
    <t>11,210,064</t>
  </si>
  <si>
    <t>December 31, 2013</t>
  </si>
  <si>
    <t>78</t>
  </si>
  <si>
    <t>Somalia</t>
  </si>
  <si>
    <t>11,123,000</t>
  </si>
  <si>
    <t>0.15%</t>
  </si>
  <si>
    <t>79</t>
  </si>
  <si>
    <t>Rwanda</t>
  </si>
  <si>
    <t>10,996,891</t>
  </si>
  <si>
    <t>80</t>
  </si>
  <si>
    <t>Greece</t>
  </si>
  <si>
    <t>10,992,589</t>
  </si>
  <si>
    <t>81</t>
  </si>
  <si>
    <t>Tunisia</t>
  </si>
  <si>
    <t>10,982,754</t>
  </si>
  <si>
    <t>April 23, 2014</t>
  </si>
  <si>
    <t>82</t>
  </si>
  <si>
    <t>Haiti</t>
  </si>
  <si>
    <t>10,911,819</t>
  </si>
  <si>
    <t>83</t>
  </si>
  <si>
    <t>Guinea</t>
  </si>
  <si>
    <t>10,628,972</t>
  </si>
  <si>
    <t>April 2, 2014</t>
  </si>
  <si>
    <t>84</t>
  </si>
  <si>
    <t>Czech Republic</t>
  </si>
  <si>
    <t>10,528,477</t>
  </si>
  <si>
    <t>Official quarterly estimate</t>
  </si>
  <si>
    <t>85</t>
  </si>
  <si>
    <t>Portugal</t>
  </si>
  <si>
    <t>10,477,800</t>
  </si>
  <si>
    <t>86</t>
  </si>
  <si>
    <t>Dominican Republic</t>
  </si>
  <si>
    <t>10,378,267</t>
  </si>
  <si>
    <t>0.14%</t>
  </si>
  <si>
    <t>87</t>
  </si>
  <si>
    <t>Benin</t>
  </si>
  <si>
    <t>10,315,244</t>
  </si>
  <si>
    <t>88</t>
  </si>
  <si>
    <t>Hungary</t>
  </si>
  <si>
    <t>9,849,000</t>
  </si>
  <si>
    <t>89</t>
  </si>
  <si>
    <t>Burundi</t>
  </si>
  <si>
    <t>9,823,827</t>
  </si>
  <si>
    <t>90</t>
  </si>
  <si>
    <t>Sweden</t>
  </si>
  <si>
    <t>9,753,627</t>
  </si>
  <si>
    <t>0.13%</t>
  </si>
  <si>
    <t>91</t>
  </si>
  <si>
    <t>Azerbaijan</t>
  </si>
  <si>
    <t>9,593,000</t>
  </si>
  <si>
    <t>92</t>
  </si>
  <si>
    <t>United Arab Emirates</t>
  </si>
  <si>
    <t>9,577,000</t>
  </si>
  <si>
    <t>93</t>
  </si>
  <si>
    <t>Belarus</t>
  </si>
  <si>
    <t>9,481,000</t>
  </si>
  <si>
    <t>Quarterly official estimate</t>
  </si>
  <si>
    <t>94</t>
  </si>
  <si>
    <t>Honduras</t>
  </si>
  <si>
    <t>8,725,111</t>
  </si>
  <si>
    <t>0.12%</t>
  </si>
  <si>
    <t>95</t>
  </si>
  <si>
    <t>Austria</t>
  </si>
  <si>
    <t>8,579,747</t>
  </si>
  <si>
    <t>Quarterly provisional figure</t>
  </si>
  <si>
    <t>96</t>
  </si>
  <si>
    <t>Tajikistan</t>
  </si>
  <si>
    <t>8,354,000</t>
  </si>
  <si>
    <t>97</t>
  </si>
  <si>
    <t>Israel</t>
  </si>
  <si>
    <t>8,309,400</t>
  </si>
  <si>
    <t>0.11%</t>
  </si>
  <si>
    <t>Official monthly estimate</t>
  </si>
  <si>
    <t>98</t>
  </si>
  <si>
    <t>Switzerland</t>
  </si>
  <si>
    <t>8,211,700</t>
  </si>
  <si>
    <t>99</t>
  </si>
  <si>
    <t>Papua New Guinea</t>
  </si>
  <si>
    <t>7,398,500</t>
  </si>
  <si>
    <t>0.102%</t>
  </si>
  <si>
    <t>100</t>
  </si>
  <si>
    <t>Hong Kong (China)</t>
  </si>
  <si>
    <t>7,264,100</t>
  </si>
  <si>
    <t>0.1%</t>
  </si>
  <si>
    <t>101</t>
  </si>
  <si>
    <t>Bulgaria</t>
  </si>
  <si>
    <t>7,245,677</t>
  </si>
  <si>
    <t>102</t>
  </si>
  <si>
    <t>Togo</t>
  </si>
  <si>
    <t>7,171,000</t>
  </si>
  <si>
    <t>0.099%</t>
  </si>
  <si>
    <t>103</t>
  </si>
  <si>
    <t>Serbia</t>
  </si>
  <si>
    <t>7,146,759</t>
  </si>
  <si>
    <t>104</t>
  </si>
  <si>
    <t>Paraguay</t>
  </si>
  <si>
    <t>7,003,406</t>
  </si>
  <si>
    <t>2015</t>
  </si>
  <si>
    <t>0.097%</t>
  </si>
  <si>
    <t>105</t>
  </si>
  <si>
    <t>Laos</t>
  </si>
  <si>
    <t>6,802,000</t>
  </si>
  <si>
    <t>0.094%</t>
  </si>
  <si>
    <t>106</t>
  </si>
  <si>
    <t>Eritrea</t>
  </si>
  <si>
    <t>6,738,000</t>
  </si>
  <si>
    <t>0.093%</t>
  </si>
  <si>
    <t>107</t>
  </si>
  <si>
    <t>Jordan</t>
  </si>
  <si>
    <t>6,698,310</t>
  </si>
  <si>
    <t>0.0927%</t>
  </si>
  <si>
    <t>108</t>
  </si>
  <si>
    <t>El Salvador</t>
  </si>
  <si>
    <t>6,401,240</t>
  </si>
  <si>
    <t>2014</t>
  </si>
  <si>
    <t>0.089%</t>
  </si>
  <si>
    <t>109</t>
  </si>
  <si>
    <t>Sierra Leone</t>
  </si>
  <si>
    <t>6,319,000</t>
  </si>
  <si>
    <t>0.087%</t>
  </si>
  <si>
    <t>110</t>
  </si>
  <si>
    <t>Libya</t>
  </si>
  <si>
    <t>6,317,000</t>
  </si>
  <si>
    <t>111</t>
  </si>
  <si>
    <t>Nicaragua</t>
  </si>
  <si>
    <t>6,134,270</t>
  </si>
  <si>
    <t>2013</t>
  </si>
  <si>
    <t>0.085%</t>
  </si>
  <si>
    <t>112</t>
  </si>
  <si>
    <t>Kyrgyzstan</t>
  </si>
  <si>
    <t>5,895,100</t>
  </si>
  <si>
    <t>0.082%</t>
  </si>
  <si>
    <t>113</t>
  </si>
  <si>
    <t>Denmark</t>
  </si>
  <si>
    <t>5,659,715</t>
  </si>
  <si>
    <t>0.078%</t>
  </si>
  <si>
    <t>114</t>
  </si>
  <si>
    <t>Finland</t>
  </si>
  <si>
    <t>5,475,526</t>
  </si>
  <si>
    <t>0.076%</t>
  </si>
  <si>
    <t>115</t>
  </si>
  <si>
    <t>Singapore</t>
  </si>
  <si>
    <t>5,469,700</t>
  </si>
  <si>
    <t>116</t>
  </si>
  <si>
    <t>Slovakia</t>
  </si>
  <si>
    <t>5,421,034</t>
  </si>
  <si>
    <t>0.075%</t>
  </si>
  <si>
    <t>117</t>
  </si>
  <si>
    <t>5,165,802</t>
  </si>
  <si>
    <t>0.071%</t>
  </si>
  <si>
    <t>118</t>
  </si>
  <si>
    <t>Central African Republic</t>
  </si>
  <si>
    <t>4,803,000</t>
  </si>
  <si>
    <t>0.066%</t>
  </si>
  <si>
    <t>119</t>
  </si>
  <si>
    <t>Costa Rica</t>
  </si>
  <si>
    <t>4,773,130</t>
  </si>
  <si>
    <t>120</t>
  </si>
  <si>
    <t>Turkmenistan</t>
  </si>
  <si>
    <t>4,751,120</t>
  </si>
  <si>
    <t>December 27, 2012</t>
  </si>
  <si>
    <t>Preliminary 2012 census result</t>
  </si>
  <si>
    <t>121</t>
  </si>
  <si>
    <t>Republic of the Congo</t>
  </si>
  <si>
    <t>4,671,000</t>
  </si>
  <si>
    <t>0.065%</t>
  </si>
  <si>
    <t>122</t>
  </si>
  <si>
    <t>Ireland</t>
  </si>
  <si>
    <t>4,609,600</t>
  </si>
  <si>
    <t>April 1, 2014</t>
  </si>
  <si>
    <t>0.064%</t>
  </si>
  <si>
    <t>123</t>
  </si>
  <si>
    <t>New Zealand</t>
  </si>
  <si>
    <t>4,566,220</t>
  </si>
  <si>
    <t>0.0632%</t>
  </si>
  <si>
    <t>124</t>
  </si>
  <si>
    <t>Palestine</t>
  </si>
  <si>
    <t>4,550,368</t>
  </si>
  <si>
    <t>0.063%</t>
  </si>
  <si>
    <t>125</t>
  </si>
  <si>
    <t>Liberia</t>
  </si>
  <si>
    <t>4,503,000</t>
  </si>
  <si>
    <t>0.062%</t>
  </si>
  <si>
    <t>126</t>
  </si>
  <si>
    <t>Georgia</t>
  </si>
  <si>
    <t>4,490,500</t>
  </si>
  <si>
    <t>127</t>
  </si>
  <si>
    <t>Croatia</t>
  </si>
  <si>
    <t>4,267,558</t>
  </si>
  <si>
    <t>July 1, 2012</t>
  </si>
  <si>
    <t>0.059%</t>
  </si>
  <si>
    <t>128</t>
  </si>
  <si>
    <t>Oman</t>
  </si>
  <si>
    <t>4,130,593</t>
  </si>
  <si>
    <t>February 18, 2015</t>
  </si>
  <si>
    <t>0.057%</t>
  </si>
  <si>
    <t>Weekly official estimate</t>
  </si>
  <si>
    <t>129</t>
  </si>
  <si>
    <t>Lebanon</t>
  </si>
  <si>
    <t>4,104,000</t>
  </si>
  <si>
    <t>130</t>
  </si>
  <si>
    <t>Bosnia and Herzegovina</t>
  </si>
  <si>
    <t>3,791,622</t>
  </si>
  <si>
    <t>October 15, 2013</t>
  </si>
  <si>
    <t>0.052%</t>
  </si>
  <si>
    <t>Preliminary 2013 census result</t>
  </si>
  <si>
    <t>131</t>
  </si>
  <si>
    <t>Panama</t>
  </si>
  <si>
    <t>3,764,166</t>
  </si>
  <si>
    <t>0.05%</t>
  </si>
  <si>
    <t>132</t>
  </si>
  <si>
    <t>Mauritania</t>
  </si>
  <si>
    <t>3,631,775</t>
  </si>
  <si>
    <t>133</t>
  </si>
  <si>
    <t>Moldova</t>
  </si>
  <si>
    <t>3,557,600</t>
  </si>
  <si>
    <t>0.049%</t>
  </si>
  <si>
    <t>134</t>
  </si>
  <si>
    <t>Puerto Rico (U.S.)</t>
  </si>
  <si>
    <t>3,548,397</t>
  </si>
  <si>
    <t>135</t>
  </si>
  <si>
    <t>Uruguay</t>
  </si>
  <si>
    <t>3,404,189</t>
  </si>
  <si>
    <t>0.047%</t>
  </si>
  <si>
    <t>136</t>
  </si>
  <si>
    <t>Kuwait</t>
  </si>
  <si>
    <t>3,268,431</t>
  </si>
  <si>
    <t>0.045%</t>
  </si>
  <si>
    <t>137</t>
  </si>
  <si>
    <t>Armenia</t>
  </si>
  <si>
    <t>3,013,900</t>
  </si>
  <si>
    <t>0.042%</t>
  </si>
  <si>
    <t>138</t>
  </si>
  <si>
    <t>Mongolia</t>
  </si>
  <si>
    <t>3,000,000</t>
  </si>
  <si>
    <t>January 24, 2015</t>
  </si>
  <si>
    <t>0.041%</t>
  </si>
  <si>
    <t>139</t>
  </si>
  <si>
    <t>Lithuania</t>
  </si>
  <si>
    <t>2,919,306</t>
  </si>
  <si>
    <t>February 1, 2014</t>
  </si>
  <si>
    <t>0.04%</t>
  </si>
  <si>
    <t>140</t>
  </si>
  <si>
    <t>Albania</t>
  </si>
  <si>
    <t>2,893,005</t>
  </si>
  <si>
    <t>141</t>
  </si>
  <si>
    <t>2,717,991</t>
  </si>
  <si>
    <t>0.038%</t>
  </si>
  <si>
    <t>142</t>
  </si>
  <si>
    <t>Qatar</t>
  </si>
  <si>
    <t>2,334,029</t>
  </si>
  <si>
    <t>February 28, 2015</t>
  </si>
  <si>
    <t>0.032%</t>
  </si>
  <si>
    <t>143</t>
  </si>
  <si>
    <t>Lesotho</t>
  </si>
  <si>
    <t>2,120,000</t>
  </si>
  <si>
    <t>0.029%</t>
  </si>
  <si>
    <t>144</t>
  </si>
  <si>
    <t>Namibia</t>
  </si>
  <si>
    <t>2,113,077</t>
  </si>
  <si>
    <t>August 28, 2011</t>
  </si>
  <si>
    <t>Final 2011 census result</t>
  </si>
  <si>
    <t>145</t>
  </si>
  <si>
    <t>Macedonia</t>
  </si>
  <si>
    <t>2,065,769</t>
  </si>
  <si>
    <t>146</t>
  </si>
  <si>
    <t>Slovenia</t>
  </si>
  <si>
    <t>2,065,857</t>
  </si>
  <si>
    <t>147</t>
  </si>
  <si>
    <t>Botswana</t>
  </si>
  <si>
    <t>2,024,904</t>
  </si>
  <si>
    <t>August 22, 2011</t>
  </si>
  <si>
    <t>0.028%</t>
  </si>
  <si>
    <t>148</t>
  </si>
  <si>
    <t>Latvia</t>
  </si>
  <si>
    <t>1,986,700</t>
  </si>
  <si>
    <t>0.027%</t>
  </si>
  <si>
    <t>149</t>
  </si>
  <si>
    <t>The Gambia</t>
  </si>
  <si>
    <t>1,882,450</t>
  </si>
  <si>
    <t>April 15, 2013</t>
  </si>
  <si>
    <t>0.026%</t>
  </si>
  <si>
    <t>150</t>
  </si>
  <si>
    <t>Kosovo</t>
  </si>
  <si>
    <t>1,827,231</t>
  </si>
  <si>
    <t>0.025%</t>
  </si>
  <si>
    <t>151</t>
  </si>
  <si>
    <t>Guinea-Bissau</t>
  </si>
  <si>
    <t>1,788,000</t>
  </si>
  <si>
    <t>152</t>
  </si>
  <si>
    <t>Gabon</t>
  </si>
  <si>
    <t>1,751,000</t>
  </si>
  <si>
    <t>0.024%</t>
  </si>
  <si>
    <t>153</t>
  </si>
  <si>
    <t>Equatorial Guinea</t>
  </si>
  <si>
    <t>1,430,000</t>
  </si>
  <si>
    <t>0.02%</t>
  </si>
  <si>
    <t>154</t>
  </si>
  <si>
    <t>Trinidad and Tobago</t>
  </si>
  <si>
    <t>1,328,019</t>
  </si>
  <si>
    <t>January 9, 2011</t>
  </si>
  <si>
    <t>0.018%</t>
  </si>
  <si>
    <t>2011 census result</t>
  </si>
  <si>
    <t>155</t>
  </si>
  <si>
    <t>Bahrain</t>
  </si>
  <si>
    <t>1,316,500</t>
  </si>
  <si>
    <t>156</t>
  </si>
  <si>
    <t>Estonia</t>
  </si>
  <si>
    <t>1,312,252</t>
  </si>
  <si>
    <t>157</t>
  </si>
  <si>
    <t>Mauritius</t>
  </si>
  <si>
    <t>1,261,208</t>
  </si>
  <si>
    <t>0.017%</t>
  </si>
  <si>
    <t>158</t>
  </si>
  <si>
    <t>East Timor</t>
  </si>
  <si>
    <t>1,212,107</t>
  </si>
  <si>
    <t>159</t>
  </si>
  <si>
    <t>Swaziland</t>
  </si>
  <si>
    <t>1,119,375</t>
  </si>
  <si>
    <t>0.015%</t>
  </si>
  <si>
    <t>160</t>
  </si>
  <si>
    <t>Djibouti</t>
  </si>
  <si>
    <t>900,000</t>
  </si>
  <si>
    <t>0.012%</t>
  </si>
  <si>
    <t>161</t>
  </si>
  <si>
    <t>Fiji</t>
  </si>
  <si>
    <t>859,178</t>
  </si>
  <si>
    <t>0.0119%</t>
  </si>
  <si>
    <t>162</t>
  </si>
  <si>
    <t>Cyprus</t>
  </si>
  <si>
    <t>858,000</t>
  </si>
  <si>
    <t>163</t>
  </si>
  <si>
    <t>Réunion (France)</t>
  </si>
  <si>
    <t>844,994</t>
  </si>
  <si>
    <t>Official annual estimate</t>
  </si>
  <si>
    <t>164</t>
  </si>
  <si>
    <t>Comoros</t>
  </si>
  <si>
    <t>763,952</t>
  </si>
  <si>
    <t>0.011%</t>
  </si>
  <si>
    <t>165</t>
  </si>
  <si>
    <t>Bhutan</t>
  </si>
  <si>
    <t>757,940</t>
  </si>
  <si>
    <t>0.0105%</t>
  </si>
  <si>
    <t>166</t>
  </si>
  <si>
    <t>Guyana</t>
  </si>
  <si>
    <t>746,900</t>
  </si>
  <si>
    <t>0.01%</t>
  </si>
  <si>
    <t>167</t>
  </si>
  <si>
    <t>Macau (China)</t>
  </si>
  <si>
    <t>631,000</t>
  </si>
  <si>
    <t>0.0087%</t>
  </si>
  <si>
    <t>168</t>
  </si>
  <si>
    <t>Montenegro</t>
  </si>
  <si>
    <t>620,029</t>
  </si>
  <si>
    <t>April 1, 2011</t>
  </si>
  <si>
    <t>0.0086%</t>
  </si>
  <si>
    <t>169</t>
  </si>
  <si>
    <t>Western Sahara</t>
  </si>
  <si>
    <t>604,000</t>
  </si>
  <si>
    <t>0.0084%</t>
  </si>
  <si>
    <t>170</t>
  </si>
  <si>
    <t>Solomon Islands</t>
  </si>
  <si>
    <t>581,344</t>
  </si>
  <si>
    <t>0.008%</t>
  </si>
  <si>
    <t>171</t>
  </si>
  <si>
    <t>Luxembourg</t>
  </si>
  <si>
    <t>549,700</t>
  </si>
  <si>
    <t>0.0074%</t>
  </si>
  <si>
    <t>172</t>
  </si>
  <si>
    <t>Suriname</t>
  </si>
  <si>
    <t>534,189</t>
  </si>
  <si>
    <t>August 13, 2012</t>
  </si>
  <si>
    <t>173</t>
  </si>
  <si>
    <t>Cape Verde</t>
  </si>
  <si>
    <t>518,467</t>
  </si>
  <si>
    <t>0.0072%</t>
  </si>
  <si>
    <t>174</t>
  </si>
  <si>
    <t>Transnistria</t>
  </si>
  <si>
    <t>505,153</t>
  </si>
  <si>
    <t>0.007%</t>
  </si>
  <si>
    <t>175</t>
  </si>
  <si>
    <t>Malta</t>
  </si>
  <si>
    <t>425,384</t>
  </si>
  <si>
    <t>0.0059%</t>
  </si>
  <si>
    <t>176</t>
  </si>
  <si>
    <t>Guadeloupe (France)</t>
  </si>
  <si>
    <t>405,739</t>
  </si>
  <si>
    <t>January 1, 2013</t>
  </si>
  <si>
    <t>0.0056%</t>
  </si>
  <si>
    <t>177</t>
  </si>
  <si>
    <t>Brunei</t>
  </si>
  <si>
    <t>393,372</t>
  </si>
  <si>
    <t>June 20, 2011</t>
  </si>
  <si>
    <t>0.0054%</t>
  </si>
  <si>
    <t>Preliminary 2011 census result</t>
  </si>
  <si>
    <t>178</t>
  </si>
  <si>
    <t>Martinique (France)</t>
  </si>
  <si>
    <t>386,486</t>
  </si>
  <si>
    <t>0.0053%</t>
  </si>
  <si>
    <t>179</t>
  </si>
  <si>
    <t>The Bahamas</t>
  </si>
  <si>
    <t>368,390</t>
  </si>
  <si>
    <t>0.0051%</t>
  </si>
  <si>
    <t>180</t>
  </si>
  <si>
    <t>Belize</t>
  </si>
  <si>
    <t>349,728</t>
  </si>
  <si>
    <t>0.0048%</t>
  </si>
  <si>
    <t>181</t>
  </si>
  <si>
    <t>Maldives</t>
  </si>
  <si>
    <t>341,256</t>
  </si>
  <si>
    <t>September 20, 2014</t>
  </si>
  <si>
    <t>0.0047%</t>
  </si>
  <si>
    <t>182</t>
  </si>
  <si>
    <t>Iceland</t>
  </si>
  <si>
    <t>329,040</t>
  </si>
  <si>
    <t>0.0046%</t>
  </si>
  <si>
    <t>183</t>
  </si>
  <si>
    <t>Northern Cyprus</t>
  </si>
  <si>
    <t>294,906</t>
  </si>
  <si>
    <t>April 30, 2006</t>
  </si>
  <si>
    <t>0.004%</t>
  </si>
  <si>
    <t>Official census</t>
  </si>
  <si>
    <t>184</t>
  </si>
  <si>
    <t>Barbados</t>
  </si>
  <si>
    <t>285,000</t>
  </si>
  <si>
    <t>0.0039%</t>
  </si>
  <si>
    <t>185</t>
  </si>
  <si>
    <t>New Caledonia (France)</t>
  </si>
  <si>
    <t>268,767</t>
  </si>
  <si>
    <t>August 26, 2014</t>
  </si>
  <si>
    <t>0.0037%</t>
  </si>
  <si>
    <t>186</t>
  </si>
  <si>
    <t>French Polynesia (France)</t>
  </si>
  <si>
    <t>268,270</t>
  </si>
  <si>
    <t>August 22, 2012</t>
  </si>
  <si>
    <t>187</t>
  </si>
  <si>
    <t>Vanuatu</t>
  </si>
  <si>
    <t>264,652</t>
  </si>
  <si>
    <t>188</t>
  </si>
  <si>
    <t>Abkhazia</t>
  </si>
  <si>
    <t>240,705</t>
  </si>
  <si>
    <t>2011</t>
  </si>
  <si>
    <t>0.0033%</t>
  </si>
  <si>
    <t>189</t>
  </si>
  <si>
    <t>French Guiana (France)</t>
  </si>
  <si>
    <t>239,648</t>
  </si>
  <si>
    <t>January 1, 2012</t>
  </si>
  <si>
    <t>190</t>
  </si>
  <si>
    <t>Mayotte (France)</t>
  </si>
  <si>
    <t>212,645</t>
  </si>
  <si>
    <t>August 21, 2012</t>
  </si>
  <si>
    <t>0.0029%</t>
  </si>
  <si>
    <t>2012 census result</t>
  </si>
  <si>
    <t>191</t>
  </si>
  <si>
    <t>Samoa</t>
  </si>
  <si>
    <t>187,820</t>
  </si>
  <si>
    <t>November 7, 2011</t>
  </si>
  <si>
    <t>0.0026%</t>
  </si>
  <si>
    <t>192</t>
  </si>
  <si>
    <t>São Tomé and Príncipe</t>
  </si>
  <si>
    <t>187,356</t>
  </si>
  <si>
    <t>May 13, 2012</t>
  </si>
  <si>
    <t>193</t>
  </si>
  <si>
    <t>Saint Lucia</t>
  </si>
  <si>
    <t>185,000</t>
  </si>
  <si>
    <t>194</t>
  </si>
  <si>
    <t>Guam (U.S.)</t>
  </si>
  <si>
    <t>159,358</t>
  </si>
  <si>
    <t>April 1, 2010</t>
  </si>
  <si>
    <t>0.0022%</t>
  </si>
  <si>
    <t>Final 2010 census result</t>
  </si>
  <si>
    <t>195</t>
  </si>
  <si>
    <t>Curaçao (Netherlands)</t>
  </si>
  <si>
    <t>154,843</t>
  </si>
  <si>
    <t>0.0021%</t>
  </si>
  <si>
    <t>196</t>
  </si>
  <si>
    <t>Saint Vincent and the Grenadines</t>
  </si>
  <si>
    <t>109,000</t>
  </si>
  <si>
    <t>0.0015%</t>
  </si>
  <si>
    <t>197</t>
  </si>
  <si>
    <t>Aruba (Netherlands)</t>
  </si>
  <si>
    <t>107,394</t>
  </si>
  <si>
    <t>October 31, 2014</t>
  </si>
  <si>
    <t>198</t>
  </si>
  <si>
    <t>Kiribati</t>
  </si>
  <si>
    <t>106,461</t>
  </si>
  <si>
    <t>199</t>
  </si>
  <si>
    <t>United States Virgin Islands (U.S.)</t>
  </si>
  <si>
    <t>106,405</t>
  </si>
  <si>
    <t>200</t>
  </si>
  <si>
    <t>Grenada</t>
  </si>
  <si>
    <t>103,328</t>
  </si>
  <si>
    <t>May 12, 2011</t>
  </si>
  <si>
    <t>0.0014%</t>
  </si>
  <si>
    <t>201</t>
  </si>
  <si>
    <t>Tonga</t>
  </si>
  <si>
    <t>103,252</t>
  </si>
  <si>
    <t>November 30, 2011</t>
  </si>
  <si>
    <t>202</t>
  </si>
  <si>
    <t>Federated States of Micronesia</t>
  </si>
  <si>
    <t>101,351</t>
  </si>
  <si>
    <t>203</t>
  </si>
  <si>
    <t>Jersey (UK)</t>
  </si>
  <si>
    <t>99,000</t>
  </si>
  <si>
    <t>December 31, 2012</t>
  </si>
  <si>
    <t>204</t>
  </si>
  <si>
    <t>Seychelles</t>
  </si>
  <si>
    <t>89,949</t>
  </si>
  <si>
    <t>0.0012%</t>
  </si>
  <si>
    <t>205</t>
  </si>
  <si>
    <t>Antigua and Barbuda</t>
  </si>
  <si>
    <t>86,295</t>
  </si>
  <si>
    <t>May 27, 2011</t>
  </si>
  <si>
    <t>206</t>
  </si>
  <si>
    <t>Isle of Man (UK)</t>
  </si>
  <si>
    <t>84,497</t>
  </si>
  <si>
    <t>March 27, 2011</t>
  </si>
  <si>
    <t>207</t>
  </si>
  <si>
    <t>Andorra</t>
  </si>
  <si>
    <t>76,949</t>
  </si>
  <si>
    <t>0.0011%</t>
  </si>
  <si>
    <t>208</t>
  </si>
  <si>
    <t>Dominica</t>
  </si>
  <si>
    <t>71,293</t>
  </si>
  <si>
    <t>May 14, 2011</t>
  </si>
  <si>
    <t>0.00099%</t>
  </si>
  <si>
    <t>209</t>
  </si>
  <si>
    <t>Bermuda (UK)</t>
  </si>
  <si>
    <t>64,237</t>
  </si>
  <si>
    <t>May 20, 2010</t>
  </si>
  <si>
    <t>0.00089%</t>
  </si>
  <si>
    <t>210</t>
  </si>
  <si>
    <t>Guernsey (UK)</t>
  </si>
  <si>
    <t>63,085</t>
  </si>
  <si>
    <t>March 31, 2012</t>
  </si>
  <si>
    <t>0.00087%</t>
  </si>
  <si>
    <t>211</t>
  </si>
  <si>
    <t>Marshall Islands</t>
  </si>
  <si>
    <t>56,086</t>
  </si>
  <si>
    <t>0.00078%</t>
  </si>
  <si>
    <t>212</t>
  </si>
  <si>
    <t>Greenland (Denmark)</t>
  </si>
  <si>
    <t>55,984</t>
  </si>
  <si>
    <t>0.00077%</t>
  </si>
  <si>
    <t>213</t>
  </si>
  <si>
    <t>Cayman Islands (UK)</t>
  </si>
  <si>
    <t>55,691</t>
  </si>
  <si>
    <t>214</t>
  </si>
  <si>
    <t>American Samoa (U.S.)</t>
  </si>
  <si>
    <t>55,519</t>
  </si>
  <si>
    <t>215</t>
  </si>
  <si>
    <t>Saint Kitts and Nevis</t>
  </si>
  <si>
    <t>55,000</t>
  </si>
  <si>
    <t>0.00076%</t>
  </si>
  <si>
    <t>216</t>
  </si>
  <si>
    <t>Northern Mariana Islands (U.S.)</t>
  </si>
  <si>
    <t>53,883</t>
  </si>
  <si>
    <t>0.00075%</t>
  </si>
  <si>
    <t>217</t>
  </si>
  <si>
    <t>South Ossetia</t>
  </si>
  <si>
    <t>51,547</t>
  </si>
  <si>
    <t>January, 2013</t>
  </si>
  <si>
    <t>0.00071%</t>
  </si>
  <si>
    <t>Estimate</t>
  </si>
  <si>
    <t>218</t>
  </si>
  <si>
    <t>Faroe Islands (Denmark)</t>
  </si>
  <si>
    <t>48,679</t>
  </si>
  <si>
    <t>December 1, 2014</t>
  </si>
  <si>
    <t>0.00067%</t>
  </si>
  <si>
    <t>219</t>
  </si>
  <si>
    <t>Sint Maarten (Netherlands)</t>
  </si>
  <si>
    <t>37,429</t>
  </si>
  <si>
    <t>January 1, 2010</t>
  </si>
  <si>
    <t>0.00052%</t>
  </si>
  <si>
    <t>220</t>
  </si>
  <si>
    <t>Liechtenstein</t>
  </si>
  <si>
    <t>37,132</t>
  </si>
  <si>
    <t>0.00051%</t>
  </si>
  <si>
    <t>Semi annual official estimate</t>
  </si>
  <si>
    <t>221</t>
  </si>
  <si>
    <t>Monaco</t>
  </si>
  <si>
    <t>36,950</t>
  </si>
  <si>
    <t>222</t>
  </si>
  <si>
    <t>Collectivity of Saint Martin (France)</t>
  </si>
  <si>
    <t>35,742</t>
  </si>
  <si>
    <t>0.00049%</t>
  </si>
  <si>
    <t>223</t>
  </si>
  <si>
    <t>San Marino</t>
  </si>
  <si>
    <t>32,789</t>
  </si>
  <si>
    <t>0.00045%</t>
  </si>
  <si>
    <t>224</t>
  </si>
  <si>
    <t>Turks and Caicos Islands (UK)</t>
  </si>
  <si>
    <t>31,458</t>
  </si>
  <si>
    <t>January 25, 2012</t>
  </si>
  <si>
    <t>0.00044%</t>
  </si>
  <si>
    <t>225</t>
  </si>
  <si>
    <t>Gibraltar (UK)</t>
  </si>
  <si>
    <t>30,001</t>
  </si>
  <si>
    <t>0.00041%</t>
  </si>
  <si>
    <t>226</t>
  </si>
  <si>
    <t>Åland Islands (Finland)</t>
  </si>
  <si>
    <t>28,875</t>
  </si>
  <si>
    <t>0.0004%</t>
  </si>
  <si>
    <t>227</t>
  </si>
  <si>
    <t>British Virgin Islands (UK)</t>
  </si>
  <si>
    <t>28,054</t>
  </si>
  <si>
    <t>July 12, 2010</t>
  </si>
  <si>
    <t>0.00039%</t>
  </si>
  <si>
    <t>2010 census result</t>
  </si>
  <si>
    <t>228</t>
  </si>
  <si>
    <t>Caribbean Netherlands (Netherlands)</t>
  </si>
  <si>
    <t>23,296</t>
  </si>
  <si>
    <t>0.00032%</t>
  </si>
  <si>
    <t>229</t>
  </si>
  <si>
    <t>Palau</t>
  </si>
  <si>
    <t>20,901</t>
  </si>
  <si>
    <t>0.00029%</t>
  </si>
  <si>
    <t>230</t>
  </si>
  <si>
    <t>Cook Islands (New Zealand)</t>
  </si>
  <si>
    <t>14,974</t>
  </si>
  <si>
    <t>December 1, 2011</t>
  </si>
  <si>
    <t>0.00021%</t>
  </si>
  <si>
    <t>231</t>
  </si>
  <si>
    <t>Anguilla (UK)</t>
  </si>
  <si>
    <t>13,452</t>
  </si>
  <si>
    <t>May 11, 2011</t>
  </si>
  <si>
    <t>0.00019%</t>
  </si>
  <si>
    <t>232</t>
  </si>
  <si>
    <t>Wallis and Futuna (France)</t>
  </si>
  <si>
    <t>13,135</t>
  </si>
  <si>
    <t>0.00018%</t>
  </si>
  <si>
    <t>233</t>
  </si>
  <si>
    <t>Tuvalu</t>
  </si>
  <si>
    <t>11,323</t>
  </si>
  <si>
    <t>0.00016%</t>
  </si>
  <si>
    <t>234</t>
  </si>
  <si>
    <t>Nauru</t>
  </si>
  <si>
    <t>10,084</t>
  </si>
  <si>
    <t>October 30, 2011</t>
  </si>
  <si>
    <t>0.00014%</t>
  </si>
  <si>
    <t>235</t>
  </si>
  <si>
    <t>Saint Barthélemy (France)</t>
  </si>
  <si>
    <t>9,131</t>
  </si>
  <si>
    <t>0.00013%</t>
  </si>
  <si>
    <t>236</t>
  </si>
  <si>
    <t>Saint Pierre and Miquelon (France)</t>
  </si>
  <si>
    <t>6,069</t>
  </si>
  <si>
    <t>0.000084%</t>
  </si>
  <si>
    <t>237</t>
  </si>
  <si>
    <t>Montserrat (UK)</t>
  </si>
  <si>
    <t>4,922</t>
  </si>
  <si>
    <t>0.000068%</t>
  </si>
  <si>
    <t>238</t>
  </si>
  <si>
    <t>Saint Helena, Ascension and Tristan da Cunha (UK)</t>
  </si>
  <si>
    <t>4,000</t>
  </si>
  <si>
    <t>0.000055%</t>
  </si>
  <si>
    <t>239</t>
  </si>
  <si>
    <t>Falkland Islands (UK)</t>
  </si>
  <si>
    <t>3,000</t>
  </si>
  <si>
    <t>0.000041%</t>
  </si>
  <si>
    <t>240</t>
  </si>
  <si>
    <t>Svalbard and Jan Mayen (Norway)</t>
  </si>
  <si>
    <t>2,562</t>
  </si>
  <si>
    <t>0.000037%</t>
  </si>
  <si>
    <t>241</t>
  </si>
  <si>
    <t>Norfolk Island (Australia)</t>
  </si>
  <si>
    <t>2,302</t>
  </si>
  <si>
    <t>August 9, 2011</t>
  </si>
  <si>
    <t>0.000032%</t>
  </si>
  <si>
    <t>242</t>
  </si>
  <si>
    <t>Christmas Island (Australia)</t>
  </si>
  <si>
    <t>2,072</t>
  </si>
  <si>
    <t>0.000029%</t>
  </si>
  <si>
    <t>243</t>
  </si>
  <si>
    <t>Niue (New Zealand)</t>
  </si>
  <si>
    <t>1,613</t>
  </si>
  <si>
    <t>September 10, 2011</t>
  </si>
  <si>
    <t>0.000022%</t>
  </si>
  <si>
    <t>244</t>
  </si>
  <si>
    <t>Tokelau (NZ)</t>
  </si>
  <si>
    <t>1,411</t>
  </si>
  <si>
    <t>October 18, 2011</t>
  </si>
  <si>
    <t>0.000020%</t>
  </si>
  <si>
    <t>245</t>
  </si>
  <si>
    <t>Vatican City</t>
  </si>
  <si>
    <t>839</t>
  </si>
  <si>
    <t>0.000012%</t>
  </si>
  <si>
    <t>246</t>
  </si>
  <si>
    <t>Cocos (Keeling) Islands (Australia)</t>
  </si>
  <si>
    <t>550</t>
  </si>
  <si>
    <t>0.0000076%</t>
  </si>
  <si>
    <t>247</t>
  </si>
  <si>
    <t>Pitcairn Islands (UK)</t>
  </si>
  <si>
    <t>0.00000077%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</si>
</sst>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B1mmm\-yy"/>
    <numFmt numFmtId="165" formatCode="_([$$-409]* #,##0.00_);_([$$-409]* \(#,##0.00\);_([$$-409]* &quot;-&quot;??_);_(@_)"/>
    <numFmt numFmtId="166" formatCode="_ * #,##0.00_ ;_ * \-#,##0.00_ ;_ * &quot;-&quot;??_ ;_ @_ "/>
    <numFmt numFmtId="167" formatCode="_ * #,##0_ ;_ * \-#,##0_ ;_ * &quot;-&quot;??_ ;_ @_ "/>
    <numFmt numFmtId="168" formatCode="_(* #,##0_);_(* \(#,##0\);_(* &quot;-&quot;??_);_(@_)"/>
    <numFmt numFmtId="169" formatCode="&quot;$&quot;#,##0.00"/>
    <numFmt numFmtId="170" formatCode="_-[$$-409]* #,##0.0000_ ;_-[$$-409]* \-#,##0.0000\ ;_-[$$-409]* &quot;-&quot;??_ ;_-@_ "/>
  </numFmts>
  <fonts count="3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  <charset val="177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charset val="177"/>
    </font>
    <font>
      <sz val="11"/>
      <name val="Arial"/>
      <family val="2"/>
    </font>
    <font>
      <sz val="11"/>
      <name val="Calibri"/>
      <family val="2"/>
      <charset val="177"/>
    </font>
    <font>
      <b/>
      <u/>
      <sz val="11"/>
      <name val="Calibri"/>
      <family val="2"/>
      <charset val="177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  <font>
      <b/>
      <u/>
      <sz val="11"/>
      <name val="Calibri"/>
      <family val="2"/>
      <scheme val="minor"/>
    </font>
    <font>
      <sz val="11"/>
      <color rgb="FF0E101A"/>
      <name val="Calibri"/>
      <family val="2"/>
    </font>
    <font>
      <u/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rgb="FF0E101A"/>
      <name val="Calibri"/>
      <family val="2"/>
    </font>
    <font>
      <b/>
      <sz val="10"/>
      <color rgb="FF000000"/>
      <name val="Arial"/>
      <family val="2"/>
    </font>
    <font>
      <sz val="11"/>
      <color rgb="FF000000"/>
      <name val="Roboto"/>
    </font>
    <font>
      <b/>
      <sz val="11"/>
      <color theme="1"/>
      <name val="Calibri"/>
      <family val="2"/>
      <charset val="177"/>
    </font>
    <font>
      <b/>
      <sz val="11"/>
      <name val="Arial"/>
      <family val="2"/>
      <charset val="177"/>
    </font>
    <font>
      <b/>
      <sz val="10"/>
      <color theme="1"/>
      <name val="Arial"/>
      <family val="2"/>
    </font>
    <font>
      <b/>
      <sz val="11"/>
      <color rgb="FF000000"/>
      <name val="Calibri"/>
      <family val="2"/>
      <charset val="177"/>
    </font>
    <font>
      <sz val="11"/>
      <color rgb="FF000000"/>
      <name val="Calibri"/>
      <family val="2"/>
      <charset val="177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0"/>
      <color rgb="FF374151"/>
      <name val="Calibri"/>
      <family val="2"/>
      <scheme val="minor"/>
    </font>
    <font>
      <sz val="10"/>
      <color rgb="FF374151"/>
      <name val="Calibri"/>
      <family val="2"/>
      <scheme val="minor"/>
    </font>
    <font>
      <b/>
      <u/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EEAF6"/>
        <bgColor rgb="FFDEEAF6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rgb="FFECECEC"/>
        <bgColor rgb="FFECECEC"/>
      </patternFill>
    </fill>
    <fill>
      <patternFill patternType="solid">
        <fgColor rgb="FFFFFF00"/>
        <bgColor indexed="64"/>
      </patternFill>
    </fill>
    <fill>
      <patternFill patternType="solid">
        <fgColor rgb="FFC5E0B3"/>
        <bgColor rgb="FFC5E0B3"/>
      </patternFill>
    </fill>
    <fill>
      <patternFill patternType="solid">
        <fgColor rgb="FFC0C0C0"/>
        <bgColor rgb="FFC0C0C0"/>
      </patternFill>
    </fill>
    <fill>
      <patternFill patternType="solid">
        <fgColor rgb="FFBFBFBF"/>
        <bgColor rgb="FFBFBFBF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92D050"/>
        <bgColor rgb="FF92D050"/>
      </patternFill>
    </fill>
  </fills>
  <borders count="1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5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43" fontId="6" fillId="0" borderId="0" applyFont="0" applyFill="0" applyBorder="0" applyAlignment="0" applyProtection="0"/>
    <xf numFmtId="166" fontId="1" fillId="0" borderId="0" applyFont="0" applyFill="0" applyBorder="0" applyAlignment="0" applyProtection="0"/>
  </cellStyleXfs>
  <cellXfs count="133">
    <xf numFmtId="0" fontId="0" fillId="0" borderId="0" xfId="0"/>
    <xf numFmtId="0" fontId="4" fillId="0" borderId="0" xfId="0" applyFont="1"/>
    <xf numFmtId="0" fontId="5" fillId="0" borderId="0" xfId="0" applyFont="1"/>
    <xf numFmtId="0" fontId="4" fillId="0" borderId="2" xfId="0" applyFont="1" applyBorder="1"/>
    <xf numFmtId="0" fontId="4" fillId="3" borderId="2" xfId="0" applyFont="1" applyFill="1" applyBorder="1"/>
    <xf numFmtId="0" fontId="4" fillId="4" borderId="2" xfId="0" applyFont="1" applyFill="1" applyBorder="1"/>
    <xf numFmtId="0" fontId="4" fillId="5" borderId="2" xfId="0" applyFont="1" applyFill="1" applyBorder="1"/>
    <xf numFmtId="0" fontId="4" fillId="2" borderId="1" xfId="0" applyFont="1" applyFill="1" applyBorder="1" applyProtection="1">
      <protection locked="0"/>
    </xf>
    <xf numFmtId="0" fontId="5" fillId="2" borderId="1" xfId="0" applyFont="1" applyFill="1" applyBorder="1" applyProtection="1">
      <protection locked="0"/>
    </xf>
    <xf numFmtId="164" fontId="4" fillId="0" borderId="0" xfId="0" applyNumberFormat="1" applyFont="1"/>
    <xf numFmtId="0" fontId="4" fillId="2" borderId="0" xfId="0" applyFont="1" applyFill="1" applyProtection="1">
      <protection locked="0"/>
    </xf>
    <xf numFmtId="0" fontId="8" fillId="0" borderId="0" xfId="0" applyFont="1"/>
    <xf numFmtId="0" fontId="9" fillId="0" borderId="0" xfId="0" applyFont="1"/>
    <xf numFmtId="0" fontId="10" fillId="0" borderId="0" xfId="0" applyFont="1"/>
    <xf numFmtId="0" fontId="10" fillId="0" borderId="2" xfId="0" applyFont="1" applyBorder="1"/>
    <xf numFmtId="0" fontId="11" fillId="6" borderId="2" xfId="0" applyFont="1" applyFill="1" applyBorder="1"/>
    <xf numFmtId="0" fontId="10" fillId="6" borderId="2" xfId="0" applyFont="1" applyFill="1" applyBorder="1"/>
    <xf numFmtId="0" fontId="12" fillId="0" borderId="0" xfId="0" applyFont="1"/>
    <xf numFmtId="0" fontId="13" fillId="0" borderId="0" xfId="0" applyFont="1"/>
    <xf numFmtId="0" fontId="1" fillId="0" borderId="0" xfId="0" applyFont="1"/>
    <xf numFmtId="0" fontId="14" fillId="7" borderId="2" xfId="0" applyFont="1" applyFill="1" applyBorder="1" applyAlignment="1">
      <alignment horizontal="center" vertical="center" wrapText="1"/>
    </xf>
    <xf numFmtId="0" fontId="15" fillId="7" borderId="2" xfId="0" applyFont="1" applyFill="1" applyBorder="1" applyAlignment="1">
      <alignment horizontal="center" vertical="center" wrapText="1"/>
    </xf>
    <xf numFmtId="43" fontId="15" fillId="7" borderId="2" xfId="0" applyNumberFormat="1" applyFont="1" applyFill="1" applyBorder="1" applyAlignment="1">
      <alignment vertical="center" wrapText="1"/>
    </xf>
    <xf numFmtId="43" fontId="15" fillId="7" borderId="2" xfId="0" applyNumberFormat="1" applyFont="1" applyFill="1" applyBorder="1" applyAlignment="1">
      <alignment horizontal="center" vertical="center" wrapText="1"/>
    </xf>
    <xf numFmtId="1" fontId="15" fillId="7" borderId="2" xfId="0" applyNumberFormat="1" applyFont="1" applyFill="1" applyBorder="1" applyAlignment="1">
      <alignment horizontal="center" vertical="center" wrapText="1"/>
    </xf>
    <xf numFmtId="0" fontId="10" fillId="8" borderId="3" xfId="0" applyFont="1" applyFill="1" applyBorder="1"/>
    <xf numFmtId="0" fontId="10" fillId="8" borderId="4" xfId="0" applyFont="1" applyFill="1" applyBorder="1"/>
    <xf numFmtId="0" fontId="10" fillId="8" borderId="5" xfId="0" applyFont="1" applyFill="1" applyBorder="1"/>
    <xf numFmtId="0" fontId="16" fillId="0" borderId="0" xfId="0" applyFont="1"/>
    <xf numFmtId="0" fontId="12" fillId="0" borderId="6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9" borderId="6" xfId="0" applyFont="1" applyFill="1" applyBorder="1"/>
    <xf numFmtId="0" fontId="13" fillId="0" borderId="0" xfId="0" applyFont="1" applyAlignment="1">
      <alignment horizontal="left" indent="1"/>
    </xf>
    <xf numFmtId="0" fontId="17" fillId="0" borderId="0" xfId="0" applyFont="1"/>
    <xf numFmtId="0" fontId="5" fillId="0" borderId="2" xfId="0" applyFont="1" applyBorder="1"/>
    <xf numFmtId="0" fontId="18" fillId="0" borderId="0" xfId="0" applyFont="1"/>
    <xf numFmtId="0" fontId="19" fillId="0" borderId="0" xfId="0" applyFont="1"/>
    <xf numFmtId="165" fontId="4" fillId="0" borderId="2" xfId="0" applyNumberFormat="1" applyFont="1" applyBorder="1"/>
    <xf numFmtId="0" fontId="4" fillId="0" borderId="0" xfId="0" applyFont="1" applyAlignment="1">
      <alignment horizontal="left"/>
    </xf>
    <xf numFmtId="0" fontId="20" fillId="0" borderId="0" xfId="0" applyFont="1"/>
    <xf numFmtId="0" fontId="4" fillId="0" borderId="0" xfId="0" applyFont="1" applyAlignment="1">
      <alignment horizontal="right"/>
    </xf>
    <xf numFmtId="0" fontId="19" fillId="0" borderId="2" xfId="0" applyFont="1" applyBorder="1"/>
    <xf numFmtId="0" fontId="19" fillId="0" borderId="7" xfId="0" applyFont="1" applyBorder="1"/>
    <xf numFmtId="0" fontId="4" fillId="0" borderId="7" xfId="0" applyFont="1" applyBorder="1"/>
    <xf numFmtId="0" fontId="4" fillId="2" borderId="2" xfId="0" applyFont="1" applyFill="1" applyBorder="1" applyProtection="1"/>
    <xf numFmtId="0" fontId="10" fillId="2" borderId="0" xfId="0" applyFont="1" applyFill="1" applyProtection="1"/>
    <xf numFmtId="0" fontId="13" fillId="2" borderId="1" xfId="0" applyFont="1" applyFill="1" applyBorder="1" applyProtection="1"/>
    <xf numFmtId="0" fontId="10" fillId="2" borderId="1" xfId="0" applyFont="1" applyFill="1" applyBorder="1" applyProtection="1"/>
    <xf numFmtId="0" fontId="4" fillId="2" borderId="0" xfId="0" applyFont="1" applyFill="1" applyProtection="1"/>
    <xf numFmtId="0" fontId="1" fillId="0" borderId="2" xfId="0" applyFont="1" applyBorder="1"/>
    <xf numFmtId="9" fontId="1" fillId="0" borderId="2" xfId="0" applyNumberFormat="1" applyFont="1" applyBorder="1"/>
    <xf numFmtId="0" fontId="7" fillId="0" borderId="2" xfId="0" applyFont="1" applyBorder="1"/>
    <xf numFmtId="167" fontId="1" fillId="0" borderId="2" xfId="3" applyNumberFormat="1" applyFont="1" applyBorder="1"/>
    <xf numFmtId="3" fontId="1" fillId="2" borderId="2" xfId="0" applyNumberFormat="1" applyFont="1" applyFill="1" applyBorder="1" applyProtection="1"/>
    <xf numFmtId="0" fontId="4" fillId="0" borderId="0" xfId="0" quotePrefix="1" applyFont="1"/>
    <xf numFmtId="9" fontId="4" fillId="0" borderId="0" xfId="0" applyNumberFormat="1" applyFont="1"/>
    <xf numFmtId="9" fontId="4" fillId="2" borderId="0" xfId="0" applyNumberFormat="1" applyFont="1" applyFill="1" applyProtection="1"/>
    <xf numFmtId="0" fontId="0" fillId="0" borderId="0" xfId="0" applyAlignment="1">
      <alignment horizontal="center"/>
    </xf>
    <xf numFmtId="0" fontId="19" fillId="0" borderId="0" xfId="0" applyFont="1" applyAlignment="1">
      <alignment horizontal="center"/>
    </xf>
    <xf numFmtId="0" fontId="19" fillId="0" borderId="8" xfId="0" applyFont="1" applyBorder="1"/>
    <xf numFmtId="0" fontId="9" fillId="0" borderId="8" xfId="0" applyFont="1" applyBorder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2" borderId="1" xfId="0" applyFont="1" applyFill="1" applyBorder="1" applyProtection="1"/>
    <xf numFmtId="0" fontId="7" fillId="0" borderId="6" xfId="0" applyFont="1" applyBorder="1"/>
    <xf numFmtId="0" fontId="0" fillId="0" borderId="6" xfId="0" applyBorder="1"/>
    <xf numFmtId="0" fontId="0" fillId="9" borderId="6" xfId="0" applyFill="1" applyBorder="1" applyProtection="1"/>
    <xf numFmtId="168" fontId="4" fillId="0" borderId="0" xfId="0" applyNumberFormat="1" applyFont="1" applyAlignment="1">
      <alignment horizontal="center"/>
    </xf>
    <xf numFmtId="168" fontId="4" fillId="2" borderId="1" xfId="0" applyNumberFormat="1" applyFont="1" applyFill="1" applyBorder="1" applyProtection="1"/>
    <xf numFmtId="14" fontId="5" fillId="10" borderId="2" xfId="0" applyNumberFormat="1" applyFont="1" applyFill="1" applyBorder="1"/>
    <xf numFmtId="44" fontId="5" fillId="10" borderId="2" xfId="0" applyNumberFormat="1" applyFont="1" applyFill="1" applyBorder="1"/>
    <xf numFmtId="14" fontId="4" fillId="0" borderId="2" xfId="0" applyNumberFormat="1" applyFont="1" applyBorder="1"/>
    <xf numFmtId="44" fontId="4" fillId="0" borderId="2" xfId="0" applyNumberFormat="1" applyFont="1" applyBorder="1"/>
    <xf numFmtId="14" fontId="4" fillId="0" borderId="0" xfId="0" applyNumberFormat="1" applyFont="1"/>
    <xf numFmtId="44" fontId="4" fillId="9" borderId="2" xfId="0" applyNumberFormat="1" applyFont="1" applyFill="1" applyBorder="1" applyProtection="1"/>
    <xf numFmtId="3" fontId="21" fillId="11" borderId="2" xfId="0" applyNumberFormat="1" applyFont="1" applyFill="1" applyBorder="1" applyAlignment="1">
      <alignment horizontal="center"/>
    </xf>
    <xf numFmtId="3" fontId="17" fillId="0" borderId="0" xfId="0" applyNumberFormat="1" applyFont="1"/>
    <xf numFmtId="3" fontId="21" fillId="0" borderId="0" xfId="0" applyNumberFormat="1" applyFont="1" applyAlignment="1">
      <alignment horizontal="right"/>
    </xf>
    <xf numFmtId="3" fontId="4" fillId="2" borderId="2" xfId="0" applyNumberFormat="1" applyFont="1" applyFill="1" applyBorder="1" applyProtection="1">
      <protection locked="0"/>
    </xf>
    <xf numFmtId="0" fontId="22" fillId="0" borderId="0" xfId="0" applyFont="1"/>
    <xf numFmtId="0" fontId="21" fillId="11" borderId="2" xfId="0" applyFont="1" applyFill="1" applyBorder="1" applyAlignment="1">
      <alignment horizontal="center"/>
    </xf>
    <xf numFmtId="0" fontId="25" fillId="11" borderId="2" xfId="0" applyFont="1" applyFill="1" applyBorder="1" applyAlignment="1">
      <alignment horizontal="center"/>
    </xf>
    <xf numFmtId="0" fontId="21" fillId="0" borderId="2" xfId="0" applyFont="1" applyBorder="1" applyAlignment="1">
      <alignment horizontal="center"/>
    </xf>
    <xf numFmtId="3" fontId="21" fillId="2" borderId="2" xfId="0" applyNumberFormat="1" applyFont="1" applyFill="1" applyBorder="1" applyAlignment="1">
      <alignment horizontal="center"/>
    </xf>
    <xf numFmtId="3" fontId="5" fillId="2" borderId="2" xfId="0" applyNumberFormat="1" applyFont="1" applyFill="1" applyBorder="1" applyAlignment="1">
      <alignment horizontal="center"/>
    </xf>
    <xf numFmtId="169" fontId="4" fillId="9" borderId="2" xfId="0" applyNumberFormat="1" applyFont="1" applyFill="1" applyBorder="1" applyProtection="1"/>
    <xf numFmtId="3" fontId="4" fillId="9" borderId="6" xfId="0" applyNumberFormat="1" applyFont="1" applyFill="1" applyBorder="1" applyProtection="1"/>
    <xf numFmtId="3" fontId="4" fillId="2" borderId="6" xfId="0" applyNumberFormat="1" applyFont="1" applyFill="1" applyBorder="1" applyProtection="1"/>
    <xf numFmtId="3" fontId="4" fillId="2" borderId="2" xfId="0" applyNumberFormat="1" applyFont="1" applyFill="1" applyBorder="1" applyProtection="1"/>
    <xf numFmtId="3" fontId="0" fillId="9" borderId="0" xfId="0" applyNumberFormat="1" applyFill="1"/>
    <xf numFmtId="167" fontId="0" fillId="0" borderId="6" xfId="4" applyNumberFormat="1" applyFont="1" applyBorder="1"/>
    <xf numFmtId="0" fontId="7" fillId="0" borderId="0" xfId="0" applyFont="1"/>
    <xf numFmtId="169" fontId="0" fillId="9" borderId="11" xfId="0" applyNumberFormat="1" applyFill="1" applyBorder="1" applyProtection="1"/>
    <xf numFmtId="0" fontId="26" fillId="0" borderId="0" xfId="0" applyFont="1" applyAlignment="1">
      <alignment wrapText="1"/>
    </xf>
    <xf numFmtId="14" fontId="27" fillId="0" borderId="0" xfId="0" applyNumberFormat="1" applyFont="1" applyAlignment="1">
      <alignment wrapText="1"/>
    </xf>
    <xf numFmtId="170" fontId="27" fillId="0" borderId="0" xfId="0" applyNumberFormat="1" applyFont="1" applyAlignment="1">
      <alignment horizontal="left" wrapText="1"/>
    </xf>
    <xf numFmtId="14" fontId="0" fillId="0" borderId="0" xfId="0" applyNumberFormat="1"/>
    <xf numFmtId="0" fontId="28" fillId="0" borderId="0" xfId="0" applyFont="1"/>
    <xf numFmtId="0" fontId="29" fillId="0" borderId="0" xfId="0" applyFont="1"/>
    <xf numFmtId="0" fontId="29" fillId="0" borderId="6" xfId="0" applyFont="1" applyBorder="1"/>
    <xf numFmtId="0" fontId="28" fillId="0" borderId="6" xfId="0" applyFont="1" applyBorder="1"/>
    <xf numFmtId="0" fontId="30" fillId="0" borderId="0" xfId="0" applyFont="1" applyAlignment="1">
      <alignment vertical="center"/>
    </xf>
    <xf numFmtId="0" fontId="3" fillId="0" borderId="0" xfId="2" quotePrefix="1"/>
    <xf numFmtId="0" fontId="31" fillId="0" borderId="0" xfId="0" applyFont="1" applyAlignment="1">
      <alignment vertical="center"/>
    </xf>
    <xf numFmtId="0" fontId="32" fillId="0" borderId="0" xfId="0" applyFont="1"/>
    <xf numFmtId="0" fontId="33" fillId="0" borderId="0" xfId="0" applyFont="1"/>
    <xf numFmtId="0" fontId="34" fillId="9" borderId="6" xfId="0" applyFont="1" applyFill="1" applyBorder="1"/>
    <xf numFmtId="0" fontId="0" fillId="9" borderId="0" xfId="0" applyFill="1" applyProtection="1"/>
    <xf numFmtId="0" fontId="35" fillId="0" borderId="0" xfId="0" applyFont="1"/>
    <xf numFmtId="0" fontId="0" fillId="0" borderId="0" xfId="0"/>
    <xf numFmtId="0" fontId="36" fillId="0" borderId="0" xfId="0" applyFont="1"/>
    <xf numFmtId="0" fontId="35" fillId="14" borderId="2" xfId="0" applyFont="1" applyFill="1" applyBorder="1"/>
    <xf numFmtId="0" fontId="35" fillId="14" borderId="10" xfId="0" applyFont="1" applyFill="1" applyBorder="1"/>
    <xf numFmtId="0" fontId="36" fillId="0" borderId="12" xfId="0" applyFont="1" applyBorder="1" applyAlignment="1">
      <alignment horizontal="left"/>
    </xf>
    <xf numFmtId="0" fontId="36" fillId="0" borderId="13" xfId="0" applyFont="1" applyBorder="1"/>
    <xf numFmtId="0" fontId="36" fillId="0" borderId="13" xfId="0" applyFont="1" applyBorder="1" applyAlignment="1">
      <alignment horizontal="right"/>
    </xf>
    <xf numFmtId="0" fontId="35" fillId="0" borderId="0" xfId="0" applyFont="1" applyAlignment="1">
      <alignment horizontal="right"/>
    </xf>
    <xf numFmtId="0" fontId="35" fillId="0" borderId="2" xfId="0" applyFont="1" applyBorder="1"/>
    <xf numFmtId="0" fontId="35" fillId="0" borderId="10" xfId="0" applyFont="1" applyBorder="1"/>
    <xf numFmtId="0" fontId="36" fillId="0" borderId="12" xfId="0" applyFont="1" applyBorder="1"/>
    <xf numFmtId="0" fontId="36" fillId="2" borderId="0" xfId="0" applyFont="1" applyFill="1" applyProtection="1"/>
    <xf numFmtId="0" fontId="36" fillId="2" borderId="13" xfId="0" applyFont="1" applyFill="1" applyBorder="1" applyProtection="1"/>
    <xf numFmtId="0" fontId="34" fillId="0" borderId="0" xfId="0" applyFont="1"/>
    <xf numFmtId="0" fontId="33" fillId="0" borderId="6" xfId="0" applyFont="1" applyBorder="1"/>
    <xf numFmtId="0" fontId="34" fillId="0" borderId="6" xfId="0" applyFont="1" applyBorder="1"/>
    <xf numFmtId="0" fontId="32" fillId="0" borderId="0" xfId="0" applyFont="1" applyAlignment="1">
      <alignment vertical="center"/>
    </xf>
    <xf numFmtId="0" fontId="23" fillId="12" borderId="7" xfId="0" applyFont="1" applyFill="1" applyBorder="1" applyAlignment="1">
      <alignment horizontal="center"/>
    </xf>
    <xf numFmtId="0" fontId="24" fillId="0" borderId="9" xfId="0" applyFont="1" applyBorder="1"/>
    <xf numFmtId="0" fontId="24" fillId="0" borderId="10" xfId="0" applyFont="1" applyBorder="1"/>
    <xf numFmtId="0" fontId="28" fillId="13" borderId="0" xfId="0" applyFont="1" applyFill="1" applyAlignment="1">
      <alignment horizontal="left" vertical="center" wrapText="1"/>
    </xf>
    <xf numFmtId="0" fontId="35" fillId="0" borderId="0" xfId="0" applyFont="1"/>
    <xf numFmtId="0" fontId="0" fillId="0" borderId="0" xfId="0"/>
    <xf numFmtId="0" fontId="36" fillId="0" borderId="0" xfId="0" applyFont="1"/>
  </cellXfs>
  <cellStyles count="5">
    <cellStyle name="Comma" xfId="3" builtinId="3"/>
    <cellStyle name="Comma 2" xfId="4" xr:uid="{40FA728A-3AF2-409B-BD14-E2F5031E4C15}"/>
    <cellStyle name="Hyperlink 2" xfId="2" xr:uid="{8F3D1A4D-B52C-4A2F-A367-DED74E3979C1}"/>
    <cellStyle name="Normal" xfId="0" builtinId="0"/>
    <cellStyle name="Normal 2" xfId="1" xr:uid="{EB7893CD-57C7-41C9-9D6E-85E9E452B487}"/>
  </cellStyles>
  <dxfs count="10">
    <dxf>
      <numFmt numFmtId="171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onnections" Target="connections.xml"/><Relationship Id="rId30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C318929B-B4A4-474A-A64A-9C99DF49B6F7}" autoFormatId="0" applyNumberFormats="0" applyBorderFormats="0" applyFontFormats="1" applyPatternFormats="1" applyAlignmentFormats="0" applyWidthHeightFormats="0">
  <queryTableRefresh preserveSortFilterLayout="0" nextId="7">
    <queryTableFields count="6">
      <queryTableField id="1" name="Rank" tableColumnId="7"/>
      <queryTableField id="2" name="Country (or dependent territory)" tableColumnId="8"/>
      <queryTableField id="3" name="Population" tableColumnId="9"/>
      <queryTableField id="4" name="Date" tableColumnId="10"/>
      <queryTableField id="5" name="% of world _x000a_population" tableColumnId="11"/>
      <queryTableField id="6" name="Source" tableColumnId="1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2E6C8011-C393-4E91-AB3D-692DEABD38BB}" autoFormatId="16" applyNumberFormats="0" applyBorderFormats="0" applyFontFormats="0" applyPatternFormats="0" applyAlignmentFormats="0" applyWidthHeightFormats="0">
  <queryTableRefresh nextId="6">
    <queryTableFields count="5">
      <queryTableField id="1" name="Rank" tableColumnId="1"/>
      <queryTableField id="2" name="Country" tableColumnId="2"/>
      <queryTableField id="3" name="Population" tableColumnId="3"/>
      <queryTableField id="4" name="Date" tableColumnId="4"/>
      <queryTableField id="5" name="% of world _x000a_population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DC08167-C32E-4162-B6E9-AFEF38ADA45F}" name="Countries_and_dependencies_by_population_edit" displayName="Countries_and_dependencies_by_population_edit" ref="A1:F248" tableType="queryTable" totalsRowShown="0" headerRowDxfId="9" dataDxfId="8">
  <tableColumns count="6">
    <tableColumn id="7" xr3:uid="{E884EB72-B130-4294-B670-5D32C2664236}" uniqueName="7" name="Rank" queryTableFieldId="1" dataDxfId="7"/>
    <tableColumn id="8" xr3:uid="{EA7F64AB-EA5A-464B-8EEB-9FC3B34D858B}" uniqueName="8" name="Country (or dependent territory)" queryTableFieldId="2" dataDxfId="6"/>
    <tableColumn id="9" xr3:uid="{05EE5F9C-3D90-4D31-8496-67B5DE9FC963}" uniqueName="9" name="Population" queryTableFieldId="3" dataDxfId="5"/>
    <tableColumn id="10" xr3:uid="{7DB313CE-C603-47BD-A904-284E69AAC16E}" uniqueName="10" name="Date" queryTableFieldId="4" dataDxfId="4"/>
    <tableColumn id="11" xr3:uid="{EF2E5270-E456-410A-9DAC-6B46AA59BE89}" uniqueName="11" name="% of world _x000a_population" queryTableFieldId="5" dataDxfId="3"/>
    <tableColumn id="12" xr3:uid="{42EB2236-E017-41AB-83D6-5A80F4E28ECD}" uniqueName="12" name="Source" queryTableFieldId="6" dataDxfId="2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54A852B-8091-4381-9580-CCCA15D18D8B}" name="Countries_and_dependencies_by_population_edit_" displayName="Countries_and_dependencies_by_population_edit_" ref="A1:E248" tableType="queryTable" totalsRowShown="0">
  <tableColumns count="5">
    <tableColumn id="1" xr3:uid="{5A18858C-E45F-4CA6-9690-CD7A7FBDC51B}" uniqueName="1" name="Rank" queryTableFieldId="1"/>
    <tableColumn id="2" xr3:uid="{47101FEF-8F14-4ECA-9264-E22A5E3C9820}" uniqueName="2" name="Country" queryTableFieldId="2" dataDxfId="1"/>
    <tableColumn id="3" xr3:uid="{15AF9015-AB54-4425-8E91-49B4D55485FD}" uniqueName="3" name="Population" queryTableFieldId="3"/>
    <tableColumn id="4" xr3:uid="{42853B65-F583-4D40-B21D-A44FB7401019}" uniqueName="4" name="Date" queryTableFieldId="4" dataDxfId="0"/>
    <tableColumn id="5" xr3:uid="{F632C0EB-15D0-4961-B48C-34C63497C698}" uniqueName="5" name="% of world _x000a_population" queryTableField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3:D22"/>
  <sheetViews>
    <sheetView topLeftCell="A4" workbookViewId="0">
      <selection activeCell="D22" sqref="D22"/>
    </sheetView>
  </sheetViews>
  <sheetFormatPr defaultRowHeight="15" x14ac:dyDescent="0.25"/>
  <cols>
    <col min="1" max="1" width="2" bestFit="1" customWidth="1"/>
    <col min="2" max="2" width="33.5703125" customWidth="1"/>
    <col min="4" max="4" width="7.42578125" bestFit="1" customWidth="1"/>
  </cols>
  <sheetData>
    <row r="3" spans="1:4" x14ac:dyDescent="0.25">
      <c r="B3" s="3" t="s">
        <v>0</v>
      </c>
      <c r="C3" s="3" t="s">
        <v>1</v>
      </c>
      <c r="D3" s="3" t="s">
        <v>2</v>
      </c>
    </row>
    <row r="4" spans="1:4" x14ac:dyDescent="0.25">
      <c r="B4" s="4" t="s">
        <v>3</v>
      </c>
      <c r="C4" s="4" t="s">
        <v>4</v>
      </c>
      <c r="D4" s="4">
        <v>43</v>
      </c>
    </row>
    <row r="5" spans="1:4" x14ac:dyDescent="0.25">
      <c r="B5" s="4" t="s">
        <v>3</v>
      </c>
      <c r="C5" s="4" t="s">
        <v>5</v>
      </c>
      <c r="D5" s="4">
        <v>59</v>
      </c>
    </row>
    <row r="6" spans="1:4" x14ac:dyDescent="0.25">
      <c r="B6" s="4" t="s">
        <v>3</v>
      </c>
      <c r="C6" s="4" t="s">
        <v>6</v>
      </c>
      <c r="D6" s="4">
        <v>72</v>
      </c>
    </row>
    <row r="7" spans="1:4" x14ac:dyDescent="0.25">
      <c r="B7" s="5" t="s">
        <v>7</v>
      </c>
      <c r="C7" s="5" t="s">
        <v>8</v>
      </c>
      <c r="D7" s="5">
        <v>119</v>
      </c>
    </row>
    <row r="8" spans="1:4" x14ac:dyDescent="0.25">
      <c r="B8" s="5" t="s">
        <v>7</v>
      </c>
      <c r="C8" s="5" t="s">
        <v>9</v>
      </c>
      <c r="D8" s="5">
        <v>175</v>
      </c>
    </row>
    <row r="9" spans="1:4" x14ac:dyDescent="0.25">
      <c r="B9" s="5" t="s">
        <v>7</v>
      </c>
      <c r="C9" s="5" t="s">
        <v>10</v>
      </c>
      <c r="D9" s="5">
        <v>192</v>
      </c>
    </row>
    <row r="10" spans="1:4" x14ac:dyDescent="0.25">
      <c r="B10" s="6" t="s">
        <v>11</v>
      </c>
      <c r="C10" s="6" t="s">
        <v>12</v>
      </c>
      <c r="D10" s="6">
        <v>240</v>
      </c>
    </row>
    <row r="11" spans="1:4" x14ac:dyDescent="0.25">
      <c r="B11" s="6" t="s">
        <v>11</v>
      </c>
      <c r="C11" s="6" t="s">
        <v>13</v>
      </c>
      <c r="D11" s="6">
        <v>405</v>
      </c>
    </row>
    <row r="12" spans="1:4" x14ac:dyDescent="0.25">
      <c r="B12" s="6" t="s">
        <v>11</v>
      </c>
      <c r="C12" s="6" t="s">
        <v>14</v>
      </c>
      <c r="D12" s="6">
        <v>522</v>
      </c>
    </row>
    <row r="14" spans="1:4" x14ac:dyDescent="0.25">
      <c r="B14" s="2" t="s">
        <v>15</v>
      </c>
    </row>
    <row r="15" spans="1:4" ht="15.75" thickBot="1" x14ac:dyDescent="0.3"/>
    <row r="16" spans="1:4" ht="15.75" thickBot="1" x14ac:dyDescent="0.3">
      <c r="A16" s="1">
        <v>1</v>
      </c>
      <c r="B16" s="1" t="s">
        <v>16</v>
      </c>
      <c r="D16" s="7">
        <f>AVERAGE(D4:D6)</f>
        <v>58</v>
      </c>
    </row>
    <row r="17" spans="1:4" ht="15.75" thickBot="1" x14ac:dyDescent="0.3"/>
    <row r="18" spans="1:4" ht="15.75" thickBot="1" x14ac:dyDescent="0.3">
      <c r="A18" s="1">
        <v>2</v>
      </c>
      <c r="B18" s="1" t="s">
        <v>17</v>
      </c>
      <c r="D18" s="7">
        <f>AVERAGE(D7:D9)</f>
        <v>162</v>
      </c>
    </row>
    <row r="19" spans="1:4" ht="15.75" thickBot="1" x14ac:dyDescent="0.3"/>
    <row r="20" spans="1:4" ht="15.75" thickBot="1" x14ac:dyDescent="0.3">
      <c r="A20" s="1">
        <v>3</v>
      </c>
      <c r="B20" s="1" t="s">
        <v>18</v>
      </c>
      <c r="D20" s="7">
        <f>AVERAGE(D10:D12)</f>
        <v>389</v>
      </c>
    </row>
    <row r="21" spans="1:4" ht="15.75" thickBot="1" x14ac:dyDescent="0.3"/>
    <row r="22" spans="1:4" ht="15.75" thickBot="1" x14ac:dyDescent="0.3">
      <c r="A22" s="1">
        <v>4</v>
      </c>
      <c r="B22" s="1" t="s">
        <v>19</v>
      </c>
      <c r="D22" s="8">
        <f>AVERAGE(D4:D12)</f>
        <v>203</v>
      </c>
    </row>
  </sheetData>
  <sheetProtection sheet="1" objects="1" scenarios="1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E27E7-B106-45E2-A451-EF65E28CBCB0}">
  <dimension ref="A1:G18"/>
  <sheetViews>
    <sheetView workbookViewId="0">
      <selection activeCell="D11" sqref="D11"/>
    </sheetView>
  </sheetViews>
  <sheetFormatPr defaultRowHeight="15" x14ac:dyDescent="0.25"/>
  <cols>
    <col min="4" max="4" width="11.140625" bestFit="1" customWidth="1"/>
  </cols>
  <sheetData>
    <row r="1" spans="1:7" x14ac:dyDescent="0.25">
      <c r="A1" s="19" t="s">
        <v>151</v>
      </c>
      <c r="B1" s="19"/>
      <c r="C1" s="19"/>
      <c r="D1" s="19"/>
      <c r="E1" s="19"/>
      <c r="F1" s="19"/>
      <c r="G1" s="19"/>
    </row>
    <row r="2" spans="1:7" x14ac:dyDescent="0.25">
      <c r="A2" s="19"/>
      <c r="B2" s="19"/>
      <c r="C2" s="19"/>
      <c r="D2" s="19"/>
      <c r="E2" s="19"/>
      <c r="F2" s="19"/>
      <c r="G2" s="19"/>
    </row>
    <row r="3" spans="1:7" x14ac:dyDescent="0.25">
      <c r="A3" s="19"/>
      <c r="B3" s="19" t="s">
        <v>59</v>
      </c>
      <c r="C3" s="19"/>
      <c r="D3" s="19"/>
      <c r="E3" s="19"/>
      <c r="F3" s="19"/>
      <c r="G3" s="19"/>
    </row>
    <row r="4" spans="1:7" x14ac:dyDescent="0.25">
      <c r="A4" s="49" t="s">
        <v>152</v>
      </c>
      <c r="B4" s="50">
        <v>1</v>
      </c>
      <c r="C4" s="19"/>
      <c r="D4" s="19"/>
      <c r="E4" s="19"/>
      <c r="F4" s="19"/>
      <c r="G4" s="19"/>
    </row>
    <row r="5" spans="1:7" x14ac:dyDescent="0.25">
      <c r="A5" s="49" t="s">
        <v>153</v>
      </c>
      <c r="B5" s="50">
        <v>0.5</v>
      </c>
      <c r="C5" s="19"/>
      <c r="D5" s="19"/>
      <c r="E5" s="19"/>
      <c r="F5" s="19"/>
      <c r="G5" s="19"/>
    </row>
    <row r="6" spans="1:7" x14ac:dyDescent="0.25">
      <c r="A6" s="19"/>
      <c r="B6" s="19"/>
      <c r="C6" s="19"/>
      <c r="D6" s="19"/>
      <c r="E6" s="19"/>
      <c r="F6" s="19"/>
      <c r="G6" s="19"/>
    </row>
    <row r="7" spans="1:7" x14ac:dyDescent="0.25">
      <c r="A7" s="19" t="s">
        <v>154</v>
      </c>
      <c r="B7" s="19"/>
      <c r="C7" s="19"/>
      <c r="D7" s="19"/>
      <c r="E7" s="19"/>
      <c r="F7" s="19"/>
      <c r="G7" s="19"/>
    </row>
    <row r="8" spans="1:7" x14ac:dyDescent="0.25">
      <c r="A8" s="19" t="s">
        <v>155</v>
      </c>
      <c r="B8" s="19"/>
      <c r="C8" s="19"/>
      <c r="D8" s="19"/>
      <c r="E8" s="19"/>
      <c r="F8" s="19"/>
      <c r="G8" s="19"/>
    </row>
    <row r="9" spans="1:7" x14ac:dyDescent="0.25">
      <c r="A9" s="19"/>
      <c r="B9" s="19"/>
      <c r="C9" s="19"/>
      <c r="D9" s="19"/>
      <c r="E9" s="19"/>
      <c r="F9" s="19"/>
      <c r="G9" s="19"/>
    </row>
    <row r="10" spans="1:7" x14ac:dyDescent="0.25">
      <c r="A10" s="51" t="s">
        <v>1</v>
      </c>
      <c r="B10" s="51" t="s">
        <v>156</v>
      </c>
      <c r="C10" s="51" t="s">
        <v>157</v>
      </c>
      <c r="D10" s="51" t="s">
        <v>158</v>
      </c>
      <c r="E10" s="19"/>
      <c r="F10" s="19"/>
      <c r="G10" s="19"/>
    </row>
    <row r="11" spans="1:7" x14ac:dyDescent="0.25">
      <c r="A11" s="49" t="s">
        <v>159</v>
      </c>
      <c r="B11" s="49" t="s">
        <v>152</v>
      </c>
      <c r="C11" s="52">
        <v>46866</v>
      </c>
      <c r="D11" s="53">
        <f>IF(B11="A+",C11,C11*0.5)</f>
        <v>46866</v>
      </c>
      <c r="E11" s="19"/>
      <c r="F11" s="19"/>
      <c r="G11" s="19"/>
    </row>
    <row r="12" spans="1:7" x14ac:dyDescent="0.25">
      <c r="A12" s="49" t="s">
        <v>160</v>
      </c>
      <c r="B12" s="49" t="s">
        <v>153</v>
      </c>
      <c r="C12" s="52">
        <v>33495</v>
      </c>
      <c r="D12" s="53">
        <f t="shared" ref="D12:D17" si="0">IF(B12="A+",C12,C12*0.5)</f>
        <v>16747.5</v>
      </c>
      <c r="E12" s="19"/>
      <c r="F12" s="19"/>
      <c r="G12" s="19"/>
    </row>
    <row r="13" spans="1:7" x14ac:dyDescent="0.25">
      <c r="A13" s="49" t="s">
        <v>161</v>
      </c>
      <c r="B13" s="49" t="s">
        <v>153</v>
      </c>
      <c r="C13" s="52">
        <v>35087</v>
      </c>
      <c r="D13" s="53">
        <f t="shared" si="0"/>
        <v>17543.5</v>
      </c>
      <c r="E13" s="19"/>
      <c r="F13" s="19"/>
      <c r="G13" s="19"/>
    </row>
    <row r="14" spans="1:7" x14ac:dyDescent="0.25">
      <c r="A14" s="49" t="s">
        <v>162</v>
      </c>
      <c r="B14" s="49" t="s">
        <v>152</v>
      </c>
      <c r="C14" s="52">
        <v>42603</v>
      </c>
      <c r="D14" s="53">
        <f t="shared" si="0"/>
        <v>42603</v>
      </c>
      <c r="E14" s="19"/>
      <c r="F14" s="19"/>
      <c r="G14" s="19"/>
    </row>
    <row r="15" spans="1:7" x14ac:dyDescent="0.25">
      <c r="A15" s="49" t="s">
        <v>147</v>
      </c>
      <c r="B15" s="49" t="s">
        <v>153</v>
      </c>
      <c r="C15" s="52">
        <v>36971</v>
      </c>
      <c r="D15" s="53">
        <f t="shared" si="0"/>
        <v>18485.5</v>
      </c>
      <c r="E15" s="19"/>
      <c r="F15" s="19"/>
      <c r="G15" s="19"/>
    </row>
    <row r="16" spans="1:7" x14ac:dyDescent="0.25">
      <c r="A16" s="49" t="s">
        <v>163</v>
      </c>
      <c r="B16" s="49" t="s">
        <v>152</v>
      </c>
      <c r="C16" s="52">
        <v>41286</v>
      </c>
      <c r="D16" s="53">
        <f t="shared" si="0"/>
        <v>41286</v>
      </c>
      <c r="E16" s="19"/>
      <c r="F16" s="19"/>
      <c r="G16" s="19"/>
    </row>
    <row r="17" spans="1:7" x14ac:dyDescent="0.25">
      <c r="A17" s="49" t="s">
        <v>164</v>
      </c>
      <c r="B17" s="49" t="s">
        <v>153</v>
      </c>
      <c r="C17" s="52">
        <v>37732</v>
      </c>
      <c r="D17" s="53">
        <f t="shared" si="0"/>
        <v>18866</v>
      </c>
      <c r="E17" s="19"/>
      <c r="F17" s="19"/>
      <c r="G17" s="19"/>
    </row>
    <row r="18" spans="1:7" x14ac:dyDescent="0.25">
      <c r="A18" s="19"/>
      <c r="B18" s="19"/>
      <c r="C18" s="19"/>
      <c r="D18" s="19"/>
      <c r="E18" s="19"/>
      <c r="F18" s="19"/>
      <c r="G18" s="19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2F030-8A44-4965-A2F6-3C66BFDC4628}">
  <dimension ref="A1:G26"/>
  <sheetViews>
    <sheetView topLeftCell="A10" workbookViewId="0">
      <selection activeCell="D25" sqref="D25"/>
    </sheetView>
  </sheetViews>
  <sheetFormatPr defaultRowHeight="15" x14ac:dyDescent="0.25"/>
  <cols>
    <col min="3" max="3" width="9.85546875" bestFit="1" customWidth="1"/>
    <col min="4" max="4" width="23" bestFit="1" customWidth="1"/>
  </cols>
  <sheetData>
    <row r="1" spans="1:7" x14ac:dyDescent="0.25">
      <c r="A1" s="2" t="s">
        <v>165</v>
      </c>
      <c r="B1" s="1"/>
      <c r="C1" s="1"/>
      <c r="D1" s="1"/>
      <c r="E1" s="1"/>
      <c r="F1" s="1"/>
      <c r="G1" s="1"/>
    </row>
    <row r="2" spans="1:7" x14ac:dyDescent="0.25">
      <c r="A2" s="1" t="s">
        <v>166</v>
      </c>
      <c r="B2" s="1"/>
      <c r="C2" s="1"/>
      <c r="D2" s="1"/>
      <c r="E2" s="1"/>
      <c r="F2" s="1"/>
      <c r="G2" s="1"/>
    </row>
    <row r="3" spans="1:7" x14ac:dyDescent="0.25">
      <c r="A3" s="54" t="s">
        <v>167</v>
      </c>
      <c r="B3" s="1" t="s">
        <v>168</v>
      </c>
      <c r="C3" s="1"/>
      <c r="D3" s="1"/>
      <c r="E3" s="1"/>
      <c r="F3" s="1"/>
      <c r="G3" s="1"/>
    </row>
    <row r="4" spans="1:7" x14ac:dyDescent="0.25">
      <c r="A4" s="1" t="s">
        <v>169</v>
      </c>
      <c r="B4" s="1" t="s">
        <v>170</v>
      </c>
      <c r="C4" s="1"/>
      <c r="D4" s="1"/>
      <c r="E4" s="1"/>
      <c r="F4" s="1"/>
      <c r="G4" s="1"/>
    </row>
    <row r="5" spans="1:7" x14ac:dyDescent="0.25">
      <c r="A5" s="54" t="s">
        <v>171</v>
      </c>
      <c r="B5" s="1" t="s">
        <v>172</v>
      </c>
      <c r="C5" s="1"/>
      <c r="D5" s="1"/>
      <c r="E5" s="1"/>
      <c r="F5" s="1"/>
      <c r="G5" s="1"/>
    </row>
    <row r="6" spans="1:7" x14ac:dyDescent="0.25">
      <c r="A6" s="1" t="s">
        <v>173</v>
      </c>
      <c r="B6" s="1" t="s">
        <v>174</v>
      </c>
      <c r="C6" s="1"/>
      <c r="D6" s="1"/>
      <c r="E6" s="1"/>
      <c r="F6" s="1"/>
      <c r="G6" s="1"/>
    </row>
    <row r="7" spans="1:7" x14ac:dyDescent="0.25">
      <c r="A7" s="1" t="s">
        <v>175</v>
      </c>
      <c r="B7" s="1" t="s">
        <v>176</v>
      </c>
      <c r="C7" s="1"/>
      <c r="D7" s="1"/>
      <c r="E7" s="1"/>
      <c r="F7" s="1"/>
      <c r="G7" s="1"/>
    </row>
    <row r="8" spans="1:7" x14ac:dyDescent="0.25">
      <c r="A8" s="1" t="s">
        <v>177</v>
      </c>
      <c r="B8" s="1" t="s">
        <v>178</v>
      </c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36" t="s">
        <v>179</v>
      </c>
      <c r="B10" s="1"/>
      <c r="C10" s="1"/>
      <c r="D10" s="1"/>
      <c r="E10" s="1"/>
      <c r="F10" s="1"/>
      <c r="G10" s="1"/>
    </row>
    <row r="11" spans="1:7" x14ac:dyDescent="0.25">
      <c r="A11" s="1">
        <v>2</v>
      </c>
      <c r="B11" s="1" t="s">
        <v>180</v>
      </c>
      <c r="C11" s="1">
        <v>3</v>
      </c>
      <c r="D11" s="48">
        <f>A11+C11</f>
        <v>5</v>
      </c>
      <c r="E11" s="1"/>
      <c r="F11" s="1"/>
      <c r="G11" s="1"/>
    </row>
    <row r="12" spans="1:7" x14ac:dyDescent="0.25">
      <c r="A12" s="1">
        <v>3</v>
      </c>
      <c r="B12" s="1" t="s">
        <v>181</v>
      </c>
      <c r="C12" s="1">
        <v>1</v>
      </c>
      <c r="D12" s="48">
        <f>A12-C12</f>
        <v>2</v>
      </c>
      <c r="E12" s="1"/>
      <c r="F12" s="1"/>
      <c r="G12" s="1"/>
    </row>
    <row r="13" spans="1:7" x14ac:dyDescent="0.25">
      <c r="A13" s="1">
        <v>5</v>
      </c>
      <c r="B13" s="1" t="s">
        <v>182</v>
      </c>
      <c r="C13" s="1">
        <v>10</v>
      </c>
      <c r="D13" s="48">
        <f>A13*C13</f>
        <v>50</v>
      </c>
      <c r="E13" s="1"/>
      <c r="F13" s="1"/>
      <c r="G13" s="1"/>
    </row>
    <row r="14" spans="1:7" x14ac:dyDescent="0.25">
      <c r="A14" s="1">
        <v>10</v>
      </c>
      <c r="B14" s="1" t="s">
        <v>183</v>
      </c>
      <c r="C14" s="1">
        <v>2</v>
      </c>
      <c r="D14" s="48">
        <f>A14/C14</f>
        <v>5</v>
      </c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36" t="s">
        <v>184</v>
      </c>
      <c r="B17" s="1"/>
      <c r="C17" s="1"/>
      <c r="D17" s="1"/>
      <c r="E17" s="1"/>
      <c r="F17" s="1"/>
      <c r="G17" s="1"/>
    </row>
    <row r="18" spans="1:7" x14ac:dyDescent="0.25">
      <c r="A18" s="2">
        <v>10</v>
      </c>
      <c r="B18" s="1" t="s">
        <v>185</v>
      </c>
      <c r="C18" s="1">
        <v>100</v>
      </c>
      <c r="D18" s="56">
        <f>10/100*100%</f>
        <v>0.1</v>
      </c>
      <c r="E18" s="1"/>
      <c r="F18" s="1"/>
      <c r="G18" s="1"/>
    </row>
    <row r="19" spans="1:7" x14ac:dyDescent="0.25">
      <c r="A19" s="2">
        <v>3</v>
      </c>
      <c r="B19" s="1" t="s">
        <v>185</v>
      </c>
      <c r="C19" s="1">
        <v>6</v>
      </c>
      <c r="D19" s="56">
        <f>3/6*100%</f>
        <v>0.5</v>
      </c>
      <c r="E19" s="1"/>
      <c r="F19" s="1"/>
      <c r="G19" s="1"/>
    </row>
    <row r="20" spans="1:7" x14ac:dyDescent="0.25">
      <c r="A20" s="2">
        <v>1.5</v>
      </c>
      <c r="B20" s="1" t="s">
        <v>185</v>
      </c>
      <c r="C20" s="1">
        <v>1</v>
      </c>
      <c r="D20" s="56">
        <f>1.5/1*100%</f>
        <v>1.5</v>
      </c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36" t="s">
        <v>186</v>
      </c>
      <c r="B22" s="1"/>
      <c r="C22" s="1"/>
      <c r="D22" s="1"/>
      <c r="E22" s="1"/>
      <c r="F22" s="1"/>
      <c r="G22" s="1"/>
    </row>
    <row r="23" spans="1:7" x14ac:dyDescent="0.25">
      <c r="A23" s="2" t="s">
        <v>187</v>
      </c>
      <c r="B23" s="2" t="s">
        <v>188</v>
      </c>
      <c r="C23" s="2" t="s">
        <v>189</v>
      </c>
      <c r="D23" s="2" t="s">
        <v>190</v>
      </c>
      <c r="E23" s="2"/>
      <c r="F23" s="1"/>
      <c r="G23" s="1"/>
    </row>
    <row r="24" spans="1:7" x14ac:dyDescent="0.25">
      <c r="A24" s="1" t="s">
        <v>191</v>
      </c>
      <c r="B24" s="1">
        <v>100</v>
      </c>
      <c r="C24" s="1">
        <v>150</v>
      </c>
      <c r="D24" s="56">
        <f>(C24-B24)/B24*100%</f>
        <v>0.5</v>
      </c>
      <c r="E24" s="55"/>
      <c r="F24" s="1"/>
      <c r="G24" s="1"/>
    </row>
    <row r="25" spans="1:7" x14ac:dyDescent="0.25">
      <c r="A25" s="1" t="s">
        <v>192</v>
      </c>
      <c r="B25" s="1">
        <v>100</v>
      </c>
      <c r="C25" s="1">
        <v>50</v>
      </c>
      <c r="D25" s="56">
        <f>(C25-B25)/B25*100%</f>
        <v>-0.5</v>
      </c>
      <c r="E25" s="55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46894-47E1-403B-AA9D-98C332991E85}">
  <dimension ref="A1:D15"/>
  <sheetViews>
    <sheetView workbookViewId="0">
      <selection activeCell="E13" sqref="E13"/>
    </sheetView>
  </sheetViews>
  <sheetFormatPr defaultRowHeight="15" x14ac:dyDescent="0.25"/>
  <cols>
    <col min="2" max="2" width="69.42578125" bestFit="1" customWidth="1"/>
  </cols>
  <sheetData>
    <row r="1" spans="1:4" x14ac:dyDescent="0.25">
      <c r="A1" s="57"/>
      <c r="B1" s="1" t="s">
        <v>193</v>
      </c>
    </row>
    <row r="2" spans="1:4" x14ac:dyDescent="0.25">
      <c r="A2" s="58"/>
      <c r="B2" s="59" t="s">
        <v>194</v>
      </c>
      <c r="C2" s="60"/>
    </row>
    <row r="3" spans="1:4" x14ac:dyDescent="0.25">
      <c r="A3" s="61">
        <v>1</v>
      </c>
      <c r="B3" s="1" t="s">
        <v>195</v>
      </c>
    </row>
    <row r="4" spans="1:4" x14ac:dyDescent="0.25">
      <c r="A4" s="62"/>
      <c r="B4" s="34" t="s">
        <v>1</v>
      </c>
      <c r="C4" s="34" t="s">
        <v>2</v>
      </c>
    </row>
    <row r="5" spans="1:4" x14ac:dyDescent="0.25">
      <c r="A5" s="61"/>
      <c r="B5" s="3" t="s">
        <v>196</v>
      </c>
      <c r="C5" s="3">
        <v>200</v>
      </c>
    </row>
    <row r="6" spans="1:4" x14ac:dyDescent="0.25">
      <c r="A6" s="61"/>
      <c r="B6" s="3" t="s">
        <v>197</v>
      </c>
      <c r="C6" s="3">
        <v>120</v>
      </c>
    </row>
    <row r="7" spans="1:4" x14ac:dyDescent="0.25">
      <c r="A7" s="61"/>
      <c r="B7" s="3" t="s">
        <v>198</v>
      </c>
      <c r="C7" s="3">
        <v>156</v>
      </c>
    </row>
    <row r="8" spans="1:4" x14ac:dyDescent="0.25">
      <c r="A8" s="61"/>
      <c r="B8" s="3" t="s">
        <v>199</v>
      </c>
      <c r="C8" s="3">
        <v>190</v>
      </c>
    </row>
    <row r="9" spans="1:4" x14ac:dyDescent="0.25">
      <c r="A9" s="61"/>
      <c r="B9" s="3" t="s">
        <v>200</v>
      </c>
      <c r="C9" s="3">
        <v>320</v>
      </c>
    </row>
    <row r="10" spans="1:4" x14ac:dyDescent="0.25">
      <c r="A10" s="61"/>
      <c r="B10" s="3" t="s">
        <v>201</v>
      </c>
      <c r="C10" s="3">
        <v>89</v>
      </c>
    </row>
    <row r="11" spans="1:4" ht="15.75" thickBot="1" x14ac:dyDescent="0.3">
      <c r="A11" s="57"/>
    </row>
    <row r="12" spans="1:4" ht="15.75" thickBot="1" x14ac:dyDescent="0.3">
      <c r="A12" s="61">
        <v>1.1000000000000001</v>
      </c>
      <c r="B12" s="1" t="s">
        <v>202</v>
      </c>
      <c r="C12" s="63">
        <f>MAX(C5:C10)</f>
        <v>320</v>
      </c>
      <c r="D12" s="1"/>
    </row>
    <row r="13" spans="1:4" ht="15.75" thickBot="1" x14ac:dyDescent="0.3">
      <c r="A13" s="61">
        <v>1.2</v>
      </c>
      <c r="B13" s="1" t="s">
        <v>203</v>
      </c>
      <c r="C13" s="63">
        <f>MIN(C5:C10)</f>
        <v>89</v>
      </c>
      <c r="D13" s="1"/>
    </row>
    <row r="14" spans="1:4" ht="15.75" thickBot="1" x14ac:dyDescent="0.3">
      <c r="A14" s="61">
        <v>1.3</v>
      </c>
      <c r="B14" s="1" t="s">
        <v>204</v>
      </c>
      <c r="C14" s="63">
        <f>AVERAGE(C12:C13)</f>
        <v>204.5</v>
      </c>
      <c r="D14" s="1"/>
    </row>
    <row r="15" spans="1:4" x14ac:dyDescent="0.25">
      <c r="A15" s="57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ECA93-F354-4832-BCAA-0953F16FE823}">
  <dimension ref="A1:I13"/>
  <sheetViews>
    <sheetView workbookViewId="0">
      <selection activeCell="G12" sqref="G12"/>
    </sheetView>
  </sheetViews>
  <sheetFormatPr defaultRowHeight="15" x14ac:dyDescent="0.25"/>
  <cols>
    <col min="1" max="1" width="5.42578125" customWidth="1"/>
  </cols>
  <sheetData>
    <row r="1" spans="1:9" x14ac:dyDescent="0.25">
      <c r="A1" s="1"/>
      <c r="B1" s="1" t="s">
        <v>205</v>
      </c>
    </row>
    <row r="3" spans="1:9" x14ac:dyDescent="0.25">
      <c r="A3" s="1"/>
      <c r="B3" s="1" t="s">
        <v>206</v>
      </c>
    </row>
    <row r="4" spans="1:9" x14ac:dyDescent="0.25">
      <c r="A4" s="1"/>
      <c r="B4" s="1" t="s">
        <v>207</v>
      </c>
    </row>
    <row r="5" spans="1:9" x14ac:dyDescent="0.25">
      <c r="A5" s="1"/>
      <c r="B5" s="1" t="s">
        <v>208</v>
      </c>
    </row>
    <row r="6" spans="1:9" x14ac:dyDescent="0.25">
      <c r="A6" s="1"/>
      <c r="B6" s="1"/>
    </row>
    <row r="7" spans="1:9" x14ac:dyDescent="0.25">
      <c r="C7" s="1" t="s">
        <v>209</v>
      </c>
      <c r="D7" s="1" t="s">
        <v>210</v>
      </c>
      <c r="E7" s="1" t="s">
        <v>211</v>
      </c>
      <c r="F7" s="1" t="s">
        <v>212</v>
      </c>
    </row>
    <row r="8" spans="1:9" x14ac:dyDescent="0.25">
      <c r="A8" s="1"/>
      <c r="B8" s="1" t="s">
        <v>213</v>
      </c>
      <c r="C8" s="1">
        <v>95</v>
      </c>
      <c r="D8" s="1">
        <v>56</v>
      </c>
      <c r="E8" s="1">
        <v>14</v>
      </c>
      <c r="F8" s="1">
        <v>66</v>
      </c>
      <c r="G8" s="48" t="str">
        <f>IF(MIN(C8:F8)&lt;50,"FAIL","PASS")</f>
        <v>FAIL</v>
      </c>
      <c r="I8" s="1"/>
    </row>
    <row r="9" spans="1:9" x14ac:dyDescent="0.25">
      <c r="A9" s="1"/>
      <c r="B9" s="1" t="s">
        <v>214</v>
      </c>
      <c r="C9" s="1">
        <v>54</v>
      </c>
      <c r="D9" s="1">
        <v>89</v>
      </c>
      <c r="E9" s="1">
        <v>53</v>
      </c>
      <c r="F9" s="1">
        <v>66</v>
      </c>
      <c r="G9" s="48" t="str">
        <f t="shared" ref="G9:G11" si="0">IF(MIN(C9:F9)&lt;50,"FAIL","PASS")</f>
        <v>PASS</v>
      </c>
      <c r="I9" s="1"/>
    </row>
    <row r="10" spans="1:9" x14ac:dyDescent="0.25">
      <c r="A10" s="1"/>
      <c r="B10" s="1" t="s">
        <v>215</v>
      </c>
      <c r="C10" s="1">
        <v>100</v>
      </c>
      <c r="D10" s="1">
        <v>69</v>
      </c>
      <c r="E10" s="1">
        <v>78</v>
      </c>
      <c r="F10" s="1">
        <v>53</v>
      </c>
      <c r="G10" s="48" t="str">
        <f t="shared" si="0"/>
        <v>PASS</v>
      </c>
      <c r="I10" s="1"/>
    </row>
    <row r="11" spans="1:9" x14ac:dyDescent="0.25">
      <c r="A11" s="1"/>
      <c r="B11" s="1" t="s">
        <v>123</v>
      </c>
      <c r="C11" s="1">
        <v>49</v>
      </c>
      <c r="D11" s="1">
        <v>70</v>
      </c>
      <c r="E11" s="1">
        <v>87</v>
      </c>
      <c r="F11" s="1">
        <v>100</v>
      </c>
      <c r="G11" s="48" t="str">
        <f t="shared" si="0"/>
        <v>FAIL</v>
      </c>
      <c r="I11" s="1"/>
    </row>
    <row r="13" spans="1:9" x14ac:dyDescent="0.25">
      <c r="A13" s="1"/>
      <c r="B13" s="33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F8E71-7123-4245-A950-6669F7CFE6AA}">
  <dimension ref="A1:E12"/>
  <sheetViews>
    <sheetView workbookViewId="0">
      <selection activeCell="C12" sqref="C12"/>
    </sheetView>
  </sheetViews>
  <sheetFormatPr defaultRowHeight="15" x14ac:dyDescent="0.25"/>
  <cols>
    <col min="2" max="2" width="73.42578125" bestFit="1" customWidth="1"/>
  </cols>
  <sheetData>
    <row r="1" spans="1:5" x14ac:dyDescent="0.25">
      <c r="A1" s="1"/>
      <c r="B1" s="1" t="s">
        <v>216</v>
      </c>
    </row>
    <row r="2" spans="1:5" x14ac:dyDescent="0.25">
      <c r="A2" s="1"/>
      <c r="B2" s="33" t="s">
        <v>217</v>
      </c>
    </row>
    <row r="4" spans="1:5" x14ac:dyDescent="0.25">
      <c r="C4" s="1" t="s">
        <v>209</v>
      </c>
    </row>
    <row r="5" spans="1:5" x14ac:dyDescent="0.25">
      <c r="A5" s="1"/>
      <c r="B5" s="1" t="s">
        <v>218</v>
      </c>
      <c r="C5" s="1">
        <v>95</v>
      </c>
    </row>
    <row r="6" spans="1:5" x14ac:dyDescent="0.25">
      <c r="A6" s="1"/>
      <c r="B6" s="1" t="s">
        <v>214</v>
      </c>
      <c r="C6" s="1">
        <v>54</v>
      </c>
    </row>
    <row r="7" spans="1:5" x14ac:dyDescent="0.25">
      <c r="A7" s="1"/>
      <c r="B7" s="1" t="s">
        <v>215</v>
      </c>
      <c r="C7" s="1">
        <v>100</v>
      </c>
    </row>
    <row r="8" spans="1:5" x14ac:dyDescent="0.25">
      <c r="A8" s="1"/>
      <c r="B8" s="1" t="s">
        <v>123</v>
      </c>
      <c r="C8" s="1">
        <v>49</v>
      </c>
    </row>
    <row r="9" spans="1:5" x14ac:dyDescent="0.25">
      <c r="A9" s="1"/>
      <c r="B9" s="1" t="s">
        <v>219</v>
      </c>
      <c r="C9" s="1">
        <v>67</v>
      </c>
    </row>
    <row r="10" spans="1:5" x14ac:dyDescent="0.25">
      <c r="A10" s="1"/>
      <c r="B10" s="1" t="s">
        <v>220</v>
      </c>
      <c r="C10" s="1">
        <v>45</v>
      </c>
    </row>
    <row r="11" spans="1:5" x14ac:dyDescent="0.25">
      <c r="A11" s="1"/>
      <c r="B11" s="1" t="s">
        <v>221</v>
      </c>
      <c r="C11" s="1">
        <v>77</v>
      </c>
    </row>
    <row r="12" spans="1:5" x14ac:dyDescent="0.25">
      <c r="C12" s="48" t="str">
        <f>IF(MAX(C5:C11)&gt;=99,"EASY","NOT EASY")</f>
        <v>EASY</v>
      </c>
      <c r="E12" s="1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1C5DE-0B12-4D64-BDBD-E8C4E6E4350F}">
  <dimension ref="A1:C12"/>
  <sheetViews>
    <sheetView workbookViewId="0">
      <selection activeCell="E11" sqref="E11"/>
    </sheetView>
  </sheetViews>
  <sheetFormatPr defaultRowHeight="15" x14ac:dyDescent="0.25"/>
  <cols>
    <col min="1" max="1" width="50.140625" bestFit="1" customWidth="1"/>
    <col min="3" max="3" width="21.5703125" bestFit="1" customWidth="1"/>
  </cols>
  <sheetData>
    <row r="1" spans="1:3" x14ac:dyDescent="0.25">
      <c r="A1" t="s">
        <v>222</v>
      </c>
    </row>
    <row r="2" spans="1:3" x14ac:dyDescent="0.25">
      <c r="A2" t="s">
        <v>223</v>
      </c>
    </row>
    <row r="3" spans="1:3" x14ac:dyDescent="0.25">
      <c r="A3" t="s">
        <v>224</v>
      </c>
    </row>
    <row r="4" spans="1:3" x14ac:dyDescent="0.25">
      <c r="A4" t="s">
        <v>225</v>
      </c>
    </row>
    <row r="6" spans="1:3" x14ac:dyDescent="0.25">
      <c r="A6" t="s">
        <v>226</v>
      </c>
    </row>
    <row r="8" spans="1:3" x14ac:dyDescent="0.25">
      <c r="A8" s="64" t="s">
        <v>227</v>
      </c>
      <c r="B8" s="64" t="s">
        <v>118</v>
      </c>
      <c r="C8" s="64" t="s">
        <v>228</v>
      </c>
    </row>
    <row r="9" spans="1:3" x14ac:dyDescent="0.25">
      <c r="A9" s="65" t="s">
        <v>229</v>
      </c>
      <c r="B9" s="65">
        <v>78</v>
      </c>
      <c r="C9" s="66" t="str">
        <f>IF(B9&gt;=80,"EXCELLENT",IF(B9&gt;=60,"GOOD","FAILED"))</f>
        <v>GOOD</v>
      </c>
    </row>
    <row r="10" spans="1:3" x14ac:dyDescent="0.25">
      <c r="A10" s="65" t="s">
        <v>230</v>
      </c>
      <c r="B10" s="65">
        <v>85</v>
      </c>
      <c r="C10" s="66" t="str">
        <f t="shared" ref="C10:C12" si="0">IF(B10&gt;=80,"EXCELLENT",IF(B10&gt;=60,"GOOD","FAILED"))</f>
        <v>EXCELLENT</v>
      </c>
    </row>
    <row r="11" spans="1:3" x14ac:dyDescent="0.25">
      <c r="A11" s="65" t="s">
        <v>231</v>
      </c>
      <c r="B11" s="65">
        <v>44</v>
      </c>
      <c r="C11" s="66" t="str">
        <f t="shared" si="0"/>
        <v>FAILED</v>
      </c>
    </row>
    <row r="12" spans="1:3" x14ac:dyDescent="0.25">
      <c r="A12" s="65" t="s">
        <v>232</v>
      </c>
      <c r="B12" s="65">
        <v>61</v>
      </c>
      <c r="C12" s="66" t="str">
        <f t="shared" si="0"/>
        <v>GOOD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20D44-B980-49AE-8B1C-281D9507755D}">
  <dimension ref="A1:D18"/>
  <sheetViews>
    <sheetView workbookViewId="0">
      <selection activeCell="C19" sqref="C19"/>
    </sheetView>
  </sheetViews>
  <sheetFormatPr defaultRowHeight="15" x14ac:dyDescent="0.25"/>
  <cols>
    <col min="1" max="1" width="85.28515625" bestFit="1" customWidth="1"/>
    <col min="2" max="2" width="16.28515625" bestFit="1" customWidth="1"/>
    <col min="3" max="3" width="17.85546875" bestFit="1" customWidth="1"/>
  </cols>
  <sheetData>
    <row r="1" spans="1:2" x14ac:dyDescent="0.25">
      <c r="A1" s="1" t="s">
        <v>233</v>
      </c>
    </row>
    <row r="2" spans="1:2" x14ac:dyDescent="0.25">
      <c r="A2" s="1" t="s">
        <v>234</v>
      </c>
    </row>
    <row r="4" spans="1:2" x14ac:dyDescent="0.25">
      <c r="A4" s="36"/>
    </row>
    <row r="5" spans="1:2" x14ac:dyDescent="0.25">
      <c r="A5" s="36" t="s">
        <v>23</v>
      </c>
      <c r="B5" s="36" t="s">
        <v>235</v>
      </c>
    </row>
    <row r="6" spans="1:2" x14ac:dyDescent="0.25">
      <c r="A6" s="1" t="s">
        <v>236</v>
      </c>
      <c r="B6" s="67">
        <v>759</v>
      </c>
    </row>
    <row r="7" spans="1:2" x14ac:dyDescent="0.25">
      <c r="A7" s="1" t="s">
        <v>237</v>
      </c>
      <c r="B7" s="67">
        <v>200</v>
      </c>
    </row>
    <row r="8" spans="1:2" x14ac:dyDescent="0.25">
      <c r="A8" s="1" t="s">
        <v>238</v>
      </c>
      <c r="B8" s="67">
        <v>42</v>
      </c>
    </row>
    <row r="9" spans="1:2" x14ac:dyDescent="0.25">
      <c r="A9" s="1" t="s">
        <v>239</v>
      </c>
      <c r="B9" s="67">
        <v>423</v>
      </c>
    </row>
    <row r="10" spans="1:2" x14ac:dyDescent="0.25">
      <c r="A10" s="1" t="s">
        <v>240</v>
      </c>
      <c r="B10" s="67">
        <v>200</v>
      </c>
    </row>
    <row r="11" spans="1:2" x14ac:dyDescent="0.25">
      <c r="A11" s="1" t="s">
        <v>241</v>
      </c>
      <c r="B11" s="67">
        <v>50</v>
      </c>
    </row>
    <row r="12" spans="1:2" x14ac:dyDescent="0.25">
      <c r="A12" s="1" t="s">
        <v>242</v>
      </c>
      <c r="B12" s="67">
        <v>700</v>
      </c>
    </row>
    <row r="13" spans="1:2" x14ac:dyDescent="0.25">
      <c r="A13" s="1" t="s">
        <v>243</v>
      </c>
      <c r="B13" s="67">
        <v>450</v>
      </c>
    </row>
    <row r="14" spans="1:2" x14ac:dyDescent="0.25">
      <c r="A14" s="1" t="s">
        <v>244</v>
      </c>
      <c r="B14" s="67">
        <v>605</v>
      </c>
    </row>
    <row r="15" spans="1:2" x14ac:dyDescent="0.25">
      <c r="A15" s="1" t="s">
        <v>245</v>
      </c>
      <c r="B15" s="67">
        <v>240</v>
      </c>
    </row>
    <row r="16" spans="1:2" x14ac:dyDescent="0.25">
      <c r="A16" s="1" t="s">
        <v>246</v>
      </c>
      <c r="B16" s="67">
        <v>685</v>
      </c>
    </row>
    <row r="17" spans="1:4" ht="15.75" thickBot="1" x14ac:dyDescent="0.3">
      <c r="A17" s="1" t="s">
        <v>247</v>
      </c>
      <c r="B17" s="67">
        <v>295</v>
      </c>
    </row>
    <row r="18" spans="1:4" ht="15.75" thickBot="1" x14ac:dyDescent="0.3">
      <c r="A18" s="1" t="s">
        <v>248</v>
      </c>
      <c r="B18" s="68">
        <f>SUM(B6:B17)</f>
        <v>4649</v>
      </c>
      <c r="C18" s="2" t="s">
        <v>249</v>
      </c>
      <c r="D18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BDBDC-3CEC-4EE1-B34B-ED4E10AA7FC5}">
  <dimension ref="A1:C95"/>
  <sheetViews>
    <sheetView topLeftCell="A76" workbookViewId="0">
      <selection activeCell="C95" sqref="C95"/>
    </sheetView>
  </sheetViews>
  <sheetFormatPr defaultRowHeight="15" x14ac:dyDescent="0.25"/>
  <cols>
    <col min="1" max="1" width="81.7109375" bestFit="1" customWidth="1"/>
    <col min="2" max="2" width="11.5703125" bestFit="1" customWidth="1"/>
    <col min="3" max="3" width="17.85546875" bestFit="1" customWidth="1"/>
  </cols>
  <sheetData>
    <row r="1" spans="1:2" x14ac:dyDescent="0.25">
      <c r="A1" s="1" t="s">
        <v>250</v>
      </c>
    </row>
    <row r="2" spans="1:2" x14ac:dyDescent="0.25">
      <c r="A2" s="1" t="s">
        <v>251</v>
      </c>
    </row>
    <row r="4" spans="1:2" x14ac:dyDescent="0.25">
      <c r="A4" s="69" t="s">
        <v>252</v>
      </c>
      <c r="B4" s="70" t="s">
        <v>253</v>
      </c>
    </row>
    <row r="5" spans="1:2" x14ac:dyDescent="0.25">
      <c r="A5" s="71">
        <v>42005</v>
      </c>
      <c r="B5" s="72">
        <v>432.17</v>
      </c>
    </row>
    <row r="6" spans="1:2" x14ac:dyDescent="0.25">
      <c r="A6" s="71">
        <v>42351</v>
      </c>
      <c r="B6" s="72">
        <v>528.5</v>
      </c>
    </row>
    <row r="7" spans="1:2" x14ac:dyDescent="0.25">
      <c r="A7" s="71">
        <v>42007</v>
      </c>
      <c r="B7" s="72">
        <v>810.71</v>
      </c>
    </row>
    <row r="8" spans="1:2" x14ac:dyDescent="0.25">
      <c r="A8" s="71">
        <v>42008</v>
      </c>
      <c r="B8" s="72">
        <v>418.54</v>
      </c>
    </row>
    <row r="9" spans="1:2" x14ac:dyDescent="0.25">
      <c r="A9" s="71">
        <v>42009</v>
      </c>
      <c r="B9" s="72">
        <v>722.22</v>
      </c>
    </row>
    <row r="10" spans="1:2" x14ac:dyDescent="0.25">
      <c r="A10" s="71">
        <v>42010</v>
      </c>
      <c r="B10" s="72">
        <v>460.28</v>
      </c>
    </row>
    <row r="11" spans="1:2" x14ac:dyDescent="0.25">
      <c r="A11" s="71">
        <v>42349</v>
      </c>
      <c r="B11" s="72">
        <v>483.58</v>
      </c>
    </row>
    <row r="12" spans="1:2" x14ac:dyDescent="0.25">
      <c r="A12" s="71">
        <v>42012</v>
      </c>
      <c r="B12" s="72">
        <v>114.53</v>
      </c>
    </row>
    <row r="13" spans="1:2" x14ac:dyDescent="0.25">
      <c r="A13" s="71">
        <v>42013</v>
      </c>
      <c r="B13" s="72">
        <v>609.12</v>
      </c>
    </row>
    <row r="14" spans="1:2" x14ac:dyDescent="0.25">
      <c r="A14" s="71">
        <v>42014</v>
      </c>
      <c r="B14" s="72">
        <v>1197.9000000000001</v>
      </c>
    </row>
    <row r="15" spans="1:2" x14ac:dyDescent="0.25">
      <c r="A15" s="71">
        <v>42015</v>
      </c>
      <c r="B15" s="72">
        <v>228.89</v>
      </c>
    </row>
    <row r="16" spans="1:2" x14ac:dyDescent="0.25">
      <c r="A16" s="71">
        <v>42016</v>
      </c>
      <c r="B16" s="72">
        <v>1380.07</v>
      </c>
    </row>
    <row r="17" spans="1:2" x14ac:dyDescent="0.25">
      <c r="A17" s="71">
        <v>42017</v>
      </c>
      <c r="B17" s="72">
        <v>1026.96</v>
      </c>
    </row>
    <row r="18" spans="1:2" x14ac:dyDescent="0.25">
      <c r="A18" s="71">
        <v>42018</v>
      </c>
      <c r="B18" s="72">
        <v>760.24</v>
      </c>
    </row>
    <row r="19" spans="1:2" x14ac:dyDescent="0.25">
      <c r="A19" s="71">
        <v>42019</v>
      </c>
      <c r="B19" s="72">
        <v>414.11</v>
      </c>
    </row>
    <row r="20" spans="1:2" x14ac:dyDescent="0.25">
      <c r="A20" s="71">
        <v>42020</v>
      </c>
      <c r="B20" s="72">
        <v>1728.81</v>
      </c>
    </row>
    <row r="21" spans="1:2" x14ac:dyDescent="0.25">
      <c r="A21" s="71">
        <v>42021</v>
      </c>
      <c r="B21" s="72">
        <v>276.06</v>
      </c>
    </row>
    <row r="22" spans="1:2" x14ac:dyDescent="0.25">
      <c r="A22" s="71">
        <v>42022</v>
      </c>
      <c r="B22" s="72">
        <v>462.22</v>
      </c>
    </row>
    <row r="23" spans="1:2" x14ac:dyDescent="0.25">
      <c r="A23" s="71">
        <v>42023</v>
      </c>
      <c r="B23" s="72">
        <v>1281.0999999999999</v>
      </c>
    </row>
    <row r="24" spans="1:2" x14ac:dyDescent="0.25">
      <c r="A24" s="71">
        <v>42024</v>
      </c>
      <c r="B24" s="72">
        <v>1113.7</v>
      </c>
    </row>
    <row r="25" spans="1:2" x14ac:dyDescent="0.25">
      <c r="A25" s="71">
        <v>42025</v>
      </c>
      <c r="B25" s="72">
        <v>594.09</v>
      </c>
    </row>
    <row r="26" spans="1:2" x14ac:dyDescent="0.25">
      <c r="A26" s="71">
        <v>42026</v>
      </c>
      <c r="B26" s="72">
        <v>432.67</v>
      </c>
    </row>
    <row r="27" spans="1:2" x14ac:dyDescent="0.25">
      <c r="A27" s="71">
        <v>42027</v>
      </c>
      <c r="B27" s="72">
        <v>874.45</v>
      </c>
    </row>
    <row r="28" spans="1:2" x14ac:dyDescent="0.25">
      <c r="A28" s="71">
        <v>42028</v>
      </c>
      <c r="B28" s="72">
        <v>880.38</v>
      </c>
    </row>
    <row r="29" spans="1:2" x14ac:dyDescent="0.25">
      <c r="A29" s="71">
        <v>42029</v>
      </c>
      <c r="B29" s="72">
        <v>798.53</v>
      </c>
    </row>
    <row r="30" spans="1:2" x14ac:dyDescent="0.25">
      <c r="A30" s="71">
        <v>42318</v>
      </c>
      <c r="B30" s="72">
        <v>572.41999999999996</v>
      </c>
    </row>
    <row r="31" spans="1:2" x14ac:dyDescent="0.25">
      <c r="A31" s="71">
        <v>42031</v>
      </c>
      <c r="B31" s="72">
        <v>330.61</v>
      </c>
    </row>
    <row r="32" spans="1:2" x14ac:dyDescent="0.25">
      <c r="A32" s="71">
        <v>42032</v>
      </c>
      <c r="B32" s="72">
        <v>567.17999999999995</v>
      </c>
    </row>
    <row r="33" spans="1:2" x14ac:dyDescent="0.25">
      <c r="A33" s="71">
        <v>42033</v>
      </c>
      <c r="B33" s="72">
        <v>1449.21</v>
      </c>
    </row>
    <row r="34" spans="1:2" x14ac:dyDescent="0.25">
      <c r="A34" s="71">
        <v>42034</v>
      </c>
      <c r="B34" s="72">
        <v>459.29</v>
      </c>
    </row>
    <row r="35" spans="1:2" x14ac:dyDescent="0.25">
      <c r="A35" s="71">
        <v>42035</v>
      </c>
      <c r="B35" s="72">
        <v>357.55</v>
      </c>
    </row>
    <row r="36" spans="1:2" x14ac:dyDescent="0.25">
      <c r="A36" s="71">
        <v>42036</v>
      </c>
      <c r="B36" s="72">
        <v>154.34</v>
      </c>
    </row>
    <row r="37" spans="1:2" x14ac:dyDescent="0.25">
      <c r="A37" s="71">
        <v>42037</v>
      </c>
      <c r="B37" s="72">
        <v>152.76</v>
      </c>
    </row>
    <row r="38" spans="1:2" x14ac:dyDescent="0.25">
      <c r="A38" s="71">
        <v>42038</v>
      </c>
      <c r="B38" s="72">
        <v>570.22</v>
      </c>
    </row>
    <row r="39" spans="1:2" x14ac:dyDescent="0.25">
      <c r="A39" s="71">
        <v>42039</v>
      </c>
      <c r="B39" s="72">
        <v>987.62</v>
      </c>
    </row>
    <row r="40" spans="1:2" x14ac:dyDescent="0.25">
      <c r="A40" s="71">
        <v>42040</v>
      </c>
      <c r="B40" s="72">
        <v>1755.71</v>
      </c>
    </row>
    <row r="41" spans="1:2" x14ac:dyDescent="0.25">
      <c r="A41" s="71">
        <v>42041</v>
      </c>
      <c r="B41" s="72">
        <v>378.27</v>
      </c>
    </row>
    <row r="42" spans="1:2" x14ac:dyDescent="0.25">
      <c r="A42" s="71">
        <v>42042</v>
      </c>
      <c r="B42" s="72">
        <v>1323.81</v>
      </c>
    </row>
    <row r="43" spans="1:2" x14ac:dyDescent="0.25">
      <c r="A43" s="71">
        <v>42043</v>
      </c>
      <c r="B43" s="72">
        <v>399.02</v>
      </c>
    </row>
    <row r="44" spans="1:2" x14ac:dyDescent="0.25">
      <c r="A44" s="71">
        <v>42044</v>
      </c>
      <c r="B44" s="72">
        <v>154.94999999999999</v>
      </c>
    </row>
    <row r="45" spans="1:2" x14ac:dyDescent="0.25">
      <c r="A45" s="71">
        <v>42045</v>
      </c>
      <c r="B45" s="72">
        <v>1254.57</v>
      </c>
    </row>
    <row r="46" spans="1:2" x14ac:dyDescent="0.25">
      <c r="A46" s="71">
        <v>42046</v>
      </c>
      <c r="B46" s="72">
        <v>627.32000000000005</v>
      </c>
    </row>
    <row r="47" spans="1:2" x14ac:dyDescent="0.25">
      <c r="A47" s="71">
        <v>42230</v>
      </c>
      <c r="B47" s="72">
        <v>880.6</v>
      </c>
    </row>
    <row r="48" spans="1:2" x14ac:dyDescent="0.25">
      <c r="A48" s="71">
        <v>42048</v>
      </c>
      <c r="B48" s="72">
        <v>1196.03</v>
      </c>
    </row>
    <row r="49" spans="1:2" x14ac:dyDescent="0.25">
      <c r="A49" s="71">
        <v>42049</v>
      </c>
      <c r="B49" s="72">
        <v>782.32</v>
      </c>
    </row>
    <row r="50" spans="1:2" x14ac:dyDescent="0.25">
      <c r="A50" s="71">
        <v>42050</v>
      </c>
      <c r="B50" s="72">
        <v>1323.35</v>
      </c>
    </row>
    <row r="51" spans="1:2" x14ac:dyDescent="0.25">
      <c r="A51" s="71">
        <v>42051</v>
      </c>
      <c r="B51" s="72">
        <v>209.92</v>
      </c>
    </row>
    <row r="52" spans="1:2" x14ac:dyDescent="0.25">
      <c r="A52" s="71">
        <v>42052</v>
      </c>
      <c r="B52" s="72">
        <v>1232.05</v>
      </c>
    </row>
    <row r="53" spans="1:2" x14ac:dyDescent="0.25">
      <c r="A53" s="71">
        <v>42053</v>
      </c>
      <c r="B53" s="72">
        <v>713.28</v>
      </c>
    </row>
    <row r="54" spans="1:2" x14ac:dyDescent="0.25">
      <c r="A54" s="71">
        <v>42054</v>
      </c>
      <c r="B54" s="72">
        <v>1674.82</v>
      </c>
    </row>
    <row r="55" spans="1:2" x14ac:dyDescent="0.25">
      <c r="A55" s="71">
        <v>42055</v>
      </c>
      <c r="B55" s="72">
        <v>1161.25</v>
      </c>
    </row>
    <row r="56" spans="1:2" x14ac:dyDescent="0.25">
      <c r="A56" s="71">
        <v>42056</v>
      </c>
      <c r="B56" s="72">
        <v>897.63</v>
      </c>
    </row>
    <row r="57" spans="1:2" x14ac:dyDescent="0.25">
      <c r="A57" s="71">
        <v>42057</v>
      </c>
      <c r="B57" s="72">
        <v>1647.26</v>
      </c>
    </row>
    <row r="58" spans="1:2" x14ac:dyDescent="0.25">
      <c r="A58" s="71">
        <v>42058</v>
      </c>
      <c r="B58" s="72">
        <v>1121.96</v>
      </c>
    </row>
    <row r="59" spans="1:2" x14ac:dyDescent="0.25">
      <c r="A59" s="71">
        <v>42059</v>
      </c>
      <c r="B59" s="72">
        <v>352.2</v>
      </c>
    </row>
    <row r="60" spans="1:2" x14ac:dyDescent="0.25">
      <c r="A60" s="71">
        <v>42060</v>
      </c>
      <c r="B60" s="72">
        <v>270.77999999999997</v>
      </c>
    </row>
    <row r="61" spans="1:2" x14ac:dyDescent="0.25">
      <c r="A61" s="71">
        <v>42061</v>
      </c>
      <c r="B61" s="72">
        <v>456.41</v>
      </c>
    </row>
    <row r="62" spans="1:2" x14ac:dyDescent="0.25">
      <c r="A62" s="71">
        <v>42062</v>
      </c>
      <c r="B62" s="72">
        <v>441</v>
      </c>
    </row>
    <row r="63" spans="1:2" x14ac:dyDescent="0.25">
      <c r="A63" s="71">
        <v>42063</v>
      </c>
      <c r="B63" s="72">
        <v>252.44</v>
      </c>
    </row>
    <row r="64" spans="1:2" x14ac:dyDescent="0.25">
      <c r="A64" s="71">
        <v>42064</v>
      </c>
      <c r="B64" s="72">
        <v>1298.92</v>
      </c>
    </row>
    <row r="65" spans="1:2" x14ac:dyDescent="0.25">
      <c r="A65" s="71">
        <v>42065</v>
      </c>
      <c r="B65" s="72">
        <v>1178.07</v>
      </c>
    </row>
    <row r="66" spans="1:2" x14ac:dyDescent="0.25">
      <c r="A66" s="71">
        <v>42066</v>
      </c>
      <c r="B66" s="72">
        <v>459.95</v>
      </c>
    </row>
    <row r="67" spans="1:2" x14ac:dyDescent="0.25">
      <c r="A67" s="71">
        <v>42067</v>
      </c>
      <c r="B67" s="72">
        <v>1219.7</v>
      </c>
    </row>
    <row r="68" spans="1:2" x14ac:dyDescent="0.25">
      <c r="A68" s="71">
        <v>42068</v>
      </c>
      <c r="B68" s="72">
        <v>152.24</v>
      </c>
    </row>
    <row r="69" spans="1:2" x14ac:dyDescent="0.25">
      <c r="A69" s="71">
        <v>42069</v>
      </c>
      <c r="B69" s="72">
        <v>770.8</v>
      </c>
    </row>
    <row r="70" spans="1:2" x14ac:dyDescent="0.25">
      <c r="A70" s="71">
        <v>42070</v>
      </c>
      <c r="B70" s="72">
        <v>1357.25</v>
      </c>
    </row>
    <row r="71" spans="1:2" x14ac:dyDescent="0.25">
      <c r="A71" s="71">
        <v>42187</v>
      </c>
      <c r="B71" s="72">
        <v>220.18</v>
      </c>
    </row>
    <row r="72" spans="1:2" x14ac:dyDescent="0.25">
      <c r="A72" s="71">
        <v>42072</v>
      </c>
      <c r="B72" s="72">
        <v>1102.81</v>
      </c>
    </row>
    <row r="73" spans="1:2" x14ac:dyDescent="0.25">
      <c r="A73" s="71">
        <v>42073</v>
      </c>
      <c r="B73" s="72">
        <v>1566.83</v>
      </c>
    </row>
    <row r="74" spans="1:2" x14ac:dyDescent="0.25">
      <c r="A74" s="71">
        <v>42074</v>
      </c>
      <c r="B74" s="72">
        <v>437.92</v>
      </c>
    </row>
    <row r="75" spans="1:2" x14ac:dyDescent="0.25">
      <c r="A75" s="71">
        <v>42075</v>
      </c>
      <c r="B75" s="72">
        <v>1216.1199999999999</v>
      </c>
    </row>
    <row r="76" spans="1:2" x14ac:dyDescent="0.25">
      <c r="A76" s="71">
        <v>42076</v>
      </c>
      <c r="B76" s="72">
        <v>273.10000000000002</v>
      </c>
    </row>
    <row r="77" spans="1:2" x14ac:dyDescent="0.25">
      <c r="A77" s="71">
        <v>42077</v>
      </c>
      <c r="B77" s="72">
        <v>242.26</v>
      </c>
    </row>
    <row r="78" spans="1:2" x14ac:dyDescent="0.25">
      <c r="A78" s="71">
        <v>42078</v>
      </c>
      <c r="B78" s="72">
        <v>1512.6</v>
      </c>
    </row>
    <row r="79" spans="1:2" x14ac:dyDescent="0.25">
      <c r="A79" s="71">
        <v>42079</v>
      </c>
      <c r="B79" s="72">
        <v>783.75</v>
      </c>
    </row>
    <row r="80" spans="1:2" x14ac:dyDescent="0.25">
      <c r="A80" s="71">
        <v>42189</v>
      </c>
      <c r="B80" s="72">
        <v>667.99</v>
      </c>
    </row>
    <row r="81" spans="1:3" x14ac:dyDescent="0.25">
      <c r="A81" s="71">
        <v>42081</v>
      </c>
      <c r="B81" s="72">
        <v>1166.31</v>
      </c>
    </row>
    <row r="82" spans="1:3" x14ac:dyDescent="0.25">
      <c r="A82" s="71">
        <v>42082</v>
      </c>
      <c r="B82" s="72">
        <v>770.18</v>
      </c>
    </row>
    <row r="83" spans="1:3" x14ac:dyDescent="0.25">
      <c r="A83" s="71">
        <v>42083</v>
      </c>
      <c r="B83" s="72">
        <v>132.34</v>
      </c>
    </row>
    <row r="84" spans="1:3" x14ac:dyDescent="0.25">
      <c r="A84" s="71">
        <v>42084</v>
      </c>
      <c r="B84" s="72">
        <v>1188.81</v>
      </c>
    </row>
    <row r="85" spans="1:3" x14ac:dyDescent="0.25">
      <c r="A85" s="71">
        <v>42085</v>
      </c>
      <c r="B85" s="72">
        <v>198.06</v>
      </c>
    </row>
    <row r="86" spans="1:3" x14ac:dyDescent="0.25">
      <c r="A86" s="71">
        <v>42086</v>
      </c>
      <c r="B86" s="72">
        <v>594.16999999999996</v>
      </c>
    </row>
    <row r="87" spans="1:3" x14ac:dyDescent="0.25">
      <c r="A87" s="71">
        <v>42087</v>
      </c>
      <c r="B87" s="72">
        <v>931.09</v>
      </c>
    </row>
    <row r="88" spans="1:3" x14ac:dyDescent="0.25">
      <c r="A88" s="71">
        <v>42088</v>
      </c>
      <c r="B88" s="72">
        <v>299.64</v>
      </c>
    </row>
    <row r="89" spans="1:3" x14ac:dyDescent="0.25">
      <c r="A89" s="71">
        <v>42223</v>
      </c>
      <c r="B89" s="72">
        <v>1701.68</v>
      </c>
    </row>
    <row r="90" spans="1:3" x14ac:dyDescent="0.25">
      <c r="A90" s="71">
        <v>42090</v>
      </c>
      <c r="B90" s="72">
        <v>399.15</v>
      </c>
    </row>
    <row r="91" spans="1:3" x14ac:dyDescent="0.25">
      <c r="A91" s="71">
        <v>42091</v>
      </c>
      <c r="B91" s="72">
        <v>374.81</v>
      </c>
    </row>
    <row r="92" spans="1:3" x14ac:dyDescent="0.25">
      <c r="A92" s="71">
        <v>42092</v>
      </c>
      <c r="B92" s="72">
        <v>462.17</v>
      </c>
    </row>
    <row r="93" spans="1:3" x14ac:dyDescent="0.25">
      <c r="A93" s="71">
        <v>42093</v>
      </c>
      <c r="B93" s="72">
        <v>924.29</v>
      </c>
    </row>
    <row r="94" spans="1:3" x14ac:dyDescent="0.25">
      <c r="A94" s="71">
        <v>42094</v>
      </c>
      <c r="B94" s="72">
        <v>5000.6000000000004</v>
      </c>
    </row>
    <row r="95" spans="1:3" x14ac:dyDescent="0.25">
      <c r="A95" s="73"/>
      <c r="B95" s="74">
        <f>SUM(B5:B94)</f>
        <v>72741.76999999996</v>
      </c>
      <c r="C95" s="2" t="s">
        <v>249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1DB02-3B0A-48D0-9254-4603C0E1FB85}">
  <dimension ref="A1:F182"/>
  <sheetViews>
    <sheetView workbookViewId="0">
      <selection activeCell="C44" sqref="C44"/>
    </sheetView>
  </sheetViews>
  <sheetFormatPr defaultRowHeight="15" x14ac:dyDescent="0.25"/>
  <cols>
    <col min="2" max="2" width="77.28515625" bestFit="1" customWidth="1"/>
    <col min="3" max="3" width="12.5703125" bestFit="1" customWidth="1"/>
  </cols>
  <sheetData>
    <row r="1" spans="1:6" x14ac:dyDescent="0.25">
      <c r="A1" s="2">
        <v>1</v>
      </c>
      <c r="B1" s="1" t="s">
        <v>254</v>
      </c>
    </row>
    <row r="3" spans="1:6" x14ac:dyDescent="0.25">
      <c r="B3" s="2" t="s">
        <v>255</v>
      </c>
      <c r="C3" s="75" t="s">
        <v>256</v>
      </c>
      <c r="E3" s="36"/>
    </row>
    <row r="4" spans="1:6" x14ac:dyDescent="0.25">
      <c r="B4" s="1" t="s">
        <v>257</v>
      </c>
      <c r="C4" s="85">
        <f>SUM(D25:D182)</f>
        <v>99498</v>
      </c>
      <c r="D4" s="1"/>
      <c r="E4" s="1"/>
    </row>
    <row r="6" spans="1:6" x14ac:dyDescent="0.25">
      <c r="B6" s="2" t="s">
        <v>255</v>
      </c>
      <c r="C6" s="75" t="s">
        <v>258</v>
      </c>
    </row>
    <row r="7" spans="1:6" x14ac:dyDescent="0.25">
      <c r="B7" s="1" t="s">
        <v>257</v>
      </c>
      <c r="C7" s="85">
        <f>SUM(E25:E182)</f>
        <v>211409</v>
      </c>
      <c r="D7" s="1"/>
    </row>
    <row r="9" spans="1:6" x14ac:dyDescent="0.25">
      <c r="B9" s="2" t="s">
        <v>255</v>
      </c>
      <c r="C9" s="75" t="s">
        <v>259</v>
      </c>
    </row>
    <row r="10" spans="1:6" x14ac:dyDescent="0.25">
      <c r="B10" s="1" t="s">
        <v>257</v>
      </c>
      <c r="C10" s="85">
        <f>SUM(F25:F182)</f>
        <v>127820</v>
      </c>
      <c r="D10" s="1"/>
    </row>
    <row r="12" spans="1:6" x14ac:dyDescent="0.25">
      <c r="A12" s="2">
        <v>2</v>
      </c>
      <c r="B12" s="76" t="s">
        <v>260</v>
      </c>
      <c r="C12" s="77"/>
      <c r="D12" s="77"/>
      <c r="E12" s="77"/>
    </row>
    <row r="13" spans="1:6" x14ac:dyDescent="0.25">
      <c r="C13" s="78">
        <f>SUM(D27:F27)</f>
        <v>5124</v>
      </c>
      <c r="D13" s="1"/>
      <c r="E13" s="1"/>
      <c r="F13" s="1"/>
    </row>
    <row r="15" spans="1:6" x14ac:dyDescent="0.25">
      <c r="A15" s="2">
        <v>3</v>
      </c>
      <c r="B15" s="76" t="s">
        <v>261</v>
      </c>
      <c r="C15" s="77"/>
      <c r="D15" s="77"/>
      <c r="E15" s="77"/>
      <c r="F15" s="77"/>
    </row>
    <row r="16" spans="1:6" x14ac:dyDescent="0.25">
      <c r="C16" s="88">
        <f>SUM(D25:F44)</f>
        <v>89884</v>
      </c>
      <c r="D16" s="1"/>
      <c r="E16" s="79"/>
      <c r="F16" s="1"/>
    </row>
    <row r="17" spans="1:6" x14ac:dyDescent="0.25">
      <c r="E17" s="79"/>
      <c r="F17" s="1"/>
    </row>
    <row r="18" spans="1:6" x14ac:dyDescent="0.25">
      <c r="A18" s="2">
        <v>4</v>
      </c>
      <c r="B18" s="76" t="s">
        <v>262</v>
      </c>
      <c r="C18" s="77"/>
      <c r="D18" s="77"/>
      <c r="E18" s="77"/>
      <c r="F18" s="77"/>
    </row>
    <row r="19" spans="1:6" x14ac:dyDescent="0.25">
      <c r="B19" s="1" t="s">
        <v>263</v>
      </c>
      <c r="C19" s="87">
        <f>SUM(D25:D182)</f>
        <v>99498</v>
      </c>
      <c r="D19" s="1"/>
      <c r="F19" s="2"/>
    </row>
    <row r="20" spans="1:6" x14ac:dyDescent="0.25">
      <c r="B20" s="1" t="s">
        <v>264</v>
      </c>
      <c r="C20" s="86">
        <f>SUM(F25:F182)</f>
        <v>127820</v>
      </c>
      <c r="D20" s="1"/>
      <c r="F20" s="1"/>
    </row>
    <row r="21" spans="1:6" x14ac:dyDescent="0.25">
      <c r="B21" s="1" t="s">
        <v>426</v>
      </c>
      <c r="C21" s="89">
        <f>SUM(C19:C20)</f>
        <v>227318</v>
      </c>
      <c r="F21" s="1"/>
    </row>
    <row r="22" spans="1:6" x14ac:dyDescent="0.25">
      <c r="F22" s="1"/>
    </row>
    <row r="23" spans="1:6" x14ac:dyDescent="0.25">
      <c r="D23" s="126" t="s">
        <v>255</v>
      </c>
      <c r="E23" s="127"/>
      <c r="F23" s="128"/>
    </row>
    <row r="24" spans="1:6" x14ac:dyDescent="0.25">
      <c r="B24" s="80" t="s">
        <v>265</v>
      </c>
      <c r="C24" s="81" t="s">
        <v>266</v>
      </c>
      <c r="D24" s="75" t="s">
        <v>256</v>
      </c>
      <c r="E24" s="75" t="s">
        <v>258</v>
      </c>
      <c r="F24" s="75" t="s">
        <v>259</v>
      </c>
    </row>
    <row r="25" spans="1:6" x14ac:dyDescent="0.25">
      <c r="B25" s="82" t="s">
        <v>267</v>
      </c>
      <c r="C25" s="82" t="s">
        <v>268</v>
      </c>
      <c r="D25" s="83">
        <v>3419</v>
      </c>
      <c r="E25" s="83">
        <v>4378</v>
      </c>
      <c r="F25" s="84">
        <v>2755</v>
      </c>
    </row>
    <row r="26" spans="1:6" x14ac:dyDescent="0.25">
      <c r="B26" s="82" t="s">
        <v>267</v>
      </c>
      <c r="C26" s="82" t="s">
        <v>269</v>
      </c>
      <c r="D26" s="83">
        <v>1492</v>
      </c>
      <c r="E26" s="83">
        <v>2126</v>
      </c>
      <c r="F26" s="84">
        <v>2103</v>
      </c>
    </row>
    <row r="27" spans="1:6" x14ac:dyDescent="0.25">
      <c r="B27" s="82" t="s">
        <v>267</v>
      </c>
      <c r="C27" s="82" t="s">
        <v>270</v>
      </c>
      <c r="D27" s="83">
        <v>1371</v>
      </c>
      <c r="E27" s="83">
        <v>1930</v>
      </c>
      <c r="F27" s="84">
        <v>1823</v>
      </c>
    </row>
    <row r="28" spans="1:6" x14ac:dyDescent="0.25">
      <c r="B28" s="82" t="s">
        <v>267</v>
      </c>
      <c r="C28" s="82" t="s">
        <v>271</v>
      </c>
      <c r="D28" s="83">
        <v>1607</v>
      </c>
      <c r="E28" s="83">
        <v>2133</v>
      </c>
      <c r="F28" s="84">
        <v>2102</v>
      </c>
    </row>
    <row r="29" spans="1:6" x14ac:dyDescent="0.25">
      <c r="B29" s="82" t="s">
        <v>267</v>
      </c>
      <c r="C29" s="82" t="s">
        <v>272</v>
      </c>
      <c r="D29" s="83">
        <v>951</v>
      </c>
      <c r="E29" s="83">
        <v>1445</v>
      </c>
      <c r="F29" s="84">
        <v>1416</v>
      </c>
    </row>
    <row r="30" spans="1:6" x14ac:dyDescent="0.25">
      <c r="B30" s="82" t="s">
        <v>267</v>
      </c>
      <c r="C30" s="82" t="s">
        <v>273</v>
      </c>
      <c r="D30" s="83">
        <v>889</v>
      </c>
      <c r="E30" s="83">
        <v>1293</v>
      </c>
      <c r="F30" s="84">
        <v>1526</v>
      </c>
    </row>
    <row r="31" spans="1:6" x14ac:dyDescent="0.25">
      <c r="B31" s="82" t="s">
        <v>267</v>
      </c>
      <c r="C31" s="82" t="s">
        <v>274</v>
      </c>
      <c r="D31" s="83">
        <v>1254</v>
      </c>
      <c r="E31" s="83">
        <v>1989</v>
      </c>
      <c r="F31" s="84">
        <v>1685</v>
      </c>
    </row>
    <row r="32" spans="1:6" x14ac:dyDescent="0.25">
      <c r="B32" s="82" t="s">
        <v>267</v>
      </c>
      <c r="C32" s="82" t="s">
        <v>275</v>
      </c>
      <c r="D32" s="83">
        <v>1025</v>
      </c>
      <c r="E32" s="83">
        <v>1362</v>
      </c>
      <c r="F32" s="84">
        <v>2077</v>
      </c>
    </row>
    <row r="33" spans="2:6" x14ac:dyDescent="0.25">
      <c r="B33" s="82" t="s">
        <v>267</v>
      </c>
      <c r="C33" s="82" t="s">
        <v>276</v>
      </c>
      <c r="D33" s="83">
        <v>1194</v>
      </c>
      <c r="E33" s="83">
        <v>2016</v>
      </c>
      <c r="F33" s="84">
        <v>1452</v>
      </c>
    </row>
    <row r="34" spans="2:6" x14ac:dyDescent="0.25">
      <c r="B34" s="82" t="s">
        <v>267</v>
      </c>
      <c r="C34" s="82" t="s">
        <v>277</v>
      </c>
      <c r="D34" s="83">
        <v>607</v>
      </c>
      <c r="E34" s="83">
        <v>853</v>
      </c>
      <c r="F34" s="84">
        <v>1022</v>
      </c>
    </row>
    <row r="35" spans="2:6" x14ac:dyDescent="0.25">
      <c r="B35" s="82" t="s">
        <v>267</v>
      </c>
      <c r="C35" s="82" t="s">
        <v>278</v>
      </c>
      <c r="D35" s="83">
        <v>626</v>
      </c>
      <c r="E35" s="83">
        <v>1569</v>
      </c>
      <c r="F35" s="84">
        <v>1033</v>
      </c>
    </row>
    <row r="36" spans="2:6" x14ac:dyDescent="0.25">
      <c r="B36" s="82" t="s">
        <v>267</v>
      </c>
      <c r="C36" s="82" t="s">
        <v>279</v>
      </c>
      <c r="D36" s="83">
        <v>1037</v>
      </c>
      <c r="E36" s="83">
        <v>2300</v>
      </c>
      <c r="F36" s="84">
        <v>1598</v>
      </c>
    </row>
    <row r="37" spans="2:6" x14ac:dyDescent="0.25">
      <c r="B37" s="82" t="s">
        <v>267</v>
      </c>
      <c r="C37" s="82" t="s">
        <v>280</v>
      </c>
      <c r="D37" s="83">
        <v>972</v>
      </c>
      <c r="E37" s="83">
        <v>2128</v>
      </c>
      <c r="F37" s="84">
        <v>912</v>
      </c>
    </row>
    <row r="38" spans="2:6" x14ac:dyDescent="0.25">
      <c r="B38" s="82" t="s">
        <v>267</v>
      </c>
      <c r="C38" s="82" t="s">
        <v>281</v>
      </c>
      <c r="D38" s="83">
        <v>88</v>
      </c>
      <c r="E38" s="83">
        <v>1159</v>
      </c>
      <c r="F38" s="84">
        <v>0</v>
      </c>
    </row>
    <row r="39" spans="2:6" x14ac:dyDescent="0.25">
      <c r="B39" s="82" t="s">
        <v>267</v>
      </c>
      <c r="C39" s="82" t="s">
        <v>282</v>
      </c>
      <c r="D39" s="83">
        <v>2052</v>
      </c>
      <c r="E39" s="83">
        <v>2159</v>
      </c>
      <c r="F39" s="84">
        <v>1582</v>
      </c>
    </row>
    <row r="40" spans="2:6" x14ac:dyDescent="0.25">
      <c r="B40" s="82" t="s">
        <v>267</v>
      </c>
      <c r="C40" s="82" t="s">
        <v>283</v>
      </c>
      <c r="D40" s="83">
        <v>1582</v>
      </c>
      <c r="E40" s="83">
        <v>2308</v>
      </c>
      <c r="F40" s="84">
        <v>1699</v>
      </c>
    </row>
    <row r="41" spans="2:6" x14ac:dyDescent="0.25">
      <c r="B41" s="82" t="s">
        <v>267</v>
      </c>
      <c r="C41" s="82" t="s">
        <v>284</v>
      </c>
      <c r="D41" s="83">
        <v>1088</v>
      </c>
      <c r="E41" s="83">
        <v>1218</v>
      </c>
      <c r="F41" s="84">
        <v>981</v>
      </c>
    </row>
    <row r="42" spans="2:6" x14ac:dyDescent="0.25">
      <c r="B42" s="82" t="s">
        <v>267</v>
      </c>
      <c r="C42" s="82" t="s">
        <v>285</v>
      </c>
      <c r="D42" s="83">
        <v>706</v>
      </c>
      <c r="E42" s="83">
        <v>1151</v>
      </c>
      <c r="F42" s="84">
        <v>1145</v>
      </c>
    </row>
    <row r="43" spans="2:6" x14ac:dyDescent="0.25">
      <c r="B43" s="82" t="s">
        <v>267</v>
      </c>
      <c r="C43" s="82" t="s">
        <v>286</v>
      </c>
      <c r="D43" s="83">
        <v>1335</v>
      </c>
      <c r="E43" s="83">
        <v>2098</v>
      </c>
      <c r="F43" s="84">
        <v>1322</v>
      </c>
    </row>
    <row r="44" spans="2:6" x14ac:dyDescent="0.25">
      <c r="B44" s="82" t="s">
        <v>267</v>
      </c>
      <c r="C44" s="82" t="s">
        <v>287</v>
      </c>
      <c r="D44" s="83">
        <v>702</v>
      </c>
      <c r="E44" s="83">
        <v>1162</v>
      </c>
      <c r="F44" s="84">
        <v>877</v>
      </c>
    </row>
    <row r="45" spans="2:6" x14ac:dyDescent="0.25">
      <c r="B45" s="82" t="s">
        <v>267</v>
      </c>
      <c r="C45" s="82" t="s">
        <v>288</v>
      </c>
      <c r="D45" s="83">
        <v>968</v>
      </c>
      <c r="E45" s="83">
        <v>1101</v>
      </c>
      <c r="F45" s="84">
        <v>797</v>
      </c>
    </row>
    <row r="46" spans="2:6" x14ac:dyDescent="0.25">
      <c r="B46" s="82" t="s">
        <v>267</v>
      </c>
      <c r="C46" s="82" t="s">
        <v>289</v>
      </c>
      <c r="D46" s="83">
        <v>1664</v>
      </c>
      <c r="E46" s="83">
        <v>2069</v>
      </c>
      <c r="F46" s="84">
        <v>1710</v>
      </c>
    </row>
    <row r="47" spans="2:6" x14ac:dyDescent="0.25">
      <c r="B47" s="82" t="s">
        <v>267</v>
      </c>
      <c r="C47" s="82" t="s">
        <v>290</v>
      </c>
      <c r="D47" s="83">
        <v>624</v>
      </c>
      <c r="E47" s="83">
        <v>770</v>
      </c>
      <c r="F47" s="84">
        <v>746</v>
      </c>
    </row>
    <row r="48" spans="2:6" x14ac:dyDescent="0.25">
      <c r="B48" s="82" t="s">
        <v>267</v>
      </c>
      <c r="C48" s="82" t="s">
        <v>291</v>
      </c>
      <c r="D48" s="83">
        <v>685</v>
      </c>
      <c r="E48" s="83">
        <v>1501</v>
      </c>
      <c r="F48" s="84">
        <v>1126</v>
      </c>
    </row>
    <row r="49" spans="2:6" x14ac:dyDescent="0.25">
      <c r="B49" s="82" t="s">
        <v>267</v>
      </c>
      <c r="C49" s="82" t="s">
        <v>292</v>
      </c>
      <c r="D49" s="83">
        <v>1248</v>
      </c>
      <c r="E49" s="83">
        <v>1763</v>
      </c>
      <c r="F49" s="84">
        <v>1146</v>
      </c>
    </row>
    <row r="50" spans="2:6" x14ac:dyDescent="0.25">
      <c r="B50" s="82" t="s">
        <v>267</v>
      </c>
      <c r="C50" s="82" t="s">
        <v>293</v>
      </c>
      <c r="D50" s="83">
        <v>1342</v>
      </c>
      <c r="E50" s="83">
        <v>1559</v>
      </c>
      <c r="F50" s="84">
        <v>1307</v>
      </c>
    </row>
    <row r="51" spans="2:6" x14ac:dyDescent="0.25">
      <c r="B51" s="82" t="s">
        <v>267</v>
      </c>
      <c r="C51" s="82" t="s">
        <v>294</v>
      </c>
      <c r="D51" s="83">
        <v>760</v>
      </c>
      <c r="E51" s="83">
        <v>965</v>
      </c>
      <c r="F51" s="84">
        <v>921</v>
      </c>
    </row>
    <row r="52" spans="2:6" x14ac:dyDescent="0.25">
      <c r="B52" s="82" t="s">
        <v>267</v>
      </c>
      <c r="C52" s="82" t="s">
        <v>295</v>
      </c>
      <c r="D52" s="83">
        <v>1187</v>
      </c>
      <c r="E52" s="83">
        <v>1568</v>
      </c>
      <c r="F52" s="84">
        <v>1190</v>
      </c>
    </row>
    <row r="53" spans="2:6" x14ac:dyDescent="0.25">
      <c r="B53" s="82" t="s">
        <v>267</v>
      </c>
      <c r="C53" s="82" t="s">
        <v>296</v>
      </c>
      <c r="D53" s="83">
        <v>0</v>
      </c>
      <c r="E53" s="83">
        <v>0</v>
      </c>
      <c r="F53" s="84">
        <v>277</v>
      </c>
    </row>
    <row r="54" spans="2:6" x14ac:dyDescent="0.25">
      <c r="B54" s="82" t="s">
        <v>267</v>
      </c>
      <c r="C54" s="82" t="s">
        <v>297</v>
      </c>
      <c r="D54" s="83">
        <v>368</v>
      </c>
      <c r="E54" s="83">
        <v>1386</v>
      </c>
      <c r="F54" s="84">
        <v>637</v>
      </c>
    </row>
    <row r="55" spans="2:6" x14ac:dyDescent="0.25">
      <c r="B55" s="82" t="s">
        <v>267</v>
      </c>
      <c r="C55" s="82" t="s">
        <v>298</v>
      </c>
      <c r="D55" s="83">
        <v>317</v>
      </c>
      <c r="E55" s="83">
        <v>1215</v>
      </c>
      <c r="F55" s="84">
        <v>478</v>
      </c>
    </row>
    <row r="56" spans="2:6" x14ac:dyDescent="0.25">
      <c r="B56" s="82" t="s">
        <v>267</v>
      </c>
      <c r="C56" s="82" t="s">
        <v>299</v>
      </c>
      <c r="D56" s="83">
        <v>689</v>
      </c>
      <c r="E56" s="83">
        <v>2544</v>
      </c>
      <c r="F56" s="84">
        <v>1009</v>
      </c>
    </row>
    <row r="57" spans="2:6" x14ac:dyDescent="0.25">
      <c r="B57" s="82" t="s">
        <v>267</v>
      </c>
      <c r="C57" s="82" t="s">
        <v>300</v>
      </c>
      <c r="D57" s="83">
        <v>510</v>
      </c>
      <c r="E57" s="83">
        <v>2583</v>
      </c>
      <c r="F57" s="84">
        <v>861</v>
      </c>
    </row>
    <row r="58" spans="2:6" x14ac:dyDescent="0.25">
      <c r="B58" s="82" t="s">
        <v>267</v>
      </c>
      <c r="C58" s="82" t="s">
        <v>301</v>
      </c>
      <c r="D58" s="83">
        <v>257</v>
      </c>
      <c r="E58" s="83">
        <v>1023</v>
      </c>
      <c r="F58" s="84">
        <v>446</v>
      </c>
    </row>
    <row r="59" spans="2:6" x14ac:dyDescent="0.25">
      <c r="B59" s="82" t="s">
        <v>267</v>
      </c>
      <c r="C59" s="82" t="s">
        <v>302</v>
      </c>
      <c r="D59" s="83">
        <v>335</v>
      </c>
      <c r="E59" s="83">
        <v>1225</v>
      </c>
      <c r="F59" s="84">
        <v>520</v>
      </c>
    </row>
    <row r="60" spans="2:6" x14ac:dyDescent="0.25">
      <c r="B60" s="82" t="s">
        <v>267</v>
      </c>
      <c r="C60" s="82" t="s">
        <v>303</v>
      </c>
      <c r="D60" s="83">
        <v>264</v>
      </c>
      <c r="E60" s="83">
        <v>957</v>
      </c>
      <c r="F60" s="84">
        <v>405</v>
      </c>
    </row>
    <row r="61" spans="2:6" x14ac:dyDescent="0.25">
      <c r="B61" s="82" t="s">
        <v>267</v>
      </c>
      <c r="C61" s="82" t="s">
        <v>304</v>
      </c>
      <c r="D61" s="83">
        <v>285</v>
      </c>
      <c r="E61" s="83">
        <v>869</v>
      </c>
      <c r="F61" s="84">
        <v>434</v>
      </c>
    </row>
    <row r="62" spans="2:6" x14ac:dyDescent="0.25">
      <c r="B62" s="82" t="s">
        <v>267</v>
      </c>
      <c r="C62" s="82" t="s">
        <v>305</v>
      </c>
      <c r="D62" s="83">
        <v>550</v>
      </c>
      <c r="E62" s="83">
        <v>2502</v>
      </c>
      <c r="F62" s="84">
        <v>822</v>
      </c>
    </row>
    <row r="63" spans="2:6" x14ac:dyDescent="0.25">
      <c r="B63" s="82" t="s">
        <v>267</v>
      </c>
      <c r="C63" s="82" t="s">
        <v>306</v>
      </c>
      <c r="D63" s="83">
        <v>266</v>
      </c>
      <c r="E63" s="83">
        <v>1382</v>
      </c>
      <c r="F63" s="84">
        <v>501</v>
      </c>
    </row>
    <row r="64" spans="2:6" x14ac:dyDescent="0.25">
      <c r="B64" s="82" t="s">
        <v>267</v>
      </c>
      <c r="C64" s="82" t="s">
        <v>307</v>
      </c>
      <c r="D64" s="83">
        <v>598</v>
      </c>
      <c r="E64" s="83">
        <v>2107</v>
      </c>
      <c r="F64" s="84">
        <v>1002</v>
      </c>
    </row>
    <row r="65" spans="2:6" x14ac:dyDescent="0.25">
      <c r="B65" s="82" t="s">
        <v>267</v>
      </c>
      <c r="C65" s="82" t="s">
        <v>308</v>
      </c>
      <c r="D65" s="83">
        <v>344</v>
      </c>
      <c r="E65" s="83">
        <v>1641</v>
      </c>
      <c r="F65" s="84">
        <v>765</v>
      </c>
    </row>
    <row r="66" spans="2:6" x14ac:dyDescent="0.25">
      <c r="B66" s="82" t="s">
        <v>267</v>
      </c>
      <c r="C66" s="82" t="s">
        <v>309</v>
      </c>
      <c r="D66" s="83">
        <v>183</v>
      </c>
      <c r="E66" s="83">
        <v>867</v>
      </c>
      <c r="F66" s="84">
        <v>384</v>
      </c>
    </row>
    <row r="67" spans="2:6" x14ac:dyDescent="0.25">
      <c r="B67" s="82" t="s">
        <v>267</v>
      </c>
      <c r="C67" s="82" t="s">
        <v>310</v>
      </c>
      <c r="D67" s="83">
        <v>302</v>
      </c>
      <c r="E67" s="83">
        <v>1326</v>
      </c>
      <c r="F67" s="84">
        <v>586</v>
      </c>
    </row>
    <row r="68" spans="2:6" x14ac:dyDescent="0.25">
      <c r="B68" s="82" t="s">
        <v>267</v>
      </c>
      <c r="C68" s="82" t="s">
        <v>311</v>
      </c>
      <c r="D68" s="83">
        <v>177</v>
      </c>
      <c r="E68" s="83">
        <v>823</v>
      </c>
      <c r="F68" s="84">
        <v>548</v>
      </c>
    </row>
    <row r="69" spans="2:6" x14ac:dyDescent="0.25">
      <c r="B69" s="82" t="s">
        <v>267</v>
      </c>
      <c r="C69" s="82" t="s">
        <v>312</v>
      </c>
      <c r="D69" s="83">
        <v>285</v>
      </c>
      <c r="E69" s="83">
        <v>1249</v>
      </c>
      <c r="F69" s="84">
        <v>533</v>
      </c>
    </row>
    <row r="70" spans="2:6" x14ac:dyDescent="0.25">
      <c r="B70" s="82" t="s">
        <v>267</v>
      </c>
      <c r="C70" s="82" t="s">
        <v>313</v>
      </c>
      <c r="D70" s="83">
        <v>236</v>
      </c>
      <c r="E70" s="83">
        <v>1162</v>
      </c>
      <c r="F70" s="84">
        <v>402</v>
      </c>
    </row>
    <row r="71" spans="2:6" x14ac:dyDescent="0.25">
      <c r="B71" s="82" t="s">
        <v>267</v>
      </c>
      <c r="C71" s="82" t="s">
        <v>314</v>
      </c>
      <c r="D71" s="83">
        <v>293</v>
      </c>
      <c r="E71" s="83">
        <v>1016</v>
      </c>
      <c r="F71" s="84">
        <v>585</v>
      </c>
    </row>
    <row r="72" spans="2:6" x14ac:dyDescent="0.25">
      <c r="B72" s="82" t="s">
        <v>267</v>
      </c>
      <c r="C72" s="82" t="s">
        <v>315</v>
      </c>
      <c r="D72" s="83">
        <v>242</v>
      </c>
      <c r="E72" s="83">
        <v>1363</v>
      </c>
      <c r="F72" s="84">
        <v>428</v>
      </c>
    </row>
    <row r="73" spans="2:6" x14ac:dyDescent="0.25">
      <c r="B73" s="82" t="s">
        <v>267</v>
      </c>
      <c r="C73" s="82" t="s">
        <v>316</v>
      </c>
      <c r="D73" s="83">
        <v>248</v>
      </c>
      <c r="E73" s="83">
        <v>1398</v>
      </c>
      <c r="F73" s="84">
        <v>476</v>
      </c>
    </row>
    <row r="74" spans="2:6" x14ac:dyDescent="0.25">
      <c r="B74" s="82" t="s">
        <v>267</v>
      </c>
      <c r="C74" s="82" t="s">
        <v>317</v>
      </c>
      <c r="D74" s="83">
        <v>292</v>
      </c>
      <c r="E74" s="83">
        <v>1380</v>
      </c>
      <c r="F74" s="84">
        <v>456</v>
      </c>
    </row>
    <row r="75" spans="2:6" x14ac:dyDescent="0.25">
      <c r="B75" s="82" t="s">
        <v>267</v>
      </c>
      <c r="C75" s="82" t="s">
        <v>318</v>
      </c>
      <c r="D75" s="83">
        <v>196</v>
      </c>
      <c r="E75" s="83">
        <v>1238</v>
      </c>
      <c r="F75" s="84">
        <v>493</v>
      </c>
    </row>
    <row r="76" spans="2:6" x14ac:dyDescent="0.25">
      <c r="B76" s="82" t="s">
        <v>267</v>
      </c>
      <c r="C76" s="82" t="s">
        <v>319</v>
      </c>
      <c r="D76" s="83">
        <v>432</v>
      </c>
      <c r="E76" s="83">
        <v>1216</v>
      </c>
      <c r="F76" s="84">
        <v>552</v>
      </c>
    </row>
    <row r="77" spans="2:6" x14ac:dyDescent="0.25">
      <c r="B77" s="82" t="s">
        <v>267</v>
      </c>
      <c r="C77" s="82" t="s">
        <v>320</v>
      </c>
      <c r="D77" s="83">
        <v>420</v>
      </c>
      <c r="E77" s="83">
        <v>1581</v>
      </c>
      <c r="F77" s="84">
        <v>525</v>
      </c>
    </row>
    <row r="78" spans="2:6" x14ac:dyDescent="0.25">
      <c r="B78" s="82" t="s">
        <v>267</v>
      </c>
      <c r="C78" s="82" t="s">
        <v>321</v>
      </c>
      <c r="D78" s="83">
        <v>398</v>
      </c>
      <c r="E78" s="83">
        <v>1759</v>
      </c>
      <c r="F78" s="84">
        <v>682</v>
      </c>
    </row>
    <row r="79" spans="2:6" x14ac:dyDescent="0.25">
      <c r="B79" s="82" t="s">
        <v>267</v>
      </c>
      <c r="C79" s="82" t="s">
        <v>322</v>
      </c>
      <c r="D79" s="83">
        <v>128</v>
      </c>
      <c r="E79" s="83">
        <v>791</v>
      </c>
      <c r="F79" s="84">
        <v>242</v>
      </c>
    </row>
    <row r="80" spans="2:6" x14ac:dyDescent="0.25">
      <c r="B80" s="82" t="s">
        <v>267</v>
      </c>
      <c r="C80" s="82" t="s">
        <v>323</v>
      </c>
      <c r="D80" s="83">
        <v>225</v>
      </c>
      <c r="E80" s="83">
        <v>935</v>
      </c>
      <c r="F80" s="84">
        <v>432</v>
      </c>
    </row>
    <row r="81" spans="2:6" x14ac:dyDescent="0.25">
      <c r="B81" s="82" t="s">
        <v>267</v>
      </c>
      <c r="C81" s="82" t="s">
        <v>324</v>
      </c>
      <c r="D81" s="83">
        <v>1358</v>
      </c>
      <c r="E81" s="83">
        <v>2231</v>
      </c>
      <c r="F81" s="84">
        <v>1391</v>
      </c>
    </row>
    <row r="82" spans="2:6" x14ac:dyDescent="0.25">
      <c r="B82" s="82" t="s">
        <v>267</v>
      </c>
      <c r="C82" s="82" t="s">
        <v>325</v>
      </c>
      <c r="D82" s="83">
        <v>1345</v>
      </c>
      <c r="E82" s="83">
        <v>1791</v>
      </c>
      <c r="F82" s="84">
        <v>1460</v>
      </c>
    </row>
    <row r="83" spans="2:6" x14ac:dyDescent="0.25">
      <c r="B83" s="82" t="s">
        <v>267</v>
      </c>
      <c r="C83" s="82" t="s">
        <v>326</v>
      </c>
      <c r="D83" s="83">
        <v>769</v>
      </c>
      <c r="E83" s="83">
        <v>1948</v>
      </c>
      <c r="F83" s="84">
        <v>1011</v>
      </c>
    </row>
    <row r="84" spans="2:6" x14ac:dyDescent="0.25">
      <c r="B84" s="82" t="s">
        <v>267</v>
      </c>
      <c r="C84" s="82" t="s">
        <v>327</v>
      </c>
      <c r="D84" s="83">
        <v>560</v>
      </c>
      <c r="E84" s="83">
        <v>1835</v>
      </c>
      <c r="F84" s="84">
        <v>642</v>
      </c>
    </row>
    <row r="85" spans="2:6" x14ac:dyDescent="0.25">
      <c r="B85" s="82" t="s">
        <v>267</v>
      </c>
      <c r="C85" s="82" t="s">
        <v>328</v>
      </c>
      <c r="D85" s="83">
        <v>836</v>
      </c>
      <c r="E85" s="83">
        <v>2245</v>
      </c>
      <c r="F85" s="84">
        <v>861</v>
      </c>
    </row>
    <row r="86" spans="2:6" x14ac:dyDescent="0.25">
      <c r="B86" s="82" t="s">
        <v>267</v>
      </c>
      <c r="C86" s="82" t="s">
        <v>329</v>
      </c>
      <c r="D86" s="83">
        <v>587</v>
      </c>
      <c r="E86" s="83">
        <v>1471</v>
      </c>
      <c r="F86" s="84">
        <v>623</v>
      </c>
    </row>
    <row r="87" spans="2:6" x14ac:dyDescent="0.25">
      <c r="B87" s="82" t="s">
        <v>267</v>
      </c>
      <c r="C87" s="82" t="s">
        <v>330</v>
      </c>
      <c r="D87" s="83">
        <v>774</v>
      </c>
      <c r="E87" s="83">
        <v>1403</v>
      </c>
      <c r="F87" s="84">
        <v>1085</v>
      </c>
    </row>
    <row r="88" spans="2:6" x14ac:dyDescent="0.25">
      <c r="B88" s="82" t="s">
        <v>267</v>
      </c>
      <c r="C88" s="82" t="s">
        <v>331</v>
      </c>
      <c r="D88" s="83">
        <v>757</v>
      </c>
      <c r="E88" s="83">
        <v>1203</v>
      </c>
      <c r="F88" s="84">
        <v>1175</v>
      </c>
    </row>
    <row r="89" spans="2:6" x14ac:dyDescent="0.25">
      <c r="B89" s="82" t="s">
        <v>267</v>
      </c>
      <c r="C89" s="82" t="s">
        <v>332</v>
      </c>
      <c r="D89" s="83">
        <v>591</v>
      </c>
      <c r="E89" s="83">
        <v>1439</v>
      </c>
      <c r="F89" s="84">
        <v>858</v>
      </c>
    </row>
    <row r="90" spans="2:6" x14ac:dyDescent="0.25">
      <c r="B90" s="82" t="s">
        <v>267</v>
      </c>
      <c r="C90" s="82" t="s">
        <v>333</v>
      </c>
      <c r="D90" s="83">
        <v>457</v>
      </c>
      <c r="E90" s="83">
        <v>1161</v>
      </c>
      <c r="F90" s="84">
        <v>594</v>
      </c>
    </row>
    <row r="91" spans="2:6" x14ac:dyDescent="0.25">
      <c r="B91" s="82" t="s">
        <v>267</v>
      </c>
      <c r="C91" s="82" t="s">
        <v>334</v>
      </c>
      <c r="D91" s="83">
        <v>494</v>
      </c>
      <c r="E91" s="83">
        <v>1585</v>
      </c>
      <c r="F91" s="84">
        <v>705</v>
      </c>
    </row>
    <row r="92" spans="2:6" x14ac:dyDescent="0.25">
      <c r="B92" s="82" t="s">
        <v>267</v>
      </c>
      <c r="C92" s="82" t="s">
        <v>335</v>
      </c>
      <c r="D92" s="83">
        <v>914</v>
      </c>
      <c r="E92" s="83">
        <v>1727</v>
      </c>
      <c r="F92" s="84">
        <v>1308</v>
      </c>
    </row>
    <row r="93" spans="2:6" x14ac:dyDescent="0.25">
      <c r="B93" s="82" t="s">
        <v>267</v>
      </c>
      <c r="C93" s="82" t="s">
        <v>336</v>
      </c>
      <c r="D93" s="83">
        <v>581</v>
      </c>
      <c r="E93" s="83">
        <v>1448</v>
      </c>
      <c r="F93" s="84">
        <v>885</v>
      </c>
    </row>
    <row r="94" spans="2:6" x14ac:dyDescent="0.25">
      <c r="B94" s="82" t="s">
        <v>267</v>
      </c>
      <c r="C94" s="82" t="s">
        <v>337</v>
      </c>
      <c r="D94" s="83">
        <v>31</v>
      </c>
      <c r="E94" s="83">
        <v>0</v>
      </c>
      <c r="F94" s="84">
        <v>78</v>
      </c>
    </row>
    <row r="95" spans="2:6" x14ac:dyDescent="0.25">
      <c r="B95" s="82" t="s">
        <v>267</v>
      </c>
      <c r="C95" s="82" t="s">
        <v>338</v>
      </c>
      <c r="D95" s="83">
        <v>92</v>
      </c>
      <c r="E95" s="83">
        <v>233</v>
      </c>
      <c r="F95" s="84">
        <v>494</v>
      </c>
    </row>
    <row r="96" spans="2:6" x14ac:dyDescent="0.25">
      <c r="B96" s="82" t="s">
        <v>267</v>
      </c>
      <c r="C96" s="82" t="s">
        <v>339</v>
      </c>
      <c r="D96" s="83">
        <v>486</v>
      </c>
      <c r="E96" s="83">
        <v>1176</v>
      </c>
      <c r="F96" s="84">
        <v>400</v>
      </c>
    </row>
    <row r="97" spans="2:6" x14ac:dyDescent="0.25">
      <c r="B97" s="82" t="s">
        <v>267</v>
      </c>
      <c r="C97" s="82" t="s">
        <v>340</v>
      </c>
      <c r="D97" s="83">
        <v>440</v>
      </c>
      <c r="E97" s="83">
        <v>874</v>
      </c>
      <c r="F97" s="84">
        <v>803</v>
      </c>
    </row>
    <row r="98" spans="2:6" x14ac:dyDescent="0.25">
      <c r="B98" s="82" t="s">
        <v>267</v>
      </c>
      <c r="C98" s="82" t="s">
        <v>341</v>
      </c>
      <c r="D98" s="83">
        <v>127</v>
      </c>
      <c r="E98" s="83">
        <v>695</v>
      </c>
      <c r="F98" s="84">
        <v>440</v>
      </c>
    </row>
    <row r="99" spans="2:6" x14ac:dyDescent="0.25">
      <c r="B99" s="82" t="s">
        <v>267</v>
      </c>
      <c r="C99" s="82" t="s">
        <v>342</v>
      </c>
      <c r="D99" s="83">
        <v>257</v>
      </c>
      <c r="E99" s="83">
        <v>1367</v>
      </c>
      <c r="F99" s="84">
        <v>544</v>
      </c>
    </row>
    <row r="100" spans="2:6" x14ac:dyDescent="0.25">
      <c r="B100" s="82" t="s">
        <v>267</v>
      </c>
      <c r="C100" s="82" t="s">
        <v>343</v>
      </c>
      <c r="D100" s="83">
        <v>399</v>
      </c>
      <c r="E100" s="83">
        <v>1238</v>
      </c>
      <c r="F100" s="84">
        <v>622</v>
      </c>
    </row>
    <row r="101" spans="2:6" x14ac:dyDescent="0.25">
      <c r="B101" s="82" t="s">
        <v>267</v>
      </c>
      <c r="C101" s="82" t="s">
        <v>344</v>
      </c>
      <c r="D101" s="83">
        <v>470</v>
      </c>
      <c r="E101" s="83">
        <v>1609</v>
      </c>
      <c r="F101" s="84">
        <v>662</v>
      </c>
    </row>
    <row r="102" spans="2:6" x14ac:dyDescent="0.25">
      <c r="B102" s="82" t="s">
        <v>267</v>
      </c>
      <c r="C102" s="82" t="s">
        <v>345</v>
      </c>
      <c r="D102" s="83">
        <v>651</v>
      </c>
      <c r="E102" s="83">
        <v>2120</v>
      </c>
      <c r="F102" s="84">
        <v>824</v>
      </c>
    </row>
    <row r="103" spans="2:6" x14ac:dyDescent="0.25">
      <c r="B103" s="82" t="s">
        <v>267</v>
      </c>
      <c r="C103" s="82" t="s">
        <v>346</v>
      </c>
      <c r="D103" s="83">
        <v>757</v>
      </c>
      <c r="E103" s="83">
        <v>2498</v>
      </c>
      <c r="F103" s="84">
        <v>846</v>
      </c>
    </row>
    <row r="104" spans="2:6" x14ac:dyDescent="0.25">
      <c r="B104" s="82" t="s">
        <v>267</v>
      </c>
      <c r="C104" s="82" t="s">
        <v>347</v>
      </c>
      <c r="D104" s="83">
        <v>526</v>
      </c>
      <c r="E104" s="83">
        <v>1902</v>
      </c>
      <c r="F104" s="84">
        <v>743</v>
      </c>
    </row>
    <row r="105" spans="2:6" x14ac:dyDescent="0.25">
      <c r="B105" s="82" t="s">
        <v>267</v>
      </c>
      <c r="C105" s="82" t="s">
        <v>348</v>
      </c>
      <c r="D105" s="83">
        <v>196</v>
      </c>
      <c r="E105" s="83">
        <v>994</v>
      </c>
      <c r="F105" s="84">
        <v>477</v>
      </c>
    </row>
    <row r="106" spans="2:6" x14ac:dyDescent="0.25">
      <c r="B106" s="82" t="s">
        <v>267</v>
      </c>
      <c r="C106" s="82" t="s">
        <v>349</v>
      </c>
      <c r="D106" s="83">
        <v>260</v>
      </c>
      <c r="E106" s="83">
        <v>1010</v>
      </c>
      <c r="F106" s="84">
        <v>575</v>
      </c>
    </row>
    <row r="107" spans="2:6" x14ac:dyDescent="0.25">
      <c r="B107" s="82" t="s">
        <v>267</v>
      </c>
      <c r="C107" s="82" t="s">
        <v>350</v>
      </c>
      <c r="D107" s="83">
        <v>192</v>
      </c>
      <c r="E107" s="83">
        <v>899</v>
      </c>
      <c r="F107" s="84">
        <v>369</v>
      </c>
    </row>
    <row r="108" spans="2:6" x14ac:dyDescent="0.25">
      <c r="B108" s="82" t="s">
        <v>267</v>
      </c>
      <c r="C108" s="82" t="s">
        <v>351</v>
      </c>
      <c r="D108" s="83">
        <v>177</v>
      </c>
      <c r="E108" s="83">
        <v>284</v>
      </c>
      <c r="F108" s="84">
        <v>174</v>
      </c>
    </row>
    <row r="109" spans="2:6" x14ac:dyDescent="0.25">
      <c r="B109" s="82" t="s">
        <v>267</v>
      </c>
      <c r="C109" s="82" t="s">
        <v>352</v>
      </c>
      <c r="D109" s="83">
        <v>741</v>
      </c>
      <c r="E109" s="83">
        <v>1781</v>
      </c>
      <c r="F109" s="84">
        <v>1028</v>
      </c>
    </row>
    <row r="110" spans="2:6" x14ac:dyDescent="0.25">
      <c r="B110" s="82" t="s">
        <v>267</v>
      </c>
      <c r="C110" s="82" t="s">
        <v>353</v>
      </c>
      <c r="D110" s="83">
        <v>174</v>
      </c>
      <c r="E110" s="83">
        <v>773</v>
      </c>
      <c r="F110" s="84">
        <v>237</v>
      </c>
    </row>
    <row r="111" spans="2:6" x14ac:dyDescent="0.25">
      <c r="B111" s="82" t="s">
        <v>267</v>
      </c>
      <c r="C111" s="82" t="s">
        <v>354</v>
      </c>
      <c r="D111" s="83">
        <v>94</v>
      </c>
      <c r="E111" s="83">
        <v>769</v>
      </c>
      <c r="F111" s="84">
        <v>228</v>
      </c>
    </row>
    <row r="112" spans="2:6" x14ac:dyDescent="0.25">
      <c r="B112" s="82" t="s">
        <v>267</v>
      </c>
      <c r="C112" s="82" t="s">
        <v>355</v>
      </c>
      <c r="D112" s="83">
        <v>197</v>
      </c>
      <c r="E112" s="83">
        <v>837</v>
      </c>
      <c r="F112" s="84">
        <v>434</v>
      </c>
    </row>
    <row r="113" spans="2:6" x14ac:dyDescent="0.25">
      <c r="B113" s="82" t="s">
        <v>267</v>
      </c>
      <c r="C113" s="82" t="s">
        <v>356</v>
      </c>
      <c r="D113" s="83">
        <v>318</v>
      </c>
      <c r="E113" s="83">
        <v>1120</v>
      </c>
      <c r="F113" s="84">
        <v>444</v>
      </c>
    </row>
    <row r="114" spans="2:6" x14ac:dyDescent="0.25">
      <c r="B114" s="82" t="s">
        <v>267</v>
      </c>
      <c r="C114" s="82" t="s">
        <v>357</v>
      </c>
      <c r="D114" s="83">
        <v>82</v>
      </c>
      <c r="E114" s="83">
        <v>723</v>
      </c>
      <c r="F114" s="84">
        <v>204</v>
      </c>
    </row>
    <row r="115" spans="2:6" x14ac:dyDescent="0.25">
      <c r="B115" s="82" t="s">
        <v>267</v>
      </c>
      <c r="C115" s="82" t="s">
        <v>358</v>
      </c>
      <c r="D115" s="83">
        <v>206</v>
      </c>
      <c r="E115" s="83">
        <v>550</v>
      </c>
      <c r="F115" s="84">
        <v>229</v>
      </c>
    </row>
    <row r="116" spans="2:6" x14ac:dyDescent="0.25">
      <c r="B116" s="82" t="s">
        <v>267</v>
      </c>
      <c r="C116" s="82" t="s">
        <v>359</v>
      </c>
      <c r="D116" s="83">
        <v>390</v>
      </c>
      <c r="E116" s="83">
        <v>1297</v>
      </c>
      <c r="F116" s="84">
        <v>456</v>
      </c>
    </row>
    <row r="117" spans="2:6" x14ac:dyDescent="0.25">
      <c r="B117" s="82" t="s">
        <v>267</v>
      </c>
      <c r="C117" s="82" t="s">
        <v>360</v>
      </c>
      <c r="D117" s="83">
        <v>111</v>
      </c>
      <c r="E117" s="83">
        <v>1160</v>
      </c>
      <c r="F117" s="84">
        <v>282</v>
      </c>
    </row>
    <row r="118" spans="2:6" x14ac:dyDescent="0.25">
      <c r="B118" s="82" t="s">
        <v>267</v>
      </c>
      <c r="C118" s="82" t="s">
        <v>361</v>
      </c>
      <c r="D118" s="83">
        <v>522</v>
      </c>
      <c r="E118" s="83">
        <v>1667</v>
      </c>
      <c r="F118" s="84">
        <v>556</v>
      </c>
    </row>
    <row r="119" spans="2:6" x14ac:dyDescent="0.25">
      <c r="B119" s="82" t="s">
        <v>267</v>
      </c>
      <c r="C119" s="82" t="s">
        <v>362</v>
      </c>
      <c r="D119" s="83">
        <v>278</v>
      </c>
      <c r="E119" s="83">
        <v>1091</v>
      </c>
      <c r="F119" s="84">
        <v>505</v>
      </c>
    </row>
    <row r="120" spans="2:6" x14ac:dyDescent="0.25">
      <c r="B120" s="82" t="s">
        <v>267</v>
      </c>
      <c r="C120" s="82" t="s">
        <v>363</v>
      </c>
      <c r="D120" s="83">
        <v>0</v>
      </c>
      <c r="E120" s="83">
        <v>0</v>
      </c>
      <c r="F120" s="84">
        <v>0</v>
      </c>
    </row>
    <row r="121" spans="2:6" x14ac:dyDescent="0.25">
      <c r="B121" s="82" t="s">
        <v>267</v>
      </c>
      <c r="C121" s="82" t="s">
        <v>364</v>
      </c>
      <c r="D121" s="83">
        <v>120</v>
      </c>
      <c r="E121" s="83">
        <v>1335</v>
      </c>
      <c r="F121" s="84">
        <v>289</v>
      </c>
    </row>
    <row r="122" spans="2:6" x14ac:dyDescent="0.25">
      <c r="B122" s="82" t="s">
        <v>267</v>
      </c>
      <c r="C122" s="82" t="s">
        <v>365</v>
      </c>
      <c r="D122" s="83">
        <v>316</v>
      </c>
      <c r="E122" s="83">
        <v>1028</v>
      </c>
      <c r="F122" s="84">
        <v>505</v>
      </c>
    </row>
    <row r="123" spans="2:6" x14ac:dyDescent="0.25">
      <c r="B123" s="82" t="s">
        <v>267</v>
      </c>
      <c r="C123" s="82" t="s">
        <v>366</v>
      </c>
      <c r="D123" s="83">
        <v>446</v>
      </c>
      <c r="E123" s="83">
        <v>1763</v>
      </c>
      <c r="F123" s="84">
        <v>527</v>
      </c>
    </row>
    <row r="124" spans="2:6" x14ac:dyDescent="0.25">
      <c r="B124" s="82" t="s">
        <v>267</v>
      </c>
      <c r="C124" s="82" t="s">
        <v>367</v>
      </c>
      <c r="D124" s="83">
        <v>0</v>
      </c>
      <c r="E124" s="83">
        <v>0</v>
      </c>
      <c r="F124" s="84">
        <v>0</v>
      </c>
    </row>
    <row r="125" spans="2:6" x14ac:dyDescent="0.25">
      <c r="B125" s="82" t="s">
        <v>267</v>
      </c>
      <c r="C125" s="82" t="s">
        <v>368</v>
      </c>
      <c r="D125" s="83">
        <v>254</v>
      </c>
      <c r="E125" s="83">
        <v>642</v>
      </c>
      <c r="F125" s="84">
        <v>308</v>
      </c>
    </row>
    <row r="126" spans="2:6" x14ac:dyDescent="0.25">
      <c r="B126" s="82" t="s">
        <v>267</v>
      </c>
      <c r="C126" s="82" t="s">
        <v>369</v>
      </c>
      <c r="D126" s="83">
        <v>157</v>
      </c>
      <c r="E126" s="83">
        <v>440</v>
      </c>
      <c r="F126" s="84">
        <v>436</v>
      </c>
    </row>
    <row r="127" spans="2:6" x14ac:dyDescent="0.25">
      <c r="B127" s="82" t="s">
        <v>267</v>
      </c>
      <c r="C127" s="82" t="s">
        <v>370</v>
      </c>
      <c r="D127" s="83">
        <v>788</v>
      </c>
      <c r="E127" s="83">
        <v>988</v>
      </c>
      <c r="F127" s="84">
        <v>673</v>
      </c>
    </row>
    <row r="128" spans="2:6" x14ac:dyDescent="0.25">
      <c r="B128" s="82" t="s">
        <v>267</v>
      </c>
      <c r="C128" s="82" t="s">
        <v>371</v>
      </c>
      <c r="D128" s="83">
        <v>398</v>
      </c>
      <c r="E128" s="83">
        <v>454</v>
      </c>
      <c r="F128" s="84">
        <v>333</v>
      </c>
    </row>
    <row r="129" spans="2:6" x14ac:dyDescent="0.25">
      <c r="B129" s="82" t="s">
        <v>267</v>
      </c>
      <c r="C129" s="82" t="s">
        <v>372</v>
      </c>
      <c r="D129" s="83">
        <v>796</v>
      </c>
      <c r="E129" s="83">
        <v>912</v>
      </c>
      <c r="F129" s="84">
        <v>687</v>
      </c>
    </row>
    <row r="130" spans="2:6" x14ac:dyDescent="0.25">
      <c r="B130" s="82" t="s">
        <v>267</v>
      </c>
      <c r="C130" s="82" t="s">
        <v>373</v>
      </c>
      <c r="D130" s="83">
        <v>633</v>
      </c>
      <c r="E130" s="83">
        <v>1349</v>
      </c>
      <c r="F130" s="84">
        <v>564</v>
      </c>
    </row>
    <row r="131" spans="2:6" x14ac:dyDescent="0.25">
      <c r="B131" s="82" t="s">
        <v>267</v>
      </c>
      <c r="C131" s="82" t="s">
        <v>374</v>
      </c>
      <c r="D131" s="83">
        <v>1018</v>
      </c>
      <c r="E131" s="83">
        <v>1622</v>
      </c>
      <c r="F131" s="84">
        <v>826</v>
      </c>
    </row>
    <row r="132" spans="2:6" x14ac:dyDescent="0.25">
      <c r="B132" s="82" t="s">
        <v>267</v>
      </c>
      <c r="C132" s="82" t="s">
        <v>375</v>
      </c>
      <c r="D132" s="83">
        <v>356</v>
      </c>
      <c r="E132" s="83">
        <v>429</v>
      </c>
      <c r="F132" s="84">
        <v>621</v>
      </c>
    </row>
    <row r="133" spans="2:6" x14ac:dyDescent="0.25">
      <c r="B133" s="82" t="s">
        <v>267</v>
      </c>
      <c r="C133" s="82" t="s">
        <v>376</v>
      </c>
      <c r="D133" s="83">
        <v>1173</v>
      </c>
      <c r="E133" s="83">
        <v>1342</v>
      </c>
      <c r="F133" s="84">
        <v>605</v>
      </c>
    </row>
    <row r="134" spans="2:6" x14ac:dyDescent="0.25">
      <c r="B134" s="82" t="s">
        <v>267</v>
      </c>
      <c r="C134" s="82" t="s">
        <v>377</v>
      </c>
      <c r="D134" s="83">
        <v>729</v>
      </c>
      <c r="E134" s="83">
        <v>1085</v>
      </c>
      <c r="F134" s="84">
        <v>838</v>
      </c>
    </row>
    <row r="135" spans="2:6" x14ac:dyDescent="0.25">
      <c r="B135" s="82" t="s">
        <v>267</v>
      </c>
      <c r="C135" s="82" t="s">
        <v>378</v>
      </c>
      <c r="D135" s="83">
        <v>935</v>
      </c>
      <c r="E135" s="83">
        <v>1436</v>
      </c>
      <c r="F135" s="84">
        <v>1237</v>
      </c>
    </row>
    <row r="136" spans="2:6" x14ac:dyDescent="0.25">
      <c r="B136" s="82" t="s">
        <v>267</v>
      </c>
      <c r="C136" s="82" t="s">
        <v>379</v>
      </c>
      <c r="D136" s="83">
        <v>930</v>
      </c>
      <c r="E136" s="83">
        <v>1328</v>
      </c>
      <c r="F136" s="84">
        <v>1024</v>
      </c>
    </row>
    <row r="137" spans="2:6" x14ac:dyDescent="0.25">
      <c r="B137" s="82" t="s">
        <v>267</v>
      </c>
      <c r="C137" s="82" t="s">
        <v>380</v>
      </c>
      <c r="D137" s="83">
        <v>1207</v>
      </c>
      <c r="E137" s="83">
        <v>1863</v>
      </c>
      <c r="F137" s="84">
        <v>1375</v>
      </c>
    </row>
    <row r="138" spans="2:6" x14ac:dyDescent="0.25">
      <c r="B138" s="82" t="s">
        <v>267</v>
      </c>
      <c r="C138" s="82" t="s">
        <v>381</v>
      </c>
      <c r="D138" s="83">
        <v>1089</v>
      </c>
      <c r="E138" s="83">
        <v>1554</v>
      </c>
      <c r="F138" s="84">
        <v>945</v>
      </c>
    </row>
    <row r="139" spans="2:6" x14ac:dyDescent="0.25">
      <c r="B139" s="82" t="s">
        <v>267</v>
      </c>
      <c r="C139" s="82" t="s">
        <v>382</v>
      </c>
      <c r="D139" s="83">
        <v>1179</v>
      </c>
      <c r="E139" s="83">
        <v>1541</v>
      </c>
      <c r="F139" s="84">
        <v>1136</v>
      </c>
    </row>
    <row r="140" spans="2:6" x14ac:dyDescent="0.25">
      <c r="B140" s="82" t="s">
        <v>267</v>
      </c>
      <c r="C140" s="82" t="s">
        <v>383</v>
      </c>
      <c r="D140" s="83">
        <v>646</v>
      </c>
      <c r="E140" s="83">
        <v>1144</v>
      </c>
      <c r="F140" s="84">
        <v>1027</v>
      </c>
    </row>
    <row r="141" spans="2:6" x14ac:dyDescent="0.25">
      <c r="B141" s="82" t="s">
        <v>267</v>
      </c>
      <c r="C141" s="82" t="s">
        <v>384</v>
      </c>
      <c r="D141" s="83">
        <v>689</v>
      </c>
      <c r="E141" s="83">
        <v>1352</v>
      </c>
      <c r="F141" s="84">
        <v>777</v>
      </c>
    </row>
    <row r="142" spans="2:6" x14ac:dyDescent="0.25">
      <c r="B142" s="82" t="s">
        <v>267</v>
      </c>
      <c r="C142" s="82" t="s">
        <v>385</v>
      </c>
      <c r="D142" s="83">
        <v>92</v>
      </c>
      <c r="E142" s="83">
        <v>1393</v>
      </c>
      <c r="F142" s="84">
        <v>295</v>
      </c>
    </row>
    <row r="143" spans="2:6" x14ac:dyDescent="0.25">
      <c r="B143" s="82" t="s">
        <v>267</v>
      </c>
      <c r="C143" s="82" t="s">
        <v>386</v>
      </c>
      <c r="D143" s="83">
        <v>361</v>
      </c>
      <c r="E143" s="83">
        <v>4109</v>
      </c>
      <c r="F143" s="84">
        <v>761</v>
      </c>
    </row>
    <row r="144" spans="2:6" x14ac:dyDescent="0.25">
      <c r="B144" s="82" t="s">
        <v>267</v>
      </c>
      <c r="C144" s="82" t="s">
        <v>387</v>
      </c>
      <c r="D144" s="83">
        <v>148</v>
      </c>
      <c r="E144" s="83">
        <v>1510</v>
      </c>
      <c r="F144" s="84">
        <v>300</v>
      </c>
    </row>
    <row r="145" spans="2:6" x14ac:dyDescent="0.25">
      <c r="B145" s="82" t="s">
        <v>267</v>
      </c>
      <c r="C145" s="82" t="s">
        <v>388</v>
      </c>
      <c r="D145" s="83">
        <v>367</v>
      </c>
      <c r="E145" s="83">
        <v>1942</v>
      </c>
      <c r="F145" s="84">
        <v>817</v>
      </c>
    </row>
    <row r="146" spans="2:6" x14ac:dyDescent="0.25">
      <c r="B146" s="82" t="s">
        <v>267</v>
      </c>
      <c r="C146" s="82" t="s">
        <v>389</v>
      </c>
      <c r="D146" s="83">
        <v>96</v>
      </c>
      <c r="E146" s="83">
        <v>249</v>
      </c>
      <c r="F146" s="84">
        <v>191</v>
      </c>
    </row>
    <row r="147" spans="2:6" x14ac:dyDescent="0.25">
      <c r="B147" s="82" t="s">
        <v>267</v>
      </c>
      <c r="C147" s="82" t="s">
        <v>390</v>
      </c>
      <c r="D147" s="83">
        <v>104</v>
      </c>
      <c r="E147" s="83">
        <v>281</v>
      </c>
      <c r="F147" s="84">
        <v>241</v>
      </c>
    </row>
    <row r="148" spans="2:6" x14ac:dyDescent="0.25">
      <c r="B148" s="82" t="s">
        <v>267</v>
      </c>
      <c r="C148" s="82" t="s">
        <v>391</v>
      </c>
      <c r="D148" s="83">
        <v>152</v>
      </c>
      <c r="E148" s="83">
        <v>225</v>
      </c>
      <c r="F148" s="84">
        <v>215</v>
      </c>
    </row>
    <row r="149" spans="2:6" x14ac:dyDescent="0.25">
      <c r="B149" s="82" t="s">
        <v>267</v>
      </c>
      <c r="C149" s="82" t="s">
        <v>392</v>
      </c>
      <c r="D149" s="83">
        <v>661</v>
      </c>
      <c r="E149" s="83">
        <v>1509</v>
      </c>
      <c r="F149" s="84">
        <v>818</v>
      </c>
    </row>
    <row r="150" spans="2:6" x14ac:dyDescent="0.25">
      <c r="B150" s="82" t="s">
        <v>267</v>
      </c>
      <c r="C150" s="82" t="s">
        <v>393</v>
      </c>
      <c r="D150" s="83">
        <v>417</v>
      </c>
      <c r="E150" s="83">
        <v>591</v>
      </c>
      <c r="F150" s="84">
        <v>414</v>
      </c>
    </row>
    <row r="151" spans="2:6" x14ac:dyDescent="0.25">
      <c r="B151" s="82" t="s">
        <v>267</v>
      </c>
      <c r="C151" s="82" t="s">
        <v>394</v>
      </c>
      <c r="D151" s="83">
        <v>588</v>
      </c>
      <c r="E151" s="83">
        <v>1036</v>
      </c>
      <c r="F151" s="84">
        <v>725</v>
      </c>
    </row>
    <row r="152" spans="2:6" x14ac:dyDescent="0.25">
      <c r="B152" s="82" t="s">
        <v>267</v>
      </c>
      <c r="C152" s="82" t="s">
        <v>395</v>
      </c>
      <c r="D152" s="83">
        <v>99</v>
      </c>
      <c r="E152" s="83">
        <v>566</v>
      </c>
      <c r="F152" s="84">
        <v>200</v>
      </c>
    </row>
    <row r="153" spans="2:6" x14ac:dyDescent="0.25">
      <c r="B153" s="82" t="s">
        <v>267</v>
      </c>
      <c r="C153" s="82" t="s">
        <v>396</v>
      </c>
      <c r="D153" s="83">
        <v>1113</v>
      </c>
      <c r="E153" s="83">
        <v>1539</v>
      </c>
      <c r="F153" s="84">
        <v>1209</v>
      </c>
    </row>
    <row r="154" spans="2:6" x14ac:dyDescent="0.25">
      <c r="B154" s="82" t="s">
        <v>267</v>
      </c>
      <c r="C154" s="82" t="s">
        <v>397</v>
      </c>
      <c r="D154" s="83">
        <v>1462</v>
      </c>
      <c r="E154" s="83">
        <v>1993</v>
      </c>
      <c r="F154" s="84">
        <v>1444</v>
      </c>
    </row>
    <row r="155" spans="2:6" x14ac:dyDescent="0.25">
      <c r="B155" s="82" t="s">
        <v>267</v>
      </c>
      <c r="C155" s="82" t="s">
        <v>398</v>
      </c>
      <c r="D155" s="83">
        <v>1094</v>
      </c>
      <c r="E155" s="83">
        <v>1924</v>
      </c>
      <c r="F155" s="84">
        <v>1466</v>
      </c>
    </row>
    <row r="156" spans="2:6" x14ac:dyDescent="0.25">
      <c r="B156" s="82" t="s">
        <v>267</v>
      </c>
      <c r="C156" s="82" t="s">
        <v>399</v>
      </c>
      <c r="D156" s="83">
        <v>924</v>
      </c>
      <c r="E156" s="83">
        <v>1799</v>
      </c>
      <c r="F156" s="84">
        <v>1269</v>
      </c>
    </row>
    <row r="157" spans="2:6" x14ac:dyDescent="0.25">
      <c r="B157" s="82" t="s">
        <v>267</v>
      </c>
      <c r="C157" s="82" t="s">
        <v>400</v>
      </c>
      <c r="D157" s="83">
        <v>0</v>
      </c>
      <c r="E157" s="83">
        <v>0</v>
      </c>
      <c r="F157" s="84">
        <v>0</v>
      </c>
    </row>
    <row r="158" spans="2:6" x14ac:dyDescent="0.25">
      <c r="B158" s="82" t="s">
        <v>267</v>
      </c>
      <c r="C158" s="82" t="s">
        <v>401</v>
      </c>
      <c r="D158" s="83">
        <v>296</v>
      </c>
      <c r="E158" s="83">
        <v>443</v>
      </c>
      <c r="F158" s="84">
        <v>157</v>
      </c>
    </row>
    <row r="159" spans="2:6" x14ac:dyDescent="0.25">
      <c r="B159" s="82" t="s">
        <v>267</v>
      </c>
      <c r="C159" s="82" t="s">
        <v>402</v>
      </c>
      <c r="D159" s="83">
        <v>858</v>
      </c>
      <c r="E159" s="83">
        <v>1562</v>
      </c>
      <c r="F159" s="84">
        <v>832</v>
      </c>
    </row>
    <row r="160" spans="2:6" x14ac:dyDescent="0.25">
      <c r="B160" s="82" t="s">
        <v>267</v>
      </c>
      <c r="C160" s="82" t="s">
        <v>403</v>
      </c>
      <c r="D160" s="83">
        <v>487</v>
      </c>
      <c r="E160" s="83">
        <v>821</v>
      </c>
      <c r="F160" s="84">
        <v>556</v>
      </c>
    </row>
    <row r="161" spans="2:6" x14ac:dyDescent="0.25">
      <c r="B161" s="82" t="s">
        <v>267</v>
      </c>
      <c r="C161" s="82" t="s">
        <v>404</v>
      </c>
      <c r="D161" s="83">
        <v>985</v>
      </c>
      <c r="E161" s="83">
        <v>2100</v>
      </c>
      <c r="F161" s="84">
        <v>1402</v>
      </c>
    </row>
    <row r="162" spans="2:6" x14ac:dyDescent="0.25">
      <c r="B162" s="82" t="s">
        <v>267</v>
      </c>
      <c r="C162" s="82" t="s">
        <v>405</v>
      </c>
      <c r="D162" s="83">
        <v>430</v>
      </c>
      <c r="E162" s="83">
        <v>976</v>
      </c>
      <c r="F162" s="84">
        <v>616</v>
      </c>
    </row>
    <row r="163" spans="2:6" x14ac:dyDescent="0.25">
      <c r="B163" s="82" t="s">
        <v>267</v>
      </c>
      <c r="C163" s="82" t="s">
        <v>406</v>
      </c>
      <c r="D163" s="83">
        <v>11</v>
      </c>
      <c r="E163" s="83">
        <v>4</v>
      </c>
      <c r="F163" s="84">
        <v>351</v>
      </c>
    </row>
    <row r="164" spans="2:6" x14ac:dyDescent="0.25">
      <c r="B164" s="82" t="s">
        <v>267</v>
      </c>
      <c r="C164" s="82" t="s">
        <v>407</v>
      </c>
      <c r="D164" s="83">
        <v>370</v>
      </c>
      <c r="E164" s="83">
        <v>480</v>
      </c>
      <c r="F164" s="84">
        <v>398</v>
      </c>
    </row>
    <row r="165" spans="2:6" x14ac:dyDescent="0.25">
      <c r="B165" s="82" t="s">
        <v>267</v>
      </c>
      <c r="C165" s="82" t="s">
        <v>408</v>
      </c>
      <c r="D165" s="83">
        <v>778</v>
      </c>
      <c r="E165" s="83">
        <v>1343</v>
      </c>
      <c r="F165" s="84">
        <v>1071</v>
      </c>
    </row>
    <row r="166" spans="2:6" x14ac:dyDescent="0.25">
      <c r="B166" s="82" t="s">
        <v>267</v>
      </c>
      <c r="C166" s="82" t="s">
        <v>409</v>
      </c>
      <c r="D166" s="83">
        <v>783</v>
      </c>
      <c r="E166" s="83">
        <v>1429</v>
      </c>
      <c r="F166" s="84">
        <v>1018</v>
      </c>
    </row>
    <row r="167" spans="2:6" x14ac:dyDescent="0.25">
      <c r="B167" s="82" t="s">
        <v>267</v>
      </c>
      <c r="C167" s="82" t="s">
        <v>410</v>
      </c>
      <c r="D167" s="83">
        <v>1376</v>
      </c>
      <c r="E167" s="83">
        <v>2314</v>
      </c>
      <c r="F167" s="84">
        <v>1440</v>
      </c>
    </row>
    <row r="168" spans="2:6" x14ac:dyDescent="0.25">
      <c r="B168" s="82" t="s">
        <v>267</v>
      </c>
      <c r="C168" s="82" t="s">
        <v>411</v>
      </c>
      <c r="D168" s="83">
        <v>717</v>
      </c>
      <c r="E168" s="83">
        <v>1732</v>
      </c>
      <c r="F168" s="84">
        <v>1623</v>
      </c>
    </row>
    <row r="169" spans="2:6" x14ac:dyDescent="0.25">
      <c r="B169" s="82" t="s">
        <v>267</v>
      </c>
      <c r="C169" s="82" t="s">
        <v>412</v>
      </c>
      <c r="D169" s="83">
        <v>301</v>
      </c>
      <c r="E169" s="83">
        <v>720</v>
      </c>
      <c r="F169" s="84">
        <v>629</v>
      </c>
    </row>
    <row r="170" spans="2:6" x14ac:dyDescent="0.25">
      <c r="B170" s="82" t="s">
        <v>267</v>
      </c>
      <c r="C170" s="82" t="s">
        <v>413</v>
      </c>
      <c r="D170" s="83">
        <v>179</v>
      </c>
      <c r="E170" s="83">
        <v>303</v>
      </c>
      <c r="F170" s="84">
        <v>258</v>
      </c>
    </row>
    <row r="171" spans="2:6" x14ac:dyDescent="0.25">
      <c r="B171" s="82" t="s">
        <v>267</v>
      </c>
      <c r="C171" s="82" t="s">
        <v>414</v>
      </c>
      <c r="D171" s="83">
        <v>919</v>
      </c>
      <c r="E171" s="83">
        <v>1445</v>
      </c>
      <c r="F171" s="84">
        <v>1250</v>
      </c>
    </row>
    <row r="172" spans="2:6" x14ac:dyDescent="0.25">
      <c r="B172" s="82" t="s">
        <v>267</v>
      </c>
      <c r="C172" s="82" t="s">
        <v>415</v>
      </c>
      <c r="D172" s="83">
        <v>396</v>
      </c>
      <c r="E172" s="83">
        <v>704</v>
      </c>
      <c r="F172" s="84">
        <v>712</v>
      </c>
    </row>
    <row r="173" spans="2:6" x14ac:dyDescent="0.25">
      <c r="B173" s="82" t="s">
        <v>267</v>
      </c>
      <c r="C173" s="82" t="s">
        <v>416</v>
      </c>
      <c r="D173" s="83">
        <v>387</v>
      </c>
      <c r="E173" s="83">
        <v>735</v>
      </c>
      <c r="F173" s="84">
        <v>677</v>
      </c>
    </row>
    <row r="174" spans="2:6" x14ac:dyDescent="0.25">
      <c r="B174" s="82" t="s">
        <v>267</v>
      </c>
      <c r="C174" s="82" t="s">
        <v>417</v>
      </c>
      <c r="D174" s="83">
        <v>869</v>
      </c>
      <c r="E174" s="83">
        <v>1267</v>
      </c>
      <c r="F174" s="84">
        <v>801</v>
      </c>
    </row>
    <row r="175" spans="2:6" x14ac:dyDescent="0.25">
      <c r="B175" s="82" t="s">
        <v>267</v>
      </c>
      <c r="C175" s="82" t="s">
        <v>418</v>
      </c>
      <c r="D175" s="83">
        <v>1500</v>
      </c>
      <c r="E175" s="83">
        <v>2104</v>
      </c>
      <c r="F175" s="84">
        <v>1570</v>
      </c>
    </row>
    <row r="176" spans="2:6" x14ac:dyDescent="0.25">
      <c r="B176" s="82" t="s">
        <v>267</v>
      </c>
      <c r="C176" s="82" t="s">
        <v>419</v>
      </c>
      <c r="D176" s="83">
        <v>1064</v>
      </c>
      <c r="E176" s="83">
        <v>1509</v>
      </c>
      <c r="F176" s="84">
        <v>1126</v>
      </c>
    </row>
    <row r="177" spans="2:6" x14ac:dyDescent="0.25">
      <c r="B177" s="82" t="s">
        <v>267</v>
      </c>
      <c r="C177" s="82" t="s">
        <v>420</v>
      </c>
      <c r="D177" s="83">
        <v>1272</v>
      </c>
      <c r="E177" s="83">
        <v>2058</v>
      </c>
      <c r="F177" s="84">
        <v>1702</v>
      </c>
    </row>
    <row r="178" spans="2:6" x14ac:dyDescent="0.25">
      <c r="B178" s="82" t="s">
        <v>267</v>
      </c>
      <c r="C178" s="82" t="s">
        <v>421</v>
      </c>
      <c r="D178" s="83">
        <v>916</v>
      </c>
      <c r="E178" s="83">
        <v>1326</v>
      </c>
      <c r="F178" s="84">
        <v>840</v>
      </c>
    </row>
    <row r="179" spans="2:6" x14ac:dyDescent="0.25">
      <c r="B179" s="82" t="s">
        <v>267</v>
      </c>
      <c r="C179" s="82" t="s">
        <v>422</v>
      </c>
      <c r="D179" s="83">
        <v>877</v>
      </c>
      <c r="E179" s="83">
        <v>1498</v>
      </c>
      <c r="F179" s="84">
        <v>1274</v>
      </c>
    </row>
    <row r="180" spans="2:6" x14ac:dyDescent="0.25">
      <c r="B180" s="82" t="s">
        <v>267</v>
      </c>
      <c r="C180" s="82" t="s">
        <v>423</v>
      </c>
      <c r="D180" s="83">
        <v>716</v>
      </c>
      <c r="E180" s="83">
        <v>1119</v>
      </c>
      <c r="F180" s="84">
        <v>837</v>
      </c>
    </row>
    <row r="181" spans="2:6" x14ac:dyDescent="0.25">
      <c r="B181" s="82" t="s">
        <v>267</v>
      </c>
      <c r="C181" s="82" t="s">
        <v>424</v>
      </c>
      <c r="D181" s="83">
        <v>772</v>
      </c>
      <c r="E181" s="83">
        <v>1410</v>
      </c>
      <c r="F181" s="84">
        <v>1199</v>
      </c>
    </row>
    <row r="182" spans="2:6" x14ac:dyDescent="0.25">
      <c r="B182" s="82" t="s">
        <v>267</v>
      </c>
      <c r="C182" s="82" t="s">
        <v>425</v>
      </c>
      <c r="D182" s="83">
        <v>1190</v>
      </c>
      <c r="E182" s="83">
        <v>1969</v>
      </c>
      <c r="F182" s="84">
        <v>1597</v>
      </c>
    </row>
  </sheetData>
  <mergeCells count="1">
    <mergeCell ref="D23:F2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662EE-FAA2-46AE-BABC-83530930D56A}">
  <dimension ref="A1:H21"/>
  <sheetViews>
    <sheetView topLeftCell="A4" workbookViewId="0">
      <selection activeCell="E21" sqref="E21"/>
    </sheetView>
  </sheetViews>
  <sheetFormatPr defaultRowHeight="15" x14ac:dyDescent="0.25"/>
  <cols>
    <col min="2" max="2" width="70.7109375" bestFit="1" customWidth="1"/>
    <col min="4" max="4" width="12.5703125" bestFit="1" customWidth="1"/>
    <col min="5" max="5" width="16.5703125" bestFit="1" customWidth="1"/>
    <col min="8" max="8" width="10.140625" bestFit="1" customWidth="1"/>
  </cols>
  <sheetData>
    <row r="1" spans="1:8" x14ac:dyDescent="0.25">
      <c r="B1" s="64" t="s">
        <v>427</v>
      </c>
      <c r="C1" s="64" t="s">
        <v>428</v>
      </c>
      <c r="D1" s="64" t="s">
        <v>429</v>
      </c>
      <c r="E1" s="64" t="s">
        <v>430</v>
      </c>
    </row>
    <row r="2" spans="1:8" x14ac:dyDescent="0.25">
      <c r="B2" s="65">
        <v>1</v>
      </c>
      <c r="C2" s="90">
        <v>8000</v>
      </c>
      <c r="D2" s="65" t="s">
        <v>431</v>
      </c>
      <c r="E2" s="65">
        <v>10</v>
      </c>
    </row>
    <row r="3" spans="1:8" x14ac:dyDescent="0.25">
      <c r="B3" s="65">
        <v>2</v>
      </c>
      <c r="C3" s="90">
        <v>11000</v>
      </c>
      <c r="D3" s="65" t="s">
        <v>431</v>
      </c>
      <c r="E3" s="65">
        <v>9</v>
      </c>
    </row>
    <row r="4" spans="1:8" x14ac:dyDescent="0.25">
      <c r="B4" s="65">
        <v>3</v>
      </c>
      <c r="C4" s="90">
        <v>6000</v>
      </c>
      <c r="D4" s="65" t="s">
        <v>432</v>
      </c>
      <c r="E4" s="65">
        <v>5</v>
      </c>
    </row>
    <row r="5" spans="1:8" x14ac:dyDescent="0.25">
      <c r="B5" s="65">
        <v>4</v>
      </c>
      <c r="C5" s="90">
        <v>15000</v>
      </c>
      <c r="D5" s="65" t="s">
        <v>431</v>
      </c>
      <c r="E5" s="65">
        <v>10</v>
      </c>
    </row>
    <row r="6" spans="1:8" x14ac:dyDescent="0.25">
      <c r="B6" s="65">
        <v>5</v>
      </c>
      <c r="C6" s="90">
        <v>10000</v>
      </c>
      <c r="D6" s="65" t="s">
        <v>432</v>
      </c>
      <c r="E6" s="65">
        <v>2</v>
      </c>
    </row>
    <row r="7" spans="1:8" x14ac:dyDescent="0.25">
      <c r="B7" s="65">
        <v>6</v>
      </c>
      <c r="C7" s="90">
        <v>15000</v>
      </c>
      <c r="D7" s="65" t="s">
        <v>431</v>
      </c>
      <c r="E7" s="65">
        <v>5</v>
      </c>
    </row>
    <row r="8" spans="1:8" x14ac:dyDescent="0.25">
      <c r="B8" s="65">
        <v>7</v>
      </c>
      <c r="C8" s="90">
        <v>13000</v>
      </c>
      <c r="D8" s="65" t="s">
        <v>431</v>
      </c>
      <c r="E8" s="65">
        <v>999</v>
      </c>
    </row>
    <row r="9" spans="1:8" x14ac:dyDescent="0.25">
      <c r="B9" s="65">
        <v>8</v>
      </c>
      <c r="C9" s="90">
        <v>8000</v>
      </c>
      <c r="D9" s="65" t="s">
        <v>431</v>
      </c>
      <c r="E9" s="65">
        <v>2</v>
      </c>
    </row>
    <row r="10" spans="1:8" x14ac:dyDescent="0.25">
      <c r="B10" s="65">
        <v>9</v>
      </c>
      <c r="C10" s="90">
        <v>11000</v>
      </c>
      <c r="D10" s="65" t="s">
        <v>432</v>
      </c>
      <c r="E10" s="65">
        <v>5</v>
      </c>
    </row>
    <row r="11" spans="1:8" x14ac:dyDescent="0.25">
      <c r="B11" s="65">
        <v>10</v>
      </c>
      <c r="C11" s="90">
        <v>9000</v>
      </c>
      <c r="D11" s="65" t="s">
        <v>431</v>
      </c>
      <c r="E11" s="65">
        <v>6</v>
      </c>
    </row>
    <row r="14" spans="1:8" ht="15.75" thickBot="1" x14ac:dyDescent="0.3">
      <c r="B14" s="91" t="s">
        <v>433</v>
      </c>
    </row>
    <row r="15" spans="1:8" ht="15.75" thickBot="1" x14ac:dyDescent="0.3">
      <c r="A15">
        <v>1</v>
      </c>
      <c r="B15" t="s">
        <v>434</v>
      </c>
      <c r="H15" s="92">
        <f>SUMIF(D2:D11,"YES",C2:C11)</f>
        <v>79000</v>
      </c>
    </row>
    <row r="16" spans="1:8" ht="15.75" thickBot="1" x14ac:dyDescent="0.3">
      <c r="A16">
        <v>2</v>
      </c>
      <c r="B16" t="s">
        <v>435</v>
      </c>
      <c r="H16" s="92">
        <f>SUMIF(D2:D11,"NO",C2:C11)</f>
        <v>27000</v>
      </c>
    </row>
    <row r="17" spans="1:8" ht="15.75" thickBot="1" x14ac:dyDescent="0.3">
      <c r="H17" s="92"/>
    </row>
    <row r="18" spans="1:8" ht="15.75" thickBot="1" x14ac:dyDescent="0.3">
      <c r="A18">
        <v>3</v>
      </c>
      <c r="B18" t="s">
        <v>436</v>
      </c>
      <c r="H18" s="92">
        <f>SUMIF(C2:C11,"&gt;10000",E2:E11)</f>
        <v>1028</v>
      </c>
    </row>
    <row r="19" spans="1:8" ht="15.75" thickBot="1" x14ac:dyDescent="0.3">
      <c r="H19" s="92"/>
    </row>
    <row r="20" spans="1:8" ht="15.75" thickBot="1" x14ac:dyDescent="0.3">
      <c r="A20">
        <v>4</v>
      </c>
      <c r="B20" t="s">
        <v>437</v>
      </c>
      <c r="H20" s="92">
        <f>SUMIF(C2:C11,"&gt;10000")</f>
        <v>65000</v>
      </c>
    </row>
    <row r="21" spans="1:8" ht="15.75" thickBot="1" x14ac:dyDescent="0.3">
      <c r="A21">
        <v>5</v>
      </c>
      <c r="B21" t="s">
        <v>438</v>
      </c>
      <c r="H21" s="92">
        <f>SUMIF(C2:C11,"&lt;9500")</f>
        <v>31000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2F08A-E633-42F1-A0D9-F89190D1C659}">
  <dimension ref="A1:C24"/>
  <sheetViews>
    <sheetView workbookViewId="0">
      <selection activeCell="E15" sqref="E15"/>
    </sheetView>
  </sheetViews>
  <sheetFormatPr defaultRowHeight="15" x14ac:dyDescent="0.25"/>
  <cols>
    <col min="1" max="1" width="108" bestFit="1" customWidth="1"/>
    <col min="2" max="2" width="8.42578125" bestFit="1" customWidth="1"/>
  </cols>
  <sheetData>
    <row r="1" spans="1:3" x14ac:dyDescent="0.25">
      <c r="A1" s="1" t="s">
        <v>20</v>
      </c>
    </row>
    <row r="2" spans="1:3" x14ac:dyDescent="0.25">
      <c r="A2" s="1" t="s">
        <v>21</v>
      </c>
    </row>
    <row r="3" spans="1:3" x14ac:dyDescent="0.25">
      <c r="A3" s="2" t="s">
        <v>22</v>
      </c>
      <c r="B3" s="2" t="s">
        <v>23</v>
      </c>
      <c r="C3" s="2" t="s">
        <v>24</v>
      </c>
    </row>
    <row r="4" spans="1:3" x14ac:dyDescent="0.25">
      <c r="A4" s="1" t="s">
        <v>25</v>
      </c>
      <c r="B4" s="9">
        <v>43101</v>
      </c>
      <c r="C4" s="1">
        <v>152</v>
      </c>
    </row>
    <row r="5" spans="1:3" x14ac:dyDescent="0.25">
      <c r="A5" s="1" t="s">
        <v>26</v>
      </c>
      <c r="B5" s="9">
        <v>43101</v>
      </c>
      <c r="C5" s="1">
        <v>171</v>
      </c>
    </row>
    <row r="6" spans="1:3" x14ac:dyDescent="0.25">
      <c r="A6" s="1" t="s">
        <v>27</v>
      </c>
      <c r="B6" s="9">
        <v>43101</v>
      </c>
      <c r="C6" s="1">
        <v>110</v>
      </c>
    </row>
    <row r="7" spans="1:3" x14ac:dyDescent="0.25">
      <c r="A7" s="1" t="s">
        <v>28</v>
      </c>
      <c r="B7" s="9">
        <v>43132</v>
      </c>
      <c r="C7" s="1">
        <v>173</v>
      </c>
    </row>
    <row r="8" spans="1:3" x14ac:dyDescent="0.25">
      <c r="A8" s="1" t="s">
        <v>29</v>
      </c>
      <c r="B8" s="9">
        <v>43132</v>
      </c>
      <c r="C8" s="1">
        <v>128</v>
      </c>
    </row>
    <row r="9" spans="1:3" x14ac:dyDescent="0.25">
      <c r="A9" s="1" t="s">
        <v>30</v>
      </c>
      <c r="B9" s="9">
        <v>43132</v>
      </c>
      <c r="C9" s="1">
        <v>107</v>
      </c>
    </row>
    <row r="10" spans="1:3" x14ac:dyDescent="0.25">
      <c r="A10" s="1" t="s">
        <v>31</v>
      </c>
      <c r="B10" s="9">
        <v>43160</v>
      </c>
      <c r="C10" s="1">
        <v>213</v>
      </c>
    </row>
    <row r="11" spans="1:3" x14ac:dyDescent="0.25">
      <c r="A11" s="1" t="s">
        <v>32</v>
      </c>
      <c r="B11" s="9">
        <v>43160</v>
      </c>
      <c r="C11" s="1">
        <v>238</v>
      </c>
    </row>
    <row r="12" spans="1:3" x14ac:dyDescent="0.25">
      <c r="A12" s="1" t="s">
        <v>33</v>
      </c>
      <c r="B12" s="9">
        <v>43160</v>
      </c>
      <c r="C12" s="1">
        <v>131</v>
      </c>
    </row>
    <row r="14" spans="1:3" x14ac:dyDescent="0.25">
      <c r="A14" s="1" t="s">
        <v>34</v>
      </c>
    </row>
    <row r="16" spans="1:3" x14ac:dyDescent="0.25">
      <c r="A16" s="9">
        <v>43101</v>
      </c>
      <c r="B16" s="10">
        <f>AVERAGE(C4:C6)</f>
        <v>144.33333333333334</v>
      </c>
      <c r="C16" s="1"/>
    </row>
    <row r="17" spans="1:3" x14ac:dyDescent="0.25">
      <c r="A17" s="9">
        <v>43132</v>
      </c>
      <c r="B17" s="10">
        <f>AVERAGE(C7:C9)</f>
        <v>136</v>
      </c>
      <c r="C17" s="1"/>
    </row>
    <row r="18" spans="1:3" x14ac:dyDescent="0.25">
      <c r="A18" s="9">
        <v>43160</v>
      </c>
      <c r="B18" s="10">
        <f>AVERAGE(C10:C12)</f>
        <v>194</v>
      </c>
      <c r="C18" s="1"/>
    </row>
    <row r="21" spans="1:3" x14ac:dyDescent="0.25">
      <c r="A21" s="1" t="s">
        <v>35</v>
      </c>
    </row>
    <row r="23" spans="1:3" x14ac:dyDescent="0.25">
      <c r="A23" s="1" t="s">
        <v>36</v>
      </c>
      <c r="B23" s="48">
        <f>SUM(B16:B18)/(3)</f>
        <v>158.11111111111111</v>
      </c>
      <c r="C23" s="1"/>
    </row>
    <row r="24" spans="1:3" x14ac:dyDescent="0.25">
      <c r="A24" s="1" t="s">
        <v>37</v>
      </c>
      <c r="B24" s="48">
        <f>AVERAGE(B16:B18)</f>
        <v>158.11111111111111</v>
      </c>
      <c r="C24" s="1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A75EC-D649-4F03-B012-E3A6930D11CF}">
  <dimension ref="A1:H27"/>
  <sheetViews>
    <sheetView workbookViewId="0">
      <selection activeCell="C13" sqref="C13"/>
    </sheetView>
  </sheetViews>
  <sheetFormatPr defaultRowHeight="15" x14ac:dyDescent="0.25"/>
  <cols>
    <col min="1" max="1" width="105.28515625" customWidth="1"/>
    <col min="2" max="2" width="17" customWidth="1"/>
    <col min="7" max="7" width="15.28515625" customWidth="1"/>
    <col min="8" max="8" width="10.28515625" customWidth="1"/>
  </cols>
  <sheetData>
    <row r="1" spans="1:8" x14ac:dyDescent="0.25">
      <c r="A1" t="s">
        <v>439</v>
      </c>
    </row>
    <row r="2" spans="1:8" x14ac:dyDescent="0.25">
      <c r="A2" t="s">
        <v>440</v>
      </c>
    </row>
    <row r="4" spans="1:8" x14ac:dyDescent="0.25">
      <c r="G4" s="91" t="s">
        <v>441</v>
      </c>
    </row>
    <row r="6" spans="1:8" ht="30" x14ac:dyDescent="0.25">
      <c r="G6" s="93" t="s">
        <v>252</v>
      </c>
      <c r="H6" s="93" t="s">
        <v>442</v>
      </c>
    </row>
    <row r="7" spans="1:8" x14ac:dyDescent="0.25">
      <c r="A7" s="91" t="s">
        <v>252</v>
      </c>
      <c r="B7" s="91" t="s">
        <v>442</v>
      </c>
      <c r="G7" s="94">
        <v>44197</v>
      </c>
      <c r="H7" s="95">
        <v>1.3671</v>
      </c>
    </row>
    <row r="8" spans="1:8" x14ac:dyDescent="0.25">
      <c r="A8" s="96">
        <v>44201</v>
      </c>
      <c r="B8" s="107">
        <f>VLOOKUP(G9,$G$7:$H$27,2,TRUE)</f>
        <v>1.3624000000000001</v>
      </c>
      <c r="G8" s="94">
        <v>44200</v>
      </c>
      <c r="H8" s="95">
        <v>1.3569</v>
      </c>
    </row>
    <row r="9" spans="1:8" x14ac:dyDescent="0.25">
      <c r="A9" s="96">
        <v>44211</v>
      </c>
      <c r="B9" s="107">
        <f>VLOOKUP(G17,$G$8:$H$28,2,TRUE)</f>
        <v>1.3586</v>
      </c>
      <c r="G9" s="94">
        <v>44201</v>
      </c>
      <c r="H9" s="95">
        <v>1.3624000000000001</v>
      </c>
    </row>
    <row r="10" spans="1:8" x14ac:dyDescent="0.25">
      <c r="A10" s="96">
        <v>44220</v>
      </c>
      <c r="B10" s="107" t="s">
        <v>474</v>
      </c>
      <c r="G10" s="94">
        <v>44202</v>
      </c>
      <c r="H10" s="95">
        <v>1.3607</v>
      </c>
    </row>
    <row r="11" spans="1:8" x14ac:dyDescent="0.25">
      <c r="G11" s="94">
        <v>44203</v>
      </c>
      <c r="H11" s="95">
        <v>1.3563000000000001</v>
      </c>
    </row>
    <row r="12" spans="1:8" x14ac:dyDescent="0.25">
      <c r="G12" s="94">
        <v>44204</v>
      </c>
      <c r="H12" s="95">
        <v>1.3563000000000001</v>
      </c>
    </row>
    <row r="13" spans="1:8" x14ac:dyDescent="0.25">
      <c r="G13" s="94">
        <v>44207</v>
      </c>
      <c r="H13" s="95">
        <v>1.3513999999999999</v>
      </c>
    </row>
    <row r="14" spans="1:8" x14ac:dyDescent="0.25">
      <c r="G14" s="94">
        <v>44208</v>
      </c>
      <c r="H14" s="95">
        <v>1.3663000000000001</v>
      </c>
    </row>
    <row r="15" spans="1:8" x14ac:dyDescent="0.25">
      <c r="G15" s="94">
        <v>44209</v>
      </c>
      <c r="H15" s="95">
        <v>1.3636999999999999</v>
      </c>
    </row>
    <row r="16" spans="1:8" x14ac:dyDescent="0.25">
      <c r="G16" s="94">
        <v>44210</v>
      </c>
      <c r="H16" s="95">
        <v>1.3687</v>
      </c>
    </row>
    <row r="17" spans="7:8" x14ac:dyDescent="0.25">
      <c r="G17" s="94">
        <v>44211</v>
      </c>
      <c r="H17" s="95">
        <v>1.3586</v>
      </c>
    </row>
    <row r="18" spans="7:8" x14ac:dyDescent="0.25">
      <c r="G18" s="94">
        <v>44214</v>
      </c>
      <c r="H18" s="95">
        <v>1.3584000000000001</v>
      </c>
    </row>
    <row r="19" spans="7:8" x14ac:dyDescent="0.25">
      <c r="G19" s="94">
        <v>44215</v>
      </c>
      <c r="H19" s="95">
        <v>1.3628</v>
      </c>
    </row>
    <row r="20" spans="7:8" x14ac:dyDescent="0.25">
      <c r="G20" s="94">
        <v>44216</v>
      </c>
      <c r="H20" s="95">
        <v>1.3653</v>
      </c>
    </row>
    <row r="21" spans="7:8" x14ac:dyDescent="0.25">
      <c r="G21" s="94">
        <v>44217</v>
      </c>
      <c r="H21" s="95">
        <v>1.3732</v>
      </c>
    </row>
    <row r="22" spans="7:8" x14ac:dyDescent="0.25">
      <c r="G22" s="94">
        <v>44218</v>
      </c>
      <c r="H22" s="95">
        <v>1.3684000000000001</v>
      </c>
    </row>
    <row r="23" spans="7:8" x14ac:dyDescent="0.25">
      <c r="G23" s="94">
        <v>44221</v>
      </c>
      <c r="H23" s="95">
        <v>1.3673999999999999</v>
      </c>
    </row>
    <row r="24" spans="7:8" x14ac:dyDescent="0.25">
      <c r="G24" s="94">
        <v>44222</v>
      </c>
      <c r="H24" s="95">
        <v>1.3733</v>
      </c>
    </row>
    <row r="25" spans="7:8" x14ac:dyDescent="0.25">
      <c r="G25" s="94">
        <v>44223</v>
      </c>
      <c r="H25" s="95">
        <v>1.3686</v>
      </c>
    </row>
    <row r="26" spans="7:8" x14ac:dyDescent="0.25">
      <c r="G26" s="94">
        <v>44224</v>
      </c>
      <c r="H26" s="95">
        <v>1.3717999999999999</v>
      </c>
    </row>
    <row r="27" spans="7:8" x14ac:dyDescent="0.25">
      <c r="G27" s="94">
        <v>44225</v>
      </c>
      <c r="H27" s="95">
        <v>1.3702000000000001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D2A1B-2D54-4246-937B-546F24C71D13}">
  <dimension ref="A1:K49"/>
  <sheetViews>
    <sheetView zoomScaleNormal="100" workbookViewId="0">
      <selection activeCell="C18" sqref="C18"/>
    </sheetView>
  </sheetViews>
  <sheetFormatPr defaultRowHeight="15" x14ac:dyDescent="0.25"/>
  <cols>
    <col min="2" max="2" width="60.42578125" bestFit="1" customWidth="1"/>
    <col min="3" max="3" width="12" bestFit="1" customWidth="1"/>
    <col min="4" max="4" width="8" bestFit="1" customWidth="1"/>
  </cols>
  <sheetData>
    <row r="1" spans="1:11" x14ac:dyDescent="0.25">
      <c r="A1" s="97"/>
      <c r="B1" s="98" t="s">
        <v>443</v>
      </c>
      <c r="C1" s="97"/>
      <c r="D1" s="97"/>
      <c r="E1" s="97"/>
      <c r="F1" s="97"/>
      <c r="G1" s="97"/>
      <c r="H1" s="97"/>
      <c r="I1" s="97"/>
      <c r="J1" s="97"/>
      <c r="K1" s="97"/>
    </row>
    <row r="2" spans="1:11" x14ac:dyDescent="0.25">
      <c r="A2" s="97"/>
      <c r="B2" s="99" t="s">
        <v>1</v>
      </c>
      <c r="C2" s="99" t="s">
        <v>444</v>
      </c>
      <c r="D2" s="99" t="s">
        <v>445</v>
      </c>
      <c r="E2" s="99" t="s">
        <v>446</v>
      </c>
      <c r="F2" s="97"/>
      <c r="G2" s="97"/>
      <c r="H2" s="97"/>
      <c r="I2" s="97"/>
      <c r="J2" s="97"/>
      <c r="K2" s="97"/>
    </row>
    <row r="3" spans="1:11" x14ac:dyDescent="0.25">
      <c r="A3" s="97"/>
      <c r="B3" s="100" t="s">
        <v>447</v>
      </c>
      <c r="C3" s="100" t="s">
        <v>448</v>
      </c>
      <c r="D3" s="100" t="s">
        <v>449</v>
      </c>
      <c r="E3" s="100">
        <v>28</v>
      </c>
      <c r="F3" s="97"/>
      <c r="G3" s="97"/>
      <c r="H3" s="97"/>
      <c r="I3" s="97"/>
      <c r="J3" s="97"/>
      <c r="K3" s="97"/>
    </row>
    <row r="4" spans="1:11" x14ac:dyDescent="0.25">
      <c r="A4" s="97"/>
      <c r="B4" s="100" t="s">
        <v>450</v>
      </c>
      <c r="C4" s="100" t="s">
        <v>451</v>
      </c>
      <c r="D4" s="100" t="s">
        <v>452</v>
      </c>
      <c r="E4" s="100">
        <v>8</v>
      </c>
      <c r="F4" s="97"/>
      <c r="G4" s="97"/>
      <c r="H4" s="97"/>
      <c r="I4" s="97"/>
      <c r="J4" s="97"/>
      <c r="K4" s="97"/>
    </row>
    <row r="5" spans="1:11" x14ac:dyDescent="0.25">
      <c r="A5" s="97"/>
      <c r="B5" s="100" t="s">
        <v>453</v>
      </c>
      <c r="C5" s="100" t="s">
        <v>454</v>
      </c>
      <c r="D5" s="100" t="s">
        <v>449</v>
      </c>
      <c r="E5" s="100">
        <v>19</v>
      </c>
      <c r="F5" s="97"/>
      <c r="G5" s="97"/>
      <c r="H5" s="97"/>
      <c r="I5" s="97"/>
      <c r="J5" s="97"/>
      <c r="K5" s="97"/>
    </row>
    <row r="6" spans="1:11" x14ac:dyDescent="0.25">
      <c r="A6" s="97"/>
      <c r="B6" s="100" t="s">
        <v>455</v>
      </c>
      <c r="C6" s="100" t="s">
        <v>456</v>
      </c>
      <c r="D6" s="100" t="s">
        <v>457</v>
      </c>
      <c r="E6" s="100">
        <v>2</v>
      </c>
      <c r="F6" s="97"/>
      <c r="G6" s="97"/>
      <c r="H6" s="97"/>
      <c r="I6" s="97"/>
      <c r="J6" s="97"/>
      <c r="K6" s="97"/>
    </row>
    <row r="7" spans="1:11" x14ac:dyDescent="0.25">
      <c r="A7" s="97"/>
      <c r="B7" s="100" t="s">
        <v>458</v>
      </c>
      <c r="C7" s="100" t="s">
        <v>454</v>
      </c>
      <c r="D7" s="100" t="s">
        <v>459</v>
      </c>
      <c r="E7" s="100">
        <v>5</v>
      </c>
      <c r="F7" s="97"/>
      <c r="G7" s="97"/>
      <c r="H7" s="97"/>
      <c r="I7" s="97"/>
      <c r="J7" s="97"/>
      <c r="K7" s="97"/>
    </row>
    <row r="8" spans="1:11" x14ac:dyDescent="0.25">
      <c r="A8" s="97"/>
      <c r="B8" s="100" t="s">
        <v>460</v>
      </c>
      <c r="C8" s="100" t="s">
        <v>451</v>
      </c>
      <c r="D8" s="100" t="s">
        <v>449</v>
      </c>
      <c r="E8" s="100">
        <v>9</v>
      </c>
      <c r="F8" s="97"/>
      <c r="G8" s="97"/>
      <c r="H8" s="97"/>
      <c r="I8" s="97"/>
      <c r="J8" s="97"/>
      <c r="K8" s="97"/>
    </row>
    <row r="9" spans="1:11" x14ac:dyDescent="0.25">
      <c r="A9" s="97"/>
      <c r="B9" s="100" t="s">
        <v>461</v>
      </c>
      <c r="C9" s="100" t="s">
        <v>454</v>
      </c>
      <c r="D9" s="100" t="s">
        <v>462</v>
      </c>
      <c r="E9" s="100">
        <v>18</v>
      </c>
      <c r="F9" s="97"/>
      <c r="G9" s="97"/>
      <c r="H9" s="97"/>
      <c r="I9" s="97"/>
      <c r="J9" s="97"/>
      <c r="K9" s="97"/>
    </row>
    <row r="10" spans="1:11" x14ac:dyDescent="0.25">
      <c r="A10" s="97"/>
      <c r="B10" s="100" t="s">
        <v>463</v>
      </c>
      <c r="C10" s="100" t="s">
        <v>448</v>
      </c>
      <c r="D10" s="100" t="s">
        <v>449</v>
      </c>
      <c r="E10" s="100">
        <v>11</v>
      </c>
      <c r="F10" s="97"/>
      <c r="G10" s="97"/>
      <c r="H10" s="97"/>
      <c r="I10" s="97"/>
      <c r="J10" s="97"/>
      <c r="K10" s="97"/>
    </row>
    <row r="11" spans="1:11" x14ac:dyDescent="0.25">
      <c r="A11" s="97"/>
      <c r="B11" s="100" t="s">
        <v>464</v>
      </c>
      <c r="C11" s="100" t="s">
        <v>456</v>
      </c>
      <c r="D11" s="100" t="s">
        <v>465</v>
      </c>
      <c r="E11" s="100">
        <v>3</v>
      </c>
      <c r="F11" s="97"/>
      <c r="G11" s="97"/>
      <c r="H11" s="97"/>
      <c r="I11" s="97"/>
      <c r="J11" s="97"/>
      <c r="K11" s="97"/>
    </row>
    <row r="12" spans="1:11" x14ac:dyDescent="0.25">
      <c r="A12" s="97"/>
      <c r="B12" s="100" t="s">
        <v>466</v>
      </c>
      <c r="C12" s="100" t="s">
        <v>451</v>
      </c>
      <c r="D12" s="100" t="s">
        <v>467</v>
      </c>
      <c r="E12" s="100">
        <v>15</v>
      </c>
      <c r="F12" s="97"/>
      <c r="G12" s="97"/>
      <c r="H12" s="97"/>
      <c r="I12" s="97"/>
      <c r="J12" s="97"/>
      <c r="K12" s="97"/>
    </row>
    <row r="13" spans="1:11" x14ac:dyDescent="0.25">
      <c r="A13" s="97"/>
      <c r="B13" s="97"/>
      <c r="C13" s="97"/>
      <c r="D13" s="97"/>
      <c r="E13" s="97"/>
      <c r="F13" s="97"/>
      <c r="G13" s="97"/>
      <c r="H13" s="97"/>
      <c r="I13" s="97"/>
      <c r="J13" s="97"/>
      <c r="K13" s="97"/>
    </row>
    <row r="14" spans="1:11" x14ac:dyDescent="0.25">
      <c r="A14" s="97"/>
      <c r="B14" s="101" t="s">
        <v>468</v>
      </c>
      <c r="C14" s="97"/>
      <c r="D14" s="97"/>
      <c r="E14" s="102" t="s">
        <v>469</v>
      </c>
      <c r="F14" s="97"/>
      <c r="G14" s="97"/>
      <c r="H14" s="97"/>
      <c r="I14" s="97"/>
      <c r="J14" s="97"/>
      <c r="K14" s="97"/>
    </row>
    <row r="15" spans="1:11" x14ac:dyDescent="0.25">
      <c r="A15" s="97"/>
      <c r="B15" s="97"/>
      <c r="C15" s="97"/>
      <c r="D15" s="97"/>
      <c r="E15" s="97"/>
      <c r="F15" s="97"/>
      <c r="G15" s="97"/>
      <c r="H15" s="97"/>
      <c r="I15" s="97"/>
      <c r="J15" s="97"/>
      <c r="K15" s="97"/>
    </row>
    <row r="16" spans="1:11" x14ac:dyDescent="0.25">
      <c r="A16" s="97">
        <v>1</v>
      </c>
      <c r="B16" s="103" t="s">
        <v>470</v>
      </c>
      <c r="C16" s="97"/>
      <c r="D16" s="97"/>
      <c r="E16" s="97"/>
      <c r="F16" s="97"/>
      <c r="G16" s="97"/>
      <c r="H16" s="97"/>
      <c r="I16" s="97"/>
      <c r="J16" s="97"/>
      <c r="K16" s="97"/>
    </row>
    <row r="17" spans="1:11" x14ac:dyDescent="0.25">
      <c r="A17" s="97"/>
      <c r="B17" s="97"/>
      <c r="C17" s="104" t="s">
        <v>471</v>
      </c>
      <c r="D17" s="104"/>
      <c r="E17" s="97"/>
      <c r="F17" s="97"/>
      <c r="G17" s="97"/>
      <c r="H17" s="97"/>
      <c r="I17" s="97"/>
      <c r="J17" s="97"/>
      <c r="K17" s="97"/>
    </row>
    <row r="18" spans="1:11" x14ac:dyDescent="0.25">
      <c r="A18" s="97"/>
      <c r="B18" s="105" t="s">
        <v>111</v>
      </c>
      <c r="C18" s="106">
        <f>SUMIF(C3:C12,"Athletics",E3:E12)</f>
        <v>32</v>
      </c>
      <c r="D18" s="97"/>
      <c r="E18" s="97"/>
      <c r="F18" s="97"/>
      <c r="G18" s="97"/>
      <c r="H18" s="97"/>
      <c r="I18" s="97"/>
      <c r="J18" s="97"/>
      <c r="K18" s="97"/>
    </row>
    <row r="19" spans="1:11" x14ac:dyDescent="0.25">
      <c r="A19" s="97"/>
      <c r="B19" s="129"/>
      <c r="C19" s="129"/>
      <c r="D19" s="129"/>
      <c r="E19" s="129"/>
      <c r="F19" s="129"/>
      <c r="G19" s="129"/>
      <c r="H19" s="129"/>
      <c r="I19" s="129"/>
      <c r="J19" s="129"/>
      <c r="K19" s="129"/>
    </row>
    <row r="20" spans="1:11" x14ac:dyDescent="0.25">
      <c r="A20" s="97"/>
      <c r="B20" s="129"/>
      <c r="C20" s="129"/>
      <c r="D20" s="129"/>
      <c r="E20" s="129"/>
      <c r="F20" s="129"/>
      <c r="G20" s="129"/>
      <c r="H20" s="129"/>
      <c r="I20" s="129"/>
      <c r="J20" s="129"/>
      <c r="K20" s="129"/>
    </row>
    <row r="21" spans="1:11" x14ac:dyDescent="0.25">
      <c r="A21" s="97"/>
      <c r="B21" s="129"/>
      <c r="C21" s="129"/>
      <c r="D21" s="129"/>
      <c r="E21" s="129"/>
      <c r="F21" s="129"/>
      <c r="G21" s="129"/>
      <c r="H21" s="129"/>
      <c r="I21" s="129"/>
      <c r="J21" s="129"/>
      <c r="K21" s="129"/>
    </row>
    <row r="22" spans="1:11" x14ac:dyDescent="0.25">
      <c r="A22" s="97"/>
      <c r="B22" s="129"/>
      <c r="C22" s="129"/>
      <c r="D22" s="129"/>
      <c r="E22" s="129"/>
      <c r="F22" s="129"/>
      <c r="G22" s="129"/>
      <c r="H22" s="129"/>
      <c r="I22" s="129"/>
      <c r="J22" s="129"/>
      <c r="K22" s="129"/>
    </row>
    <row r="23" spans="1:11" x14ac:dyDescent="0.25">
      <c r="A23" s="97"/>
      <c r="B23" s="129"/>
      <c r="C23" s="129"/>
      <c r="D23" s="129"/>
      <c r="E23" s="129"/>
      <c r="F23" s="129"/>
      <c r="G23" s="129"/>
      <c r="H23" s="129"/>
      <c r="I23" s="129"/>
      <c r="J23" s="129"/>
      <c r="K23" s="129"/>
    </row>
    <row r="24" spans="1:11" x14ac:dyDescent="0.25">
      <c r="A24" s="97"/>
      <c r="B24" s="129"/>
      <c r="C24" s="129"/>
      <c r="D24" s="129"/>
      <c r="E24" s="129"/>
      <c r="F24" s="129"/>
      <c r="G24" s="129"/>
      <c r="H24" s="129"/>
      <c r="I24" s="129"/>
      <c r="J24" s="129"/>
      <c r="K24" s="129"/>
    </row>
    <row r="25" spans="1:11" x14ac:dyDescent="0.25">
      <c r="A25" s="97"/>
      <c r="B25" s="129"/>
      <c r="C25" s="129"/>
      <c r="D25" s="129"/>
      <c r="E25" s="129"/>
      <c r="F25" s="129"/>
      <c r="G25" s="129"/>
      <c r="H25" s="129"/>
      <c r="I25" s="129"/>
      <c r="J25" s="129"/>
      <c r="K25" s="129"/>
    </row>
    <row r="26" spans="1:11" x14ac:dyDescent="0.25">
      <c r="A26" s="97"/>
      <c r="B26" s="97"/>
      <c r="C26" s="97"/>
      <c r="D26" s="97"/>
      <c r="E26" s="97"/>
      <c r="F26" s="97"/>
      <c r="G26" s="97"/>
      <c r="H26" s="97"/>
      <c r="I26" s="97"/>
      <c r="J26" s="97"/>
      <c r="K26" s="97"/>
    </row>
    <row r="27" spans="1:11" x14ac:dyDescent="0.25">
      <c r="A27" s="97">
        <v>2</v>
      </c>
      <c r="B27" s="103" t="s">
        <v>472</v>
      </c>
      <c r="C27" s="97"/>
      <c r="D27" s="97"/>
      <c r="E27" s="97"/>
      <c r="F27" s="97"/>
      <c r="G27" s="97"/>
      <c r="H27" s="97"/>
      <c r="I27" s="97"/>
      <c r="J27" s="97"/>
      <c r="K27" s="97"/>
    </row>
    <row r="28" spans="1:11" x14ac:dyDescent="0.25">
      <c r="A28" s="97"/>
      <c r="B28" s="97"/>
      <c r="C28" s="104" t="s">
        <v>471</v>
      </c>
      <c r="D28" s="104"/>
      <c r="E28" s="97"/>
      <c r="F28" s="97"/>
      <c r="G28" s="97"/>
      <c r="H28" s="97"/>
      <c r="I28" s="97"/>
      <c r="J28" s="97"/>
      <c r="K28" s="97"/>
    </row>
    <row r="29" spans="1:11" x14ac:dyDescent="0.25">
      <c r="A29" s="97"/>
      <c r="B29" s="105" t="s">
        <v>111</v>
      </c>
      <c r="C29" s="106">
        <f>SUMIF(C3:C12,"figure skating",E3:E12)</f>
        <v>5</v>
      </c>
      <c r="D29" s="97"/>
      <c r="E29" s="97"/>
      <c r="F29" s="97"/>
      <c r="G29" s="97"/>
      <c r="H29" s="97"/>
      <c r="I29" s="97"/>
      <c r="J29" s="97"/>
      <c r="K29" s="97"/>
    </row>
    <row r="30" spans="1:11" x14ac:dyDescent="0.25">
      <c r="A30" s="97"/>
      <c r="B30" s="129"/>
      <c r="C30" s="129"/>
      <c r="D30" s="129"/>
      <c r="E30" s="129"/>
      <c r="F30" s="129"/>
      <c r="G30" s="129"/>
      <c r="H30" s="129"/>
      <c r="I30" s="129"/>
      <c r="J30" s="129"/>
      <c r="K30" s="129"/>
    </row>
    <row r="31" spans="1:11" x14ac:dyDescent="0.25">
      <c r="A31" s="97"/>
      <c r="B31" s="129"/>
      <c r="C31" s="129"/>
      <c r="D31" s="129"/>
      <c r="E31" s="129"/>
      <c r="F31" s="129"/>
      <c r="G31" s="129"/>
      <c r="H31" s="129"/>
      <c r="I31" s="129"/>
      <c r="J31" s="129"/>
      <c r="K31" s="129"/>
    </row>
    <row r="32" spans="1:11" x14ac:dyDescent="0.25">
      <c r="A32" s="97"/>
      <c r="B32" s="129"/>
      <c r="C32" s="129"/>
      <c r="D32" s="129"/>
      <c r="E32" s="129"/>
      <c r="F32" s="129"/>
      <c r="G32" s="129"/>
      <c r="H32" s="129"/>
      <c r="I32" s="129"/>
      <c r="J32" s="129"/>
      <c r="K32" s="129"/>
    </row>
    <row r="33" spans="1:11" x14ac:dyDescent="0.25">
      <c r="A33" s="97"/>
      <c r="B33" s="129"/>
      <c r="C33" s="129"/>
      <c r="D33" s="129"/>
      <c r="E33" s="129"/>
      <c r="F33" s="129"/>
      <c r="G33" s="129"/>
      <c r="H33" s="129"/>
      <c r="I33" s="129"/>
      <c r="J33" s="129"/>
      <c r="K33" s="129"/>
    </row>
    <row r="34" spans="1:11" x14ac:dyDescent="0.25">
      <c r="A34" s="97"/>
      <c r="B34" s="129"/>
      <c r="C34" s="129"/>
      <c r="D34" s="129"/>
      <c r="E34" s="129"/>
      <c r="F34" s="129"/>
      <c r="G34" s="129"/>
      <c r="H34" s="129"/>
      <c r="I34" s="129"/>
      <c r="J34" s="129"/>
      <c r="K34" s="129"/>
    </row>
    <row r="35" spans="1:11" x14ac:dyDescent="0.25">
      <c r="A35" s="97"/>
      <c r="B35" s="129"/>
      <c r="C35" s="129"/>
      <c r="D35" s="129"/>
      <c r="E35" s="129"/>
      <c r="F35" s="129"/>
      <c r="G35" s="129"/>
      <c r="H35" s="129"/>
      <c r="I35" s="129"/>
      <c r="J35" s="129"/>
      <c r="K35" s="129"/>
    </row>
    <row r="36" spans="1:11" x14ac:dyDescent="0.25">
      <c r="A36" s="97"/>
      <c r="B36" s="129"/>
      <c r="C36" s="129"/>
      <c r="D36" s="129"/>
      <c r="E36" s="129"/>
      <c r="F36" s="129"/>
      <c r="G36" s="129"/>
      <c r="H36" s="129"/>
      <c r="I36" s="129"/>
      <c r="J36" s="129"/>
      <c r="K36" s="129"/>
    </row>
    <row r="37" spans="1:11" x14ac:dyDescent="0.25">
      <c r="A37" s="97"/>
      <c r="B37" s="97"/>
      <c r="C37" s="97"/>
      <c r="D37" s="97"/>
      <c r="E37" s="97"/>
      <c r="F37" s="97"/>
      <c r="G37" s="97"/>
      <c r="H37" s="97"/>
      <c r="I37" s="97"/>
      <c r="J37" s="97"/>
      <c r="K37" s="97"/>
    </row>
    <row r="38" spans="1:11" x14ac:dyDescent="0.25">
      <c r="A38" s="97">
        <v>2</v>
      </c>
      <c r="B38" s="103" t="s">
        <v>473</v>
      </c>
      <c r="C38" s="97"/>
      <c r="D38" s="97"/>
      <c r="E38" s="97"/>
      <c r="F38" s="97"/>
      <c r="G38" s="97"/>
      <c r="H38" s="97"/>
      <c r="I38" s="97"/>
      <c r="J38" s="97"/>
      <c r="K38" s="97"/>
    </row>
    <row r="39" spans="1:11" x14ac:dyDescent="0.25">
      <c r="A39" s="97"/>
      <c r="B39" s="97"/>
      <c r="C39" s="104" t="s">
        <v>471</v>
      </c>
      <c r="D39" s="104"/>
      <c r="E39" s="97"/>
      <c r="F39" s="97"/>
      <c r="G39" s="97"/>
      <c r="H39" s="97"/>
      <c r="I39" s="97"/>
      <c r="J39" s="97"/>
      <c r="K39" s="97"/>
    </row>
    <row r="40" spans="1:11" x14ac:dyDescent="0.25">
      <c r="A40" s="97"/>
      <c r="B40" s="105" t="s">
        <v>111</v>
      </c>
      <c r="C40" s="106">
        <f>SUMIF(D3:D12,"USA",E3:E12)+ SUMIF(D3:D12,"jamaica",E3:E12)</f>
        <v>75</v>
      </c>
      <c r="D40" s="97"/>
      <c r="E40" s="97"/>
      <c r="F40" s="97"/>
      <c r="G40" s="97"/>
      <c r="H40" s="97"/>
      <c r="I40" s="97"/>
      <c r="J40" s="97"/>
      <c r="K40" s="97"/>
    </row>
    <row r="41" spans="1:11" x14ac:dyDescent="0.25">
      <c r="A41" s="97"/>
      <c r="B41" s="129"/>
      <c r="C41" s="129"/>
      <c r="D41" s="129"/>
      <c r="E41" s="129"/>
      <c r="F41" s="129"/>
      <c r="G41" s="129"/>
      <c r="H41" s="129"/>
      <c r="I41" s="129"/>
      <c r="J41" s="129"/>
      <c r="K41" s="129"/>
    </row>
    <row r="42" spans="1:11" x14ac:dyDescent="0.25">
      <c r="A42" s="97"/>
      <c r="B42" s="129"/>
      <c r="C42" s="129"/>
      <c r="D42" s="129"/>
      <c r="E42" s="129"/>
      <c r="F42" s="129"/>
      <c r="G42" s="129"/>
      <c r="H42" s="129"/>
      <c r="I42" s="129"/>
      <c r="J42" s="129"/>
      <c r="K42" s="129"/>
    </row>
    <row r="43" spans="1:11" x14ac:dyDescent="0.25">
      <c r="A43" s="97"/>
      <c r="B43" s="129"/>
      <c r="C43" s="129"/>
      <c r="D43" s="129"/>
      <c r="E43" s="129"/>
      <c r="F43" s="129"/>
      <c r="G43" s="129"/>
      <c r="H43" s="129"/>
      <c r="I43" s="129"/>
      <c r="J43" s="129"/>
      <c r="K43" s="129"/>
    </row>
    <row r="44" spans="1:11" x14ac:dyDescent="0.25">
      <c r="A44" s="97"/>
      <c r="B44" s="129"/>
      <c r="C44" s="129"/>
      <c r="D44" s="129"/>
      <c r="E44" s="129"/>
      <c r="F44" s="129"/>
      <c r="G44" s="129"/>
      <c r="H44" s="129"/>
      <c r="I44" s="129"/>
      <c r="J44" s="129"/>
      <c r="K44" s="129"/>
    </row>
    <row r="45" spans="1:11" x14ac:dyDescent="0.25">
      <c r="A45" s="97"/>
      <c r="B45" s="129"/>
      <c r="C45" s="129"/>
      <c r="D45" s="129"/>
      <c r="E45" s="129"/>
      <c r="F45" s="129"/>
      <c r="G45" s="129"/>
      <c r="H45" s="129"/>
      <c r="I45" s="129"/>
      <c r="J45" s="129"/>
      <c r="K45" s="129"/>
    </row>
    <row r="46" spans="1:11" x14ac:dyDescent="0.25">
      <c r="A46" s="97"/>
      <c r="B46" s="129"/>
      <c r="C46" s="129"/>
      <c r="D46" s="129"/>
      <c r="E46" s="129"/>
      <c r="F46" s="129"/>
      <c r="G46" s="129"/>
      <c r="H46" s="129"/>
      <c r="I46" s="129"/>
      <c r="J46" s="129"/>
      <c r="K46" s="129"/>
    </row>
    <row r="47" spans="1:11" x14ac:dyDescent="0.25">
      <c r="A47" s="97"/>
      <c r="B47" s="129"/>
      <c r="C47" s="129"/>
      <c r="D47" s="129"/>
      <c r="E47" s="129"/>
      <c r="F47" s="129"/>
      <c r="G47" s="129"/>
      <c r="H47" s="129"/>
      <c r="I47" s="129"/>
      <c r="J47" s="129"/>
      <c r="K47" s="129"/>
    </row>
    <row r="48" spans="1:11" x14ac:dyDescent="0.25">
      <c r="A48" s="97"/>
      <c r="B48" s="97"/>
      <c r="C48" s="97"/>
      <c r="D48" s="97"/>
      <c r="E48" s="97"/>
      <c r="F48" s="97"/>
      <c r="G48" s="97"/>
      <c r="H48" s="97"/>
      <c r="I48" s="97"/>
      <c r="J48" s="97"/>
      <c r="K48" s="97"/>
    </row>
    <row r="49" spans="1:11" x14ac:dyDescent="0.25">
      <c r="A49" s="97"/>
      <c r="B49" s="97"/>
      <c r="C49" s="97"/>
      <c r="D49" s="97"/>
      <c r="E49" s="97"/>
      <c r="F49" s="97"/>
      <c r="G49" s="97"/>
      <c r="H49" s="97"/>
      <c r="I49" s="97"/>
      <c r="J49" s="97"/>
      <c r="K49" s="97"/>
    </row>
  </sheetData>
  <mergeCells count="3">
    <mergeCell ref="B19:K25"/>
    <mergeCell ref="B30:K36"/>
    <mergeCell ref="B41:K47"/>
  </mergeCells>
  <hyperlinks>
    <hyperlink ref="E14" location="'SUMIF2  Answers'!A1" display="'SUMIF2  Answers'!A1" xr:uid="{98818E37-D49E-4DDA-96AB-ABFFFA6C1CE5}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8CF8E-4524-412E-9659-9F2F85268B25}">
  <dimension ref="A1:G35"/>
  <sheetViews>
    <sheetView topLeftCell="A19" workbookViewId="0">
      <selection activeCell="E32" sqref="E32"/>
    </sheetView>
  </sheetViews>
  <sheetFormatPr defaultRowHeight="15" x14ac:dyDescent="0.25"/>
  <cols>
    <col min="2" max="2" width="37.5703125" bestFit="1" customWidth="1"/>
    <col min="3" max="3" width="17.5703125" bestFit="1" customWidth="1"/>
    <col min="4" max="4" width="10.42578125" bestFit="1" customWidth="1"/>
    <col min="5" max="5" width="14.28515625" bestFit="1" customWidth="1"/>
  </cols>
  <sheetData>
    <row r="1" spans="1:7" x14ac:dyDescent="0.25">
      <c r="A1" s="108"/>
      <c r="B1" s="130" t="s">
        <v>475</v>
      </c>
      <c r="C1" s="131"/>
      <c r="D1" s="131"/>
      <c r="E1" s="131"/>
      <c r="F1" s="110"/>
      <c r="G1" s="110"/>
    </row>
    <row r="2" spans="1:7" x14ac:dyDescent="0.25">
      <c r="A2" s="108"/>
      <c r="B2" s="110"/>
      <c r="C2" s="110"/>
      <c r="D2" s="110"/>
      <c r="E2" s="110"/>
      <c r="F2" s="110"/>
      <c r="G2" s="110"/>
    </row>
    <row r="3" spans="1:7" x14ac:dyDescent="0.25">
      <c r="A3" s="108"/>
      <c r="B3" s="111" t="s">
        <v>90</v>
      </c>
      <c r="C3" s="112" t="s">
        <v>1</v>
      </c>
      <c r="D3" s="112" t="s">
        <v>476</v>
      </c>
      <c r="E3" s="112" t="s">
        <v>107</v>
      </c>
      <c r="F3" s="112" t="s">
        <v>140</v>
      </c>
      <c r="G3" s="110"/>
    </row>
    <row r="4" spans="1:7" x14ac:dyDescent="0.25">
      <c r="A4" s="108"/>
      <c r="B4" s="113">
        <v>56815</v>
      </c>
      <c r="C4" s="114" t="s">
        <v>477</v>
      </c>
      <c r="D4" s="114" t="s">
        <v>478</v>
      </c>
      <c r="E4" s="115">
        <v>13836</v>
      </c>
      <c r="F4" s="115">
        <v>25</v>
      </c>
      <c r="G4" s="110"/>
    </row>
    <row r="5" spans="1:7" x14ac:dyDescent="0.25">
      <c r="A5" s="108"/>
      <c r="B5" s="113">
        <v>51186</v>
      </c>
      <c r="C5" s="114" t="s">
        <v>479</v>
      </c>
      <c r="D5" s="114" t="s">
        <v>480</v>
      </c>
      <c r="E5" s="115">
        <v>11771</v>
      </c>
      <c r="F5" s="115">
        <v>32</v>
      </c>
      <c r="G5" s="110"/>
    </row>
    <row r="6" spans="1:7" x14ac:dyDescent="0.25">
      <c r="A6" s="108"/>
      <c r="B6" s="113">
        <v>51511</v>
      </c>
      <c r="C6" s="114" t="s">
        <v>481</v>
      </c>
      <c r="D6" s="114" t="s">
        <v>482</v>
      </c>
      <c r="E6" s="115">
        <v>13046</v>
      </c>
      <c r="F6" s="115">
        <v>35</v>
      </c>
      <c r="G6" s="110"/>
    </row>
    <row r="7" spans="1:7" x14ac:dyDescent="0.25">
      <c r="A7" s="108"/>
      <c r="B7" s="113">
        <v>50890</v>
      </c>
      <c r="C7" s="114" t="s">
        <v>483</v>
      </c>
      <c r="D7" s="114" t="s">
        <v>484</v>
      </c>
      <c r="E7" s="115">
        <v>18276</v>
      </c>
      <c r="F7" s="115">
        <v>32</v>
      </c>
      <c r="G7" s="110"/>
    </row>
    <row r="8" spans="1:7" x14ac:dyDescent="0.25">
      <c r="A8" s="108"/>
      <c r="B8" s="113">
        <v>53700</v>
      </c>
      <c r="C8" s="114" t="s">
        <v>485</v>
      </c>
      <c r="D8" s="114" t="s">
        <v>486</v>
      </c>
      <c r="E8" s="115">
        <v>19327</v>
      </c>
      <c r="F8" s="115">
        <v>26</v>
      </c>
      <c r="G8" s="110"/>
    </row>
    <row r="9" spans="1:7" x14ac:dyDescent="0.25">
      <c r="A9" s="108"/>
      <c r="B9" s="113">
        <v>55879</v>
      </c>
      <c r="C9" s="114" t="s">
        <v>487</v>
      </c>
      <c r="D9" s="114" t="s">
        <v>488</v>
      </c>
      <c r="E9" s="115">
        <v>18996</v>
      </c>
      <c r="F9" s="115">
        <v>35</v>
      </c>
      <c r="G9" s="110"/>
    </row>
    <row r="10" spans="1:7" x14ac:dyDescent="0.25">
      <c r="A10" s="108"/>
      <c r="B10" s="113">
        <v>59848</v>
      </c>
      <c r="C10" s="114" t="s">
        <v>489</v>
      </c>
      <c r="D10" s="114" t="s">
        <v>482</v>
      </c>
      <c r="E10" s="115">
        <v>10387</v>
      </c>
      <c r="F10" s="115">
        <v>25</v>
      </c>
      <c r="G10" s="110"/>
    </row>
    <row r="11" spans="1:7" x14ac:dyDescent="0.25">
      <c r="A11" s="108"/>
      <c r="B11" s="113">
        <v>58369</v>
      </c>
      <c r="C11" s="114" t="s">
        <v>490</v>
      </c>
      <c r="D11" s="114" t="s">
        <v>488</v>
      </c>
      <c r="E11" s="115">
        <v>12566</v>
      </c>
      <c r="F11" s="115">
        <v>37</v>
      </c>
      <c r="G11" s="110"/>
    </row>
    <row r="12" spans="1:7" x14ac:dyDescent="0.25">
      <c r="A12" s="108"/>
      <c r="B12" s="113">
        <v>50217</v>
      </c>
      <c r="C12" s="114" t="s">
        <v>491</v>
      </c>
      <c r="D12" s="114" t="s">
        <v>492</v>
      </c>
      <c r="E12" s="115">
        <v>16406</v>
      </c>
      <c r="F12" s="115">
        <v>42</v>
      </c>
      <c r="G12" s="110"/>
    </row>
    <row r="13" spans="1:7" x14ac:dyDescent="0.25">
      <c r="A13" s="108"/>
      <c r="B13" s="113">
        <v>50695</v>
      </c>
      <c r="C13" s="114" t="s">
        <v>493</v>
      </c>
      <c r="D13" s="114" t="s">
        <v>484</v>
      </c>
      <c r="E13" s="115">
        <v>15784</v>
      </c>
      <c r="F13" s="115">
        <v>43</v>
      </c>
      <c r="G13" s="110"/>
    </row>
    <row r="14" spans="1:7" x14ac:dyDescent="0.25">
      <c r="A14" s="108"/>
      <c r="B14" s="113">
        <v>59673</v>
      </c>
      <c r="C14" s="114" t="s">
        <v>494</v>
      </c>
      <c r="D14" s="114" t="s">
        <v>478</v>
      </c>
      <c r="E14" s="115">
        <v>10959</v>
      </c>
      <c r="F14" s="115">
        <v>30</v>
      </c>
      <c r="G14" s="110"/>
    </row>
    <row r="15" spans="1:7" x14ac:dyDescent="0.25">
      <c r="A15" s="108"/>
      <c r="B15" s="113">
        <v>52130</v>
      </c>
      <c r="C15" s="114" t="s">
        <v>495</v>
      </c>
      <c r="D15" s="114" t="s">
        <v>496</v>
      </c>
      <c r="E15" s="115">
        <v>14562</v>
      </c>
      <c r="F15" s="115">
        <v>32</v>
      </c>
      <c r="G15" s="110"/>
    </row>
    <row r="16" spans="1:7" x14ac:dyDescent="0.25">
      <c r="A16" s="108"/>
      <c r="B16" s="110"/>
      <c r="C16" s="110"/>
      <c r="D16" s="110"/>
      <c r="E16" s="110"/>
      <c r="F16" s="110"/>
      <c r="G16" s="110"/>
    </row>
    <row r="17" spans="1:7" x14ac:dyDescent="0.25">
      <c r="A17" s="116">
        <v>1</v>
      </c>
      <c r="B17" s="110" t="s">
        <v>497</v>
      </c>
      <c r="E17" s="120" t="str">
        <f>VLOOKUP(B11,B4:C15,2,)</f>
        <v>Thomas Davies</v>
      </c>
      <c r="F17" s="110"/>
      <c r="G17" s="110"/>
    </row>
    <row r="18" spans="1:7" x14ac:dyDescent="0.25">
      <c r="A18" s="108"/>
      <c r="B18" s="110"/>
      <c r="C18" s="110"/>
      <c r="D18" s="110"/>
      <c r="E18" s="110"/>
      <c r="F18" s="110"/>
      <c r="G18" s="110"/>
    </row>
    <row r="19" spans="1:7" x14ac:dyDescent="0.25">
      <c r="A19" s="116">
        <v>2</v>
      </c>
      <c r="B19" s="110" t="s">
        <v>498</v>
      </c>
      <c r="D19" s="110"/>
      <c r="E19" s="120">
        <f>VLOOKUP("Estelle cormack",C4:F15,4,FALSE)</f>
        <v>30</v>
      </c>
      <c r="F19" s="110"/>
      <c r="G19" s="110"/>
    </row>
    <row r="20" spans="1:7" x14ac:dyDescent="0.25">
      <c r="A20" s="108"/>
      <c r="B20" s="110"/>
      <c r="C20" s="110"/>
      <c r="D20" s="110"/>
      <c r="E20" s="110"/>
      <c r="F20" s="110"/>
      <c r="G20" s="110"/>
    </row>
    <row r="21" spans="1:7" x14ac:dyDescent="0.25">
      <c r="A21" s="116">
        <v>3</v>
      </c>
      <c r="B21" s="132" t="s">
        <v>499</v>
      </c>
      <c r="C21" s="131"/>
      <c r="D21" s="131"/>
      <c r="E21" s="110"/>
      <c r="F21" s="110"/>
      <c r="G21" s="110"/>
    </row>
    <row r="22" spans="1:7" x14ac:dyDescent="0.25">
      <c r="A22" s="108"/>
      <c r="B22" s="110"/>
      <c r="C22" s="110"/>
      <c r="D22" s="110"/>
      <c r="E22" s="110"/>
      <c r="F22" s="110"/>
      <c r="G22" s="110"/>
    </row>
    <row r="23" spans="1:7" x14ac:dyDescent="0.25">
      <c r="A23" s="108"/>
      <c r="B23" s="117" t="s">
        <v>90</v>
      </c>
      <c r="C23" s="118" t="s">
        <v>476</v>
      </c>
      <c r="D23" s="110"/>
      <c r="E23" s="110"/>
      <c r="F23" s="110"/>
      <c r="G23" s="110"/>
    </row>
    <row r="24" spans="1:7" x14ac:dyDescent="0.25">
      <c r="A24" s="108"/>
      <c r="B24" s="113">
        <v>55879</v>
      </c>
      <c r="C24" s="121" t="str">
        <f>VLOOKUP(55879,B3:D15,3,FALSE)</f>
        <v>Capetown</v>
      </c>
      <c r="D24" s="110"/>
      <c r="E24" s="110"/>
      <c r="F24" s="110"/>
      <c r="G24" s="110"/>
    </row>
    <row r="25" spans="1:7" x14ac:dyDescent="0.25">
      <c r="A25" s="108"/>
      <c r="B25" s="113">
        <v>50217</v>
      </c>
      <c r="C25" s="121" t="str">
        <f>VLOOKUP(50217,B3:D15,3,FALSE)</f>
        <v>Warsaw</v>
      </c>
      <c r="D25" s="110"/>
      <c r="E25" s="110"/>
      <c r="F25" s="110"/>
      <c r="G25" s="110"/>
    </row>
    <row r="26" spans="1:7" x14ac:dyDescent="0.25">
      <c r="A26" s="108"/>
      <c r="B26" s="113">
        <v>50695</v>
      </c>
      <c r="C26" s="121" t="str">
        <f>VLOOKUP(50695,B3:D15,3,FALSE)</f>
        <v>Cairo</v>
      </c>
      <c r="D26" s="110"/>
      <c r="E26" s="110"/>
      <c r="F26" s="110"/>
      <c r="G26" s="110"/>
    </row>
    <row r="27" spans="1:7" x14ac:dyDescent="0.25">
      <c r="A27" s="108"/>
      <c r="B27" s="110"/>
      <c r="C27" s="110"/>
      <c r="D27" s="110"/>
      <c r="E27" s="110"/>
      <c r="F27" s="110"/>
      <c r="G27" s="110"/>
    </row>
    <row r="28" spans="1:7" x14ac:dyDescent="0.25">
      <c r="A28" s="116">
        <v>4</v>
      </c>
      <c r="B28" s="132" t="s">
        <v>500</v>
      </c>
      <c r="C28" s="131"/>
      <c r="D28" s="131"/>
      <c r="E28" s="110"/>
      <c r="F28" s="110"/>
      <c r="G28" s="110"/>
    </row>
    <row r="29" spans="1:7" x14ac:dyDescent="0.25">
      <c r="A29" s="108"/>
      <c r="B29" s="110"/>
      <c r="C29" s="110"/>
      <c r="D29" s="110"/>
      <c r="E29" s="110"/>
      <c r="F29" s="110"/>
      <c r="G29" s="110"/>
    </row>
    <row r="30" spans="1:7" x14ac:dyDescent="0.25">
      <c r="A30" s="108"/>
      <c r="B30" s="117" t="s">
        <v>1</v>
      </c>
      <c r="C30" s="118" t="s">
        <v>107</v>
      </c>
      <c r="D30" s="110"/>
      <c r="E30" s="110"/>
      <c r="F30" s="110"/>
      <c r="G30" s="110"/>
    </row>
    <row r="31" spans="1:7" x14ac:dyDescent="0.25">
      <c r="A31" s="108"/>
      <c r="B31" s="119" t="s">
        <v>483</v>
      </c>
      <c r="C31" s="121">
        <f>VLOOKUP("Ian Nash",C4:E15,3,FALSE)</f>
        <v>18276</v>
      </c>
      <c r="D31" s="110"/>
      <c r="E31" s="110"/>
      <c r="F31" s="110"/>
      <c r="G31" s="110"/>
    </row>
    <row r="32" spans="1:7" x14ac:dyDescent="0.25">
      <c r="A32" s="108"/>
      <c r="B32" s="119" t="s">
        <v>501</v>
      </c>
      <c r="C32" s="121" t="e">
        <f>VLOOKUP("Johnny Slash",C4:E15,3,FALSE)</f>
        <v>#N/A</v>
      </c>
      <c r="D32" s="110"/>
      <c r="E32" s="110"/>
      <c r="F32" s="110"/>
      <c r="G32" s="110"/>
    </row>
    <row r="33" spans="1:7" x14ac:dyDescent="0.25">
      <c r="A33" s="108"/>
      <c r="B33" s="119" t="s">
        <v>494</v>
      </c>
      <c r="C33" s="121">
        <f>VLOOKUP("Estelle Cormack",C4:E15,3,FALSE)</f>
        <v>10959</v>
      </c>
      <c r="D33" s="110"/>
      <c r="E33" s="110"/>
      <c r="F33" s="110"/>
      <c r="G33" s="110"/>
    </row>
    <row r="34" spans="1:7" x14ac:dyDescent="0.25">
      <c r="A34" s="108"/>
      <c r="B34" s="110"/>
      <c r="C34" s="110"/>
      <c r="D34" s="110"/>
      <c r="E34" s="110"/>
      <c r="F34" s="110"/>
      <c r="G34" s="110"/>
    </row>
    <row r="35" spans="1:7" x14ac:dyDescent="0.25">
      <c r="A35" s="108"/>
      <c r="B35" s="110"/>
      <c r="C35" s="110"/>
      <c r="D35" s="110"/>
      <c r="E35" s="110"/>
      <c r="F35" s="110"/>
      <c r="G35" s="110"/>
    </row>
  </sheetData>
  <mergeCells count="3">
    <mergeCell ref="B1:E1"/>
    <mergeCell ref="B21:D21"/>
    <mergeCell ref="B28:D28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92D3B-5C6D-4393-9BD0-4E5FBD807A96}">
  <dimension ref="A1:K50"/>
  <sheetViews>
    <sheetView workbookViewId="0">
      <selection activeCell="C19" sqref="C19"/>
    </sheetView>
  </sheetViews>
  <sheetFormatPr defaultRowHeight="15" x14ac:dyDescent="0.25"/>
  <cols>
    <col min="2" max="2" width="84.85546875" bestFit="1" customWidth="1"/>
    <col min="3" max="3" width="11.85546875" bestFit="1" customWidth="1"/>
    <col min="5" max="5" width="11.85546875" bestFit="1" customWidth="1"/>
  </cols>
  <sheetData>
    <row r="1" spans="1:11" x14ac:dyDescent="0.25">
      <c r="A1" s="122"/>
      <c r="B1" s="105" t="s">
        <v>502</v>
      </c>
      <c r="C1" s="122"/>
      <c r="D1" s="122"/>
      <c r="E1" s="122"/>
      <c r="F1" s="122"/>
      <c r="G1" s="122"/>
      <c r="H1" s="122"/>
      <c r="I1" s="122"/>
      <c r="J1" s="122"/>
      <c r="K1" s="122"/>
    </row>
    <row r="2" spans="1:11" x14ac:dyDescent="0.25">
      <c r="A2" s="122"/>
      <c r="B2" s="123" t="s">
        <v>1</v>
      </c>
      <c r="C2" s="123" t="s">
        <v>140</v>
      </c>
      <c r="D2" s="123" t="s">
        <v>503</v>
      </c>
      <c r="E2" s="123" t="s">
        <v>504</v>
      </c>
      <c r="F2" s="122"/>
      <c r="G2" s="122"/>
      <c r="H2" s="122"/>
      <c r="I2" s="122"/>
      <c r="J2" s="122"/>
      <c r="K2" s="122"/>
    </row>
    <row r="3" spans="1:11" x14ac:dyDescent="0.25">
      <c r="A3" s="122"/>
      <c r="B3" s="124" t="s">
        <v>505</v>
      </c>
      <c r="C3" s="124">
        <v>35</v>
      </c>
      <c r="D3" s="124" t="s">
        <v>506</v>
      </c>
      <c r="E3" s="124" t="s">
        <v>507</v>
      </c>
      <c r="F3" s="122"/>
      <c r="G3" s="122"/>
      <c r="H3" s="122"/>
      <c r="I3" s="122"/>
      <c r="J3" s="122"/>
      <c r="K3" s="122"/>
    </row>
    <row r="4" spans="1:11" x14ac:dyDescent="0.25">
      <c r="A4" s="122"/>
      <c r="B4" s="124" t="s">
        <v>508</v>
      </c>
      <c r="C4" s="124">
        <v>42</v>
      </c>
      <c r="D4" s="124" t="s">
        <v>509</v>
      </c>
      <c r="E4" s="124" t="s">
        <v>510</v>
      </c>
      <c r="F4" s="122"/>
      <c r="G4" s="122"/>
      <c r="H4" s="122"/>
      <c r="I4" s="122"/>
      <c r="J4" s="122"/>
      <c r="K4" s="122"/>
    </row>
    <row r="5" spans="1:11" x14ac:dyDescent="0.25">
      <c r="A5" s="122"/>
      <c r="B5" s="124" t="s">
        <v>94</v>
      </c>
      <c r="C5" s="124">
        <v>28</v>
      </c>
      <c r="D5" s="124" t="s">
        <v>506</v>
      </c>
      <c r="E5" s="124" t="s">
        <v>511</v>
      </c>
      <c r="F5" s="122"/>
      <c r="G5" s="122"/>
      <c r="H5" s="122"/>
      <c r="I5" s="122"/>
      <c r="J5" s="122"/>
      <c r="K5" s="122"/>
    </row>
    <row r="6" spans="1:11" x14ac:dyDescent="0.25">
      <c r="A6" s="122"/>
      <c r="B6" s="124" t="s">
        <v>512</v>
      </c>
      <c r="C6" s="124">
        <v>25</v>
      </c>
      <c r="D6" s="124" t="s">
        <v>509</v>
      </c>
      <c r="E6" s="124" t="s">
        <v>103</v>
      </c>
      <c r="F6" s="122"/>
      <c r="G6" s="122"/>
      <c r="H6" s="122"/>
      <c r="I6" s="122"/>
      <c r="J6" s="122"/>
      <c r="K6" s="122"/>
    </row>
    <row r="7" spans="1:11" x14ac:dyDescent="0.25">
      <c r="A7" s="122"/>
      <c r="B7" s="124" t="s">
        <v>513</v>
      </c>
      <c r="C7" s="124">
        <v>31</v>
      </c>
      <c r="D7" s="124" t="s">
        <v>506</v>
      </c>
      <c r="E7" s="124" t="s">
        <v>104</v>
      </c>
      <c r="F7" s="122"/>
      <c r="G7" s="122"/>
      <c r="H7" s="122"/>
      <c r="I7" s="122"/>
      <c r="J7" s="122"/>
      <c r="K7" s="122"/>
    </row>
    <row r="8" spans="1:11" x14ac:dyDescent="0.25">
      <c r="A8" s="122"/>
      <c r="B8" s="124" t="s">
        <v>514</v>
      </c>
      <c r="C8" s="124">
        <v>27</v>
      </c>
      <c r="D8" s="124" t="s">
        <v>509</v>
      </c>
      <c r="E8" s="124" t="s">
        <v>515</v>
      </c>
      <c r="F8" s="122"/>
      <c r="G8" s="122"/>
      <c r="H8" s="122"/>
      <c r="I8" s="122"/>
      <c r="J8" s="122"/>
      <c r="K8" s="122"/>
    </row>
    <row r="9" spans="1:11" x14ac:dyDescent="0.25">
      <c r="A9" s="122"/>
      <c r="B9" s="124" t="s">
        <v>516</v>
      </c>
      <c r="C9" s="124">
        <v>38</v>
      </c>
      <c r="D9" s="124" t="s">
        <v>506</v>
      </c>
      <c r="E9" s="124" t="s">
        <v>517</v>
      </c>
      <c r="F9" s="122"/>
      <c r="G9" s="122"/>
      <c r="H9" s="122"/>
      <c r="I9" s="122"/>
      <c r="J9" s="122"/>
      <c r="K9" s="122"/>
    </row>
    <row r="10" spans="1:11" x14ac:dyDescent="0.25">
      <c r="A10" s="122"/>
      <c r="B10" s="124" t="s">
        <v>518</v>
      </c>
      <c r="C10" s="124">
        <v>29</v>
      </c>
      <c r="D10" s="124" t="s">
        <v>509</v>
      </c>
      <c r="E10" s="124" t="s">
        <v>519</v>
      </c>
      <c r="F10" s="122"/>
      <c r="G10" s="122"/>
      <c r="H10" s="122"/>
      <c r="I10" s="122"/>
      <c r="J10" s="122"/>
      <c r="K10" s="122"/>
    </row>
    <row r="11" spans="1:11" x14ac:dyDescent="0.25">
      <c r="A11" s="122"/>
      <c r="B11" s="124" t="s">
        <v>520</v>
      </c>
      <c r="C11" s="124">
        <v>45</v>
      </c>
      <c r="D11" s="124" t="s">
        <v>506</v>
      </c>
      <c r="E11" s="124" t="s">
        <v>521</v>
      </c>
      <c r="F11" s="122"/>
      <c r="G11" s="122"/>
      <c r="H11" s="122"/>
      <c r="I11" s="122"/>
      <c r="J11" s="122"/>
      <c r="K11" s="122"/>
    </row>
    <row r="12" spans="1:11" x14ac:dyDescent="0.25">
      <c r="A12" s="122"/>
      <c r="B12" s="124" t="s">
        <v>522</v>
      </c>
      <c r="C12" s="124">
        <v>33</v>
      </c>
      <c r="D12" s="124" t="s">
        <v>509</v>
      </c>
      <c r="E12" s="124" t="s">
        <v>523</v>
      </c>
      <c r="F12" s="122"/>
      <c r="G12" s="122"/>
      <c r="H12" s="122"/>
      <c r="I12" s="122"/>
      <c r="J12" s="122"/>
      <c r="K12" s="122"/>
    </row>
    <row r="13" spans="1:11" x14ac:dyDescent="0.25">
      <c r="A13" s="122"/>
      <c r="B13" s="122"/>
      <c r="C13" s="122"/>
      <c r="D13" s="122"/>
      <c r="E13" s="122"/>
      <c r="F13" s="122"/>
      <c r="G13" s="122"/>
      <c r="H13" s="122"/>
      <c r="I13" s="122"/>
      <c r="J13" s="122"/>
      <c r="K13" s="122"/>
    </row>
    <row r="14" spans="1:11" x14ac:dyDescent="0.25">
      <c r="A14" s="122"/>
      <c r="B14" s="122"/>
      <c r="C14" s="122"/>
      <c r="D14" s="122"/>
      <c r="E14" s="122"/>
      <c r="F14" s="122"/>
      <c r="G14" s="122"/>
      <c r="H14" s="122"/>
      <c r="I14" s="122"/>
      <c r="J14" s="122"/>
      <c r="K14" s="122"/>
    </row>
    <row r="15" spans="1:11" x14ac:dyDescent="0.25">
      <c r="A15" s="122"/>
      <c r="B15" s="125" t="s">
        <v>468</v>
      </c>
      <c r="C15" s="122"/>
      <c r="D15" s="122"/>
      <c r="E15" s="122"/>
      <c r="F15" s="122"/>
      <c r="G15" s="122"/>
      <c r="H15" s="122"/>
      <c r="I15" s="122"/>
      <c r="J15" s="122"/>
      <c r="K15" s="122"/>
    </row>
    <row r="16" spans="1:11" x14ac:dyDescent="0.25">
      <c r="A16" s="122"/>
      <c r="B16" s="122"/>
      <c r="C16" s="122"/>
      <c r="D16" s="122"/>
      <c r="E16" s="122"/>
      <c r="F16" s="122"/>
      <c r="G16" s="122" t="s">
        <v>524</v>
      </c>
      <c r="H16" s="122"/>
      <c r="I16" s="122"/>
      <c r="J16" s="122"/>
      <c r="K16" s="122"/>
    </row>
    <row r="17" spans="1:11" x14ac:dyDescent="0.25">
      <c r="A17" s="122">
        <v>1</v>
      </c>
      <c r="B17" s="122" t="s">
        <v>525</v>
      </c>
      <c r="C17" s="122"/>
      <c r="D17" s="122"/>
      <c r="E17" s="122"/>
      <c r="F17" s="122"/>
      <c r="G17" s="122"/>
      <c r="H17" s="122"/>
      <c r="I17" s="122"/>
      <c r="J17" s="122"/>
      <c r="K17" s="122"/>
    </row>
    <row r="18" spans="1:11" x14ac:dyDescent="0.25">
      <c r="A18" s="122"/>
      <c r="B18" s="122"/>
      <c r="C18" s="104" t="s">
        <v>471</v>
      </c>
      <c r="D18" s="104"/>
      <c r="E18" s="122"/>
      <c r="F18" s="122"/>
      <c r="G18" s="122"/>
      <c r="H18" s="122"/>
      <c r="I18" s="122"/>
      <c r="J18" s="122"/>
      <c r="K18" s="122"/>
    </row>
    <row r="19" spans="1:11" x14ac:dyDescent="0.25">
      <c r="A19" s="122"/>
      <c r="B19" s="105" t="s">
        <v>111</v>
      </c>
      <c r="C19" s="106" t="str">
        <f>VLOOKUP("Jane Doe",B2:E12,4,FALSE)</f>
        <v>Data Scientist</v>
      </c>
      <c r="D19" s="122"/>
      <c r="E19" s="122"/>
      <c r="F19" s="122"/>
      <c r="G19" s="122"/>
      <c r="H19" s="122"/>
      <c r="I19" s="122"/>
      <c r="J19" s="122"/>
      <c r="K19" s="122"/>
    </row>
    <row r="20" spans="1:11" x14ac:dyDescent="0.25">
      <c r="A20" s="122"/>
    </row>
    <row r="21" spans="1:11" x14ac:dyDescent="0.25">
      <c r="A21" s="122"/>
    </row>
    <row r="22" spans="1:11" x14ac:dyDescent="0.25">
      <c r="A22" s="122"/>
    </row>
    <row r="23" spans="1:11" x14ac:dyDescent="0.25">
      <c r="A23" s="122"/>
    </row>
    <row r="24" spans="1:11" x14ac:dyDescent="0.25">
      <c r="A24" s="122"/>
    </row>
    <row r="25" spans="1:11" x14ac:dyDescent="0.25">
      <c r="A25" s="122"/>
    </row>
    <row r="26" spans="1:11" x14ac:dyDescent="0.25">
      <c r="A26" s="122"/>
    </row>
    <row r="27" spans="1:11" x14ac:dyDescent="0.25">
      <c r="A27" s="122"/>
      <c r="B27" s="122"/>
      <c r="C27" s="122"/>
      <c r="D27" s="122"/>
      <c r="E27" s="122"/>
      <c r="F27" s="122"/>
      <c r="G27" s="122"/>
      <c r="H27" s="122"/>
      <c r="I27" s="122"/>
      <c r="J27" s="122"/>
      <c r="K27" s="122"/>
    </row>
    <row r="28" spans="1:11" x14ac:dyDescent="0.25">
      <c r="A28" s="122">
        <v>2</v>
      </c>
      <c r="B28" s="122" t="s">
        <v>526</v>
      </c>
      <c r="C28" s="122"/>
      <c r="D28" s="122"/>
      <c r="E28" s="122"/>
      <c r="F28" s="122"/>
      <c r="G28" s="122"/>
      <c r="H28" s="122"/>
      <c r="I28" s="122"/>
      <c r="J28" s="122"/>
      <c r="K28" s="122"/>
    </row>
    <row r="29" spans="1:11" x14ac:dyDescent="0.25">
      <c r="A29" s="122"/>
      <c r="B29" s="122"/>
      <c r="C29" s="104" t="s">
        <v>471</v>
      </c>
      <c r="D29" s="104"/>
      <c r="E29" s="122"/>
      <c r="F29" s="122"/>
      <c r="G29" s="122"/>
      <c r="H29" s="122"/>
      <c r="I29" s="122"/>
      <c r="J29" s="122"/>
      <c r="K29" s="122"/>
    </row>
    <row r="30" spans="1:11" x14ac:dyDescent="0.25">
      <c r="A30" s="122"/>
      <c r="B30" s="105" t="s">
        <v>111</v>
      </c>
      <c r="C30" s="106">
        <f>VLOOKUP("Mike Lee",B2:C12,2,FALSE)</f>
        <v>45</v>
      </c>
      <c r="D30" s="122"/>
      <c r="E30" s="122"/>
      <c r="F30" s="122"/>
      <c r="G30" s="122"/>
      <c r="H30" s="122"/>
      <c r="I30" s="122"/>
      <c r="J30" s="122"/>
      <c r="K30" s="122"/>
    </row>
    <row r="31" spans="1:11" x14ac:dyDescent="0.25">
      <c r="A31" s="122"/>
    </row>
    <row r="32" spans="1:11" x14ac:dyDescent="0.25">
      <c r="A32" s="122"/>
    </row>
    <row r="33" spans="1:11" x14ac:dyDescent="0.25">
      <c r="A33" s="122"/>
    </row>
    <row r="34" spans="1:11" x14ac:dyDescent="0.25">
      <c r="A34" s="122"/>
    </row>
    <row r="35" spans="1:11" x14ac:dyDescent="0.25">
      <c r="A35" s="122"/>
    </row>
    <row r="36" spans="1:11" x14ac:dyDescent="0.25">
      <c r="A36" s="122"/>
    </row>
    <row r="37" spans="1:11" x14ac:dyDescent="0.25">
      <c r="A37" s="122"/>
    </row>
    <row r="38" spans="1:11" x14ac:dyDescent="0.25">
      <c r="A38" s="122"/>
      <c r="B38" s="122"/>
      <c r="C38" s="122"/>
      <c r="D38" s="122"/>
      <c r="E38" s="122"/>
      <c r="F38" s="122"/>
      <c r="G38" s="122"/>
      <c r="H38" s="122"/>
      <c r="I38" s="122"/>
      <c r="J38" s="122"/>
      <c r="K38" s="122"/>
    </row>
    <row r="39" spans="1:11" x14ac:dyDescent="0.25">
      <c r="A39" s="122">
        <v>2</v>
      </c>
      <c r="B39" s="122" t="s">
        <v>527</v>
      </c>
      <c r="C39" s="122"/>
      <c r="D39" s="122"/>
      <c r="E39" s="122"/>
      <c r="F39" s="122"/>
      <c r="G39" s="122"/>
      <c r="H39" s="122"/>
      <c r="I39" s="122"/>
      <c r="J39" s="122"/>
      <c r="K39" s="122"/>
    </row>
    <row r="40" spans="1:11" x14ac:dyDescent="0.25">
      <c r="A40" s="122"/>
      <c r="B40" s="122"/>
      <c r="C40" s="104" t="s">
        <v>471</v>
      </c>
      <c r="D40" s="104"/>
      <c r="E40" s="122"/>
      <c r="F40" s="122"/>
      <c r="G40" s="122"/>
      <c r="H40" s="122"/>
      <c r="I40" s="122"/>
      <c r="J40" s="122"/>
      <c r="K40" s="122"/>
    </row>
    <row r="41" spans="1:11" x14ac:dyDescent="0.25">
      <c r="A41" s="122"/>
      <c r="B41" s="105" t="s">
        <v>111</v>
      </c>
      <c r="C41" s="106" t="str">
        <f>VLOOKUP("Bob Johnson",B2:B12,1,FALSE)</f>
        <v>Bob Johnson</v>
      </c>
      <c r="D41" s="122"/>
      <c r="E41" s="122"/>
      <c r="F41" s="122"/>
      <c r="G41" s="122"/>
      <c r="H41" s="122"/>
      <c r="I41" s="122"/>
      <c r="J41" s="122"/>
      <c r="K41" s="122"/>
    </row>
    <row r="42" spans="1:11" x14ac:dyDescent="0.25">
      <c r="A42" s="122"/>
    </row>
    <row r="43" spans="1:11" x14ac:dyDescent="0.25">
      <c r="A43" s="122"/>
    </row>
    <row r="44" spans="1:11" x14ac:dyDescent="0.25">
      <c r="A44" s="122"/>
    </row>
    <row r="45" spans="1:11" x14ac:dyDescent="0.25">
      <c r="A45" s="122"/>
    </row>
    <row r="46" spans="1:11" x14ac:dyDescent="0.25">
      <c r="A46" s="122"/>
    </row>
    <row r="47" spans="1:11" x14ac:dyDescent="0.25">
      <c r="A47" s="122"/>
    </row>
    <row r="48" spans="1:11" x14ac:dyDescent="0.25">
      <c r="A48" s="122"/>
    </row>
    <row r="49" spans="1:11" x14ac:dyDescent="0.25">
      <c r="A49" s="122"/>
      <c r="B49" s="122"/>
      <c r="C49" s="122"/>
      <c r="D49" s="122"/>
      <c r="E49" s="122"/>
      <c r="F49" s="122"/>
      <c r="G49" s="122"/>
      <c r="H49" s="122"/>
      <c r="I49" s="122"/>
      <c r="J49" s="122"/>
      <c r="K49" s="122"/>
    </row>
    <row r="50" spans="1:11" x14ac:dyDescent="0.25">
      <c r="A50" s="122"/>
      <c r="B50" s="122"/>
      <c r="C50" s="122"/>
      <c r="D50" s="122"/>
      <c r="E50" s="122"/>
      <c r="F50" s="122"/>
      <c r="G50" s="122"/>
      <c r="H50" s="122"/>
      <c r="I50" s="122"/>
      <c r="J50" s="122"/>
      <c r="K50" s="12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0BA11-E7AD-4BB6-B5FD-D7BAF5D38998}">
  <dimension ref="A1:F248"/>
  <sheetViews>
    <sheetView tabSelected="1" workbookViewId="0">
      <selection activeCell="F1" sqref="F1"/>
    </sheetView>
  </sheetViews>
  <sheetFormatPr defaultRowHeight="15" x14ac:dyDescent="0.25"/>
  <cols>
    <col min="2" max="2" width="46.42578125" bestFit="1" customWidth="1"/>
    <col min="3" max="3" width="12.7109375" bestFit="1" customWidth="1"/>
    <col min="4" max="4" width="18.5703125" bestFit="1" customWidth="1"/>
    <col min="5" max="5" width="22.140625" bestFit="1" customWidth="1"/>
    <col min="6" max="6" width="29" bestFit="1" customWidth="1"/>
  </cols>
  <sheetData>
    <row r="1" spans="1:6" x14ac:dyDescent="0.25">
      <c r="A1" s="109" t="s">
        <v>528</v>
      </c>
      <c r="B1" s="109" t="s">
        <v>529</v>
      </c>
      <c r="C1" s="109" t="s">
        <v>530</v>
      </c>
      <c r="D1" s="109" t="s">
        <v>252</v>
      </c>
      <c r="E1" s="109" t="s">
        <v>531</v>
      </c>
      <c r="F1" s="109" t="s">
        <v>532</v>
      </c>
    </row>
    <row r="2" spans="1:6" x14ac:dyDescent="0.25">
      <c r="A2" s="109" t="s">
        <v>533</v>
      </c>
      <c r="B2" s="109" t="s">
        <v>534</v>
      </c>
      <c r="C2" s="109" t="s">
        <v>535</v>
      </c>
      <c r="D2" s="109" t="s">
        <v>536</v>
      </c>
      <c r="E2" s="109" t="s">
        <v>537</v>
      </c>
      <c r="F2" s="109" t="s">
        <v>538</v>
      </c>
    </row>
    <row r="3" spans="1:6" x14ac:dyDescent="0.25">
      <c r="A3" s="109" t="s">
        <v>539</v>
      </c>
      <c r="B3" s="109" t="s">
        <v>540</v>
      </c>
      <c r="C3" s="109" t="s">
        <v>541</v>
      </c>
      <c r="D3" s="109" t="s">
        <v>536</v>
      </c>
      <c r="E3" s="109" t="s">
        <v>542</v>
      </c>
      <c r="F3" s="109" t="s">
        <v>538</v>
      </c>
    </row>
    <row r="4" spans="1:6" x14ac:dyDescent="0.25">
      <c r="A4" s="109" t="s">
        <v>543</v>
      </c>
      <c r="B4" s="109" t="s">
        <v>544</v>
      </c>
      <c r="C4" s="109" t="s">
        <v>545</v>
      </c>
      <c r="D4" s="109" t="s">
        <v>536</v>
      </c>
      <c r="E4" s="109" t="s">
        <v>546</v>
      </c>
      <c r="F4" s="109" t="s">
        <v>538</v>
      </c>
    </row>
    <row r="5" spans="1:6" x14ac:dyDescent="0.25">
      <c r="A5" s="109" t="s">
        <v>547</v>
      </c>
      <c r="B5" s="109" t="s">
        <v>548</v>
      </c>
      <c r="C5" s="109" t="s">
        <v>549</v>
      </c>
      <c r="D5" s="109" t="s">
        <v>550</v>
      </c>
      <c r="E5" s="109" t="s">
        <v>551</v>
      </c>
      <c r="F5" s="109" t="s">
        <v>552</v>
      </c>
    </row>
    <row r="6" spans="1:6" x14ac:dyDescent="0.25">
      <c r="A6" s="109" t="s">
        <v>553</v>
      </c>
      <c r="B6" s="109" t="s">
        <v>554</v>
      </c>
      <c r="C6" s="109" t="s">
        <v>555</v>
      </c>
      <c r="D6" s="109" t="s">
        <v>536</v>
      </c>
      <c r="E6" s="109" t="s">
        <v>556</v>
      </c>
      <c r="F6" s="109" t="s">
        <v>538</v>
      </c>
    </row>
    <row r="7" spans="1:6" x14ac:dyDescent="0.25">
      <c r="A7" s="109" t="s">
        <v>557</v>
      </c>
      <c r="B7" s="109" t="s">
        <v>558</v>
      </c>
      <c r="C7" s="109" t="s">
        <v>559</v>
      </c>
      <c r="D7" s="109" t="s">
        <v>536</v>
      </c>
      <c r="E7" s="109" t="s">
        <v>560</v>
      </c>
      <c r="F7" s="109" t="s">
        <v>538</v>
      </c>
    </row>
    <row r="8" spans="1:6" x14ac:dyDescent="0.25">
      <c r="A8" s="109" t="s">
        <v>561</v>
      </c>
      <c r="B8" s="109" t="s">
        <v>562</v>
      </c>
      <c r="C8" s="109" t="s">
        <v>563</v>
      </c>
      <c r="D8" s="109" t="s">
        <v>550</v>
      </c>
      <c r="E8" s="109" t="s">
        <v>564</v>
      </c>
      <c r="F8" s="109" t="s">
        <v>565</v>
      </c>
    </row>
    <row r="9" spans="1:6" x14ac:dyDescent="0.25">
      <c r="A9" s="109" t="s">
        <v>566</v>
      </c>
      <c r="B9" s="109" t="s">
        <v>567</v>
      </c>
      <c r="C9" s="109" t="s">
        <v>568</v>
      </c>
      <c r="D9" s="109" t="s">
        <v>536</v>
      </c>
      <c r="E9" s="109" t="s">
        <v>569</v>
      </c>
      <c r="F9" s="109" t="s">
        <v>538</v>
      </c>
    </row>
    <row r="10" spans="1:6" x14ac:dyDescent="0.25">
      <c r="A10" s="109" t="s">
        <v>570</v>
      </c>
      <c r="B10" s="109" t="s">
        <v>467</v>
      </c>
      <c r="C10" s="109" t="s">
        <v>571</v>
      </c>
      <c r="D10" s="109" t="s">
        <v>572</v>
      </c>
      <c r="E10" s="109" t="s">
        <v>573</v>
      </c>
      <c r="F10" s="109" t="s">
        <v>552</v>
      </c>
    </row>
    <row r="11" spans="1:6" x14ac:dyDescent="0.25">
      <c r="A11" s="109" t="s">
        <v>574</v>
      </c>
      <c r="B11" s="109" t="s">
        <v>575</v>
      </c>
      <c r="C11" s="109" t="s">
        <v>576</v>
      </c>
      <c r="D11" s="109" t="s">
        <v>577</v>
      </c>
      <c r="E11" s="109" t="s">
        <v>578</v>
      </c>
      <c r="F11" s="109" t="s">
        <v>579</v>
      </c>
    </row>
    <row r="12" spans="1:6" x14ac:dyDescent="0.25">
      <c r="A12" s="109" t="s">
        <v>580</v>
      </c>
      <c r="B12" s="109" t="s">
        <v>581</v>
      </c>
      <c r="C12" s="109" t="s">
        <v>582</v>
      </c>
      <c r="D12" s="109" t="s">
        <v>550</v>
      </c>
      <c r="E12" s="109" t="s">
        <v>583</v>
      </c>
      <c r="F12" s="109" t="s">
        <v>584</v>
      </c>
    </row>
    <row r="13" spans="1:6" x14ac:dyDescent="0.25">
      <c r="A13" s="109" t="s">
        <v>585</v>
      </c>
      <c r="B13" s="109" t="s">
        <v>586</v>
      </c>
      <c r="C13" s="109" t="s">
        <v>587</v>
      </c>
      <c r="D13" s="109" t="s">
        <v>536</v>
      </c>
      <c r="E13" s="109" t="s">
        <v>588</v>
      </c>
      <c r="F13" s="109" t="s">
        <v>538</v>
      </c>
    </row>
    <row r="14" spans="1:6" x14ac:dyDescent="0.25">
      <c r="A14" s="109" t="s">
        <v>589</v>
      </c>
      <c r="B14" s="109" t="s">
        <v>590</v>
      </c>
      <c r="C14" s="109" t="s">
        <v>591</v>
      </c>
      <c r="D14" s="109" t="s">
        <v>592</v>
      </c>
      <c r="E14" s="109" t="s">
        <v>593</v>
      </c>
      <c r="F14" s="109" t="s">
        <v>594</v>
      </c>
    </row>
    <row r="15" spans="1:6" x14ac:dyDescent="0.25">
      <c r="A15" s="109" t="s">
        <v>595</v>
      </c>
      <c r="B15" s="109" t="s">
        <v>596</v>
      </c>
      <c r="C15" s="109" t="s">
        <v>597</v>
      </c>
      <c r="D15" s="109" t="s">
        <v>550</v>
      </c>
      <c r="E15" s="109" t="s">
        <v>598</v>
      </c>
      <c r="F15" s="109" t="s">
        <v>584</v>
      </c>
    </row>
    <row r="16" spans="1:6" x14ac:dyDescent="0.25">
      <c r="A16" s="109" t="s">
        <v>599</v>
      </c>
      <c r="B16" s="109" t="s">
        <v>600</v>
      </c>
      <c r="C16" s="109" t="s">
        <v>601</v>
      </c>
      <c r="D16" s="109" t="s">
        <v>536</v>
      </c>
      <c r="E16" s="109" t="s">
        <v>602</v>
      </c>
      <c r="F16" s="109" t="s">
        <v>538</v>
      </c>
    </row>
    <row r="17" spans="1:6" x14ac:dyDescent="0.25">
      <c r="A17" s="109" t="s">
        <v>603</v>
      </c>
      <c r="B17" s="109" t="s">
        <v>457</v>
      </c>
      <c r="C17" s="109" t="s">
        <v>604</v>
      </c>
      <c r="D17" s="109" t="s">
        <v>605</v>
      </c>
      <c r="E17" s="109" t="s">
        <v>606</v>
      </c>
      <c r="F17" s="109" t="s">
        <v>552</v>
      </c>
    </row>
    <row r="18" spans="1:6" x14ac:dyDescent="0.25">
      <c r="A18" s="109" t="s">
        <v>607</v>
      </c>
      <c r="B18" s="109" t="s">
        <v>608</v>
      </c>
      <c r="C18" s="109" t="s">
        <v>609</v>
      </c>
      <c r="D18" s="109" t="s">
        <v>536</v>
      </c>
      <c r="E18" s="109" t="s">
        <v>610</v>
      </c>
      <c r="F18" s="109" t="s">
        <v>538</v>
      </c>
    </row>
    <row r="19" spans="1:6" x14ac:dyDescent="0.25">
      <c r="A19" s="109" t="s">
        <v>611</v>
      </c>
      <c r="B19" s="109" t="s">
        <v>612</v>
      </c>
      <c r="C19" s="109" t="s">
        <v>613</v>
      </c>
      <c r="D19" s="109" t="s">
        <v>614</v>
      </c>
      <c r="E19" s="109" t="s">
        <v>615</v>
      </c>
      <c r="F19" s="109" t="s">
        <v>594</v>
      </c>
    </row>
    <row r="20" spans="1:6" x14ac:dyDescent="0.25">
      <c r="A20" s="109" t="s">
        <v>616</v>
      </c>
      <c r="B20" s="109" t="s">
        <v>617</v>
      </c>
      <c r="C20" s="109" t="s">
        <v>618</v>
      </c>
      <c r="D20" s="109" t="s">
        <v>550</v>
      </c>
      <c r="E20" s="109" t="s">
        <v>619</v>
      </c>
      <c r="F20" s="109" t="s">
        <v>565</v>
      </c>
    </row>
    <row r="21" spans="1:6" x14ac:dyDescent="0.25">
      <c r="A21" s="109" t="s">
        <v>620</v>
      </c>
      <c r="B21" s="109" t="s">
        <v>621</v>
      </c>
      <c r="C21" s="109" t="s">
        <v>622</v>
      </c>
      <c r="D21" s="109" t="s">
        <v>577</v>
      </c>
      <c r="E21" s="109" t="s">
        <v>623</v>
      </c>
      <c r="F21" s="109" t="s">
        <v>579</v>
      </c>
    </row>
    <row r="22" spans="1:6" x14ac:dyDescent="0.25">
      <c r="A22" s="109" t="s">
        <v>624</v>
      </c>
      <c r="B22" s="109" t="s">
        <v>625</v>
      </c>
      <c r="C22" s="109" t="s">
        <v>626</v>
      </c>
      <c r="D22" s="109" t="s">
        <v>592</v>
      </c>
      <c r="E22" s="109" t="s">
        <v>627</v>
      </c>
      <c r="F22" s="109" t="s">
        <v>628</v>
      </c>
    </row>
    <row r="23" spans="1:6" x14ac:dyDescent="0.25">
      <c r="A23" s="109" t="s">
        <v>629</v>
      </c>
      <c r="B23" s="109" t="s">
        <v>630</v>
      </c>
      <c r="C23" s="109" t="s">
        <v>631</v>
      </c>
      <c r="D23" s="109" t="s">
        <v>632</v>
      </c>
      <c r="E23" s="109" t="s">
        <v>633</v>
      </c>
      <c r="F23" s="109" t="s">
        <v>594</v>
      </c>
    </row>
    <row r="24" spans="1:6" x14ac:dyDescent="0.25">
      <c r="A24" s="109" t="s">
        <v>634</v>
      </c>
      <c r="B24" s="109" t="s">
        <v>635</v>
      </c>
      <c r="C24" s="109" t="s">
        <v>636</v>
      </c>
      <c r="D24" s="109" t="s">
        <v>637</v>
      </c>
      <c r="E24" s="109" t="s">
        <v>638</v>
      </c>
      <c r="F24" s="109" t="s">
        <v>579</v>
      </c>
    </row>
    <row r="25" spans="1:6" x14ac:dyDescent="0.25">
      <c r="A25" s="109" t="s">
        <v>639</v>
      </c>
      <c r="B25" s="109" t="s">
        <v>640</v>
      </c>
      <c r="C25" s="109" t="s">
        <v>641</v>
      </c>
      <c r="D25" s="109" t="s">
        <v>592</v>
      </c>
      <c r="E25" s="109" t="s">
        <v>642</v>
      </c>
      <c r="F25" s="109" t="s">
        <v>552</v>
      </c>
    </row>
    <row r="26" spans="1:6" x14ac:dyDescent="0.25">
      <c r="A26" s="109" t="s">
        <v>643</v>
      </c>
      <c r="B26" s="109" t="s">
        <v>644</v>
      </c>
      <c r="C26" s="109" t="s">
        <v>645</v>
      </c>
      <c r="D26" s="109" t="s">
        <v>646</v>
      </c>
      <c r="E26" s="109" t="s">
        <v>647</v>
      </c>
      <c r="F26" s="109" t="s">
        <v>648</v>
      </c>
    </row>
    <row r="27" spans="1:6" x14ac:dyDescent="0.25">
      <c r="A27" s="109" t="s">
        <v>649</v>
      </c>
      <c r="B27" s="109" t="s">
        <v>650</v>
      </c>
      <c r="C27" s="109" t="s">
        <v>651</v>
      </c>
      <c r="D27" s="109" t="s">
        <v>572</v>
      </c>
      <c r="E27" s="109" t="s">
        <v>647</v>
      </c>
      <c r="F27" s="109" t="s">
        <v>584</v>
      </c>
    </row>
    <row r="28" spans="1:6" x14ac:dyDescent="0.25">
      <c r="A28" s="109" t="s">
        <v>652</v>
      </c>
      <c r="B28" s="109" t="s">
        <v>653</v>
      </c>
      <c r="C28" s="109" t="s">
        <v>654</v>
      </c>
      <c r="D28" s="109" t="s">
        <v>536</v>
      </c>
      <c r="E28" s="109" t="s">
        <v>655</v>
      </c>
      <c r="F28" s="109" t="s">
        <v>538</v>
      </c>
    </row>
    <row r="29" spans="1:6" x14ac:dyDescent="0.25">
      <c r="A29" s="109" t="s">
        <v>656</v>
      </c>
      <c r="B29" s="109" t="s">
        <v>657</v>
      </c>
      <c r="C29" s="109" t="s">
        <v>658</v>
      </c>
      <c r="D29" s="109" t="s">
        <v>592</v>
      </c>
      <c r="E29" s="109" t="s">
        <v>659</v>
      </c>
      <c r="F29" s="109" t="s">
        <v>660</v>
      </c>
    </row>
    <row r="30" spans="1:6" x14ac:dyDescent="0.25">
      <c r="A30" s="109" t="s">
        <v>661</v>
      </c>
      <c r="B30" s="109" t="s">
        <v>662</v>
      </c>
      <c r="C30" s="109" t="s">
        <v>663</v>
      </c>
      <c r="D30" s="109" t="s">
        <v>550</v>
      </c>
      <c r="E30" s="109" t="s">
        <v>664</v>
      </c>
      <c r="F30" s="109" t="s">
        <v>565</v>
      </c>
    </row>
    <row r="31" spans="1:6" x14ac:dyDescent="0.25">
      <c r="A31" s="109" t="s">
        <v>665</v>
      </c>
      <c r="B31" s="109" t="s">
        <v>666</v>
      </c>
      <c r="C31" s="109" t="s">
        <v>667</v>
      </c>
      <c r="D31" s="109" t="s">
        <v>592</v>
      </c>
      <c r="E31" s="109" t="s">
        <v>668</v>
      </c>
      <c r="F31" s="109" t="s">
        <v>552</v>
      </c>
    </row>
    <row r="32" spans="1:6" x14ac:dyDescent="0.25">
      <c r="A32" s="109" t="s">
        <v>669</v>
      </c>
      <c r="B32" s="109" t="s">
        <v>670</v>
      </c>
      <c r="C32" s="109" t="s">
        <v>671</v>
      </c>
      <c r="D32" s="109" t="s">
        <v>550</v>
      </c>
      <c r="E32" s="109" t="s">
        <v>672</v>
      </c>
      <c r="F32" s="109" t="s">
        <v>628</v>
      </c>
    </row>
    <row r="33" spans="1:6" x14ac:dyDescent="0.25">
      <c r="A33" s="109" t="s">
        <v>673</v>
      </c>
      <c r="B33" s="109" t="s">
        <v>674</v>
      </c>
      <c r="C33" s="109" t="s">
        <v>675</v>
      </c>
      <c r="D33" s="109" t="s">
        <v>572</v>
      </c>
      <c r="E33" s="109" t="s">
        <v>676</v>
      </c>
      <c r="F33" s="109" t="s">
        <v>579</v>
      </c>
    </row>
    <row r="34" spans="1:6" x14ac:dyDescent="0.25">
      <c r="A34" s="109" t="s">
        <v>677</v>
      </c>
      <c r="B34" s="109" t="s">
        <v>678</v>
      </c>
      <c r="C34" s="109" t="s">
        <v>679</v>
      </c>
      <c r="D34" s="109" t="s">
        <v>572</v>
      </c>
      <c r="E34" s="109" t="s">
        <v>680</v>
      </c>
      <c r="F34" s="109" t="s">
        <v>552</v>
      </c>
    </row>
    <row r="35" spans="1:6" x14ac:dyDescent="0.25">
      <c r="A35" s="109" t="s">
        <v>681</v>
      </c>
      <c r="B35" s="109" t="s">
        <v>682</v>
      </c>
      <c r="C35" s="109" t="s">
        <v>683</v>
      </c>
      <c r="D35" s="109" t="s">
        <v>614</v>
      </c>
      <c r="E35" s="109" t="s">
        <v>684</v>
      </c>
      <c r="F35" s="109" t="s">
        <v>552</v>
      </c>
    </row>
    <row r="36" spans="1:6" x14ac:dyDescent="0.25">
      <c r="A36" s="109" t="s">
        <v>685</v>
      </c>
      <c r="B36" s="109" t="s">
        <v>686</v>
      </c>
      <c r="C36" s="109" t="s">
        <v>687</v>
      </c>
      <c r="D36" s="109" t="s">
        <v>550</v>
      </c>
      <c r="E36" s="109" t="s">
        <v>684</v>
      </c>
      <c r="F36" s="109" t="s">
        <v>628</v>
      </c>
    </row>
    <row r="37" spans="1:6" x14ac:dyDescent="0.25">
      <c r="A37" s="109" t="s">
        <v>688</v>
      </c>
      <c r="B37" s="109" t="s">
        <v>689</v>
      </c>
      <c r="C37" s="109" t="s">
        <v>690</v>
      </c>
      <c r="D37" s="109" t="s">
        <v>592</v>
      </c>
      <c r="E37" s="109" t="s">
        <v>691</v>
      </c>
      <c r="F37" s="109" t="s">
        <v>628</v>
      </c>
    </row>
    <row r="38" spans="1:6" x14ac:dyDescent="0.25">
      <c r="A38" s="109" t="s">
        <v>692</v>
      </c>
      <c r="B38" s="109" t="s">
        <v>693</v>
      </c>
      <c r="C38" s="109" t="s">
        <v>694</v>
      </c>
      <c r="D38" s="109" t="s">
        <v>695</v>
      </c>
      <c r="E38" s="109" t="s">
        <v>696</v>
      </c>
      <c r="F38" s="109" t="s">
        <v>552</v>
      </c>
    </row>
    <row r="39" spans="1:6" x14ac:dyDescent="0.25">
      <c r="A39" s="109" t="s">
        <v>697</v>
      </c>
      <c r="B39" s="109" t="s">
        <v>698</v>
      </c>
      <c r="C39" s="109" t="s">
        <v>699</v>
      </c>
      <c r="D39" s="109" t="s">
        <v>700</v>
      </c>
      <c r="E39" s="109" t="s">
        <v>701</v>
      </c>
      <c r="F39" s="109" t="s">
        <v>648</v>
      </c>
    </row>
    <row r="40" spans="1:6" x14ac:dyDescent="0.25">
      <c r="A40" s="109" t="s">
        <v>702</v>
      </c>
      <c r="B40" s="109" t="s">
        <v>703</v>
      </c>
      <c r="C40" s="109" t="s">
        <v>704</v>
      </c>
      <c r="D40" s="109" t="s">
        <v>536</v>
      </c>
      <c r="E40" s="109" t="s">
        <v>705</v>
      </c>
      <c r="F40" s="109" t="s">
        <v>538</v>
      </c>
    </row>
    <row r="41" spans="1:6" x14ac:dyDescent="0.25">
      <c r="A41" s="109" t="s">
        <v>706</v>
      </c>
      <c r="B41" s="109" t="s">
        <v>707</v>
      </c>
      <c r="C41" s="109" t="s">
        <v>708</v>
      </c>
      <c r="D41" s="109" t="s">
        <v>550</v>
      </c>
      <c r="E41" s="109" t="s">
        <v>709</v>
      </c>
      <c r="F41" s="109" t="s">
        <v>628</v>
      </c>
    </row>
    <row r="42" spans="1:6" x14ac:dyDescent="0.25">
      <c r="A42" s="109" t="s">
        <v>710</v>
      </c>
      <c r="B42" s="109" t="s">
        <v>711</v>
      </c>
      <c r="C42" s="109" t="s">
        <v>712</v>
      </c>
      <c r="D42" s="109" t="s">
        <v>550</v>
      </c>
      <c r="E42" s="109" t="s">
        <v>713</v>
      </c>
      <c r="F42" s="109" t="s">
        <v>628</v>
      </c>
    </row>
    <row r="43" spans="1:6" x14ac:dyDescent="0.25">
      <c r="A43" s="109" t="s">
        <v>714</v>
      </c>
      <c r="B43" s="109" t="s">
        <v>715</v>
      </c>
      <c r="C43" s="109" t="s">
        <v>716</v>
      </c>
      <c r="D43" s="109" t="s">
        <v>550</v>
      </c>
      <c r="E43" s="109" t="s">
        <v>717</v>
      </c>
      <c r="F43" s="109" t="s">
        <v>628</v>
      </c>
    </row>
    <row r="44" spans="1:6" x14ac:dyDescent="0.25">
      <c r="A44" s="109" t="s">
        <v>718</v>
      </c>
      <c r="B44" s="109" t="s">
        <v>719</v>
      </c>
      <c r="C44" s="109" t="s">
        <v>720</v>
      </c>
      <c r="D44" s="109" t="s">
        <v>536</v>
      </c>
      <c r="E44" s="109" t="s">
        <v>721</v>
      </c>
      <c r="F44" s="109" t="s">
        <v>538</v>
      </c>
    </row>
    <row r="45" spans="1:6" x14ac:dyDescent="0.25">
      <c r="A45" s="109" t="s">
        <v>722</v>
      </c>
      <c r="B45" s="109" t="s">
        <v>723</v>
      </c>
      <c r="C45" s="109" t="s">
        <v>724</v>
      </c>
      <c r="D45" s="109" t="s">
        <v>725</v>
      </c>
      <c r="E45" s="109" t="s">
        <v>717</v>
      </c>
      <c r="F45" s="109" t="s">
        <v>552</v>
      </c>
    </row>
    <row r="46" spans="1:6" x14ac:dyDescent="0.25">
      <c r="A46" s="109" t="s">
        <v>726</v>
      </c>
      <c r="B46" s="109" t="s">
        <v>727</v>
      </c>
      <c r="C46" s="109" t="s">
        <v>728</v>
      </c>
      <c r="D46" s="109" t="s">
        <v>550</v>
      </c>
      <c r="E46" s="109" t="s">
        <v>729</v>
      </c>
      <c r="F46" s="109" t="s">
        <v>628</v>
      </c>
    </row>
    <row r="47" spans="1:6" x14ac:dyDescent="0.25">
      <c r="A47" s="109" t="s">
        <v>730</v>
      </c>
      <c r="B47" s="109" t="s">
        <v>731</v>
      </c>
      <c r="C47" s="109" t="s">
        <v>732</v>
      </c>
      <c r="D47" s="109" t="s">
        <v>592</v>
      </c>
      <c r="E47" s="109" t="s">
        <v>733</v>
      </c>
      <c r="F47" s="109" t="s">
        <v>628</v>
      </c>
    </row>
    <row r="48" spans="1:6" x14ac:dyDescent="0.25">
      <c r="A48" s="109" t="s">
        <v>734</v>
      </c>
      <c r="B48" s="109" t="s">
        <v>735</v>
      </c>
      <c r="C48" s="109" t="s">
        <v>736</v>
      </c>
      <c r="D48" s="109" t="s">
        <v>592</v>
      </c>
      <c r="E48" s="109" t="s">
        <v>733</v>
      </c>
      <c r="F48" s="109" t="s">
        <v>552</v>
      </c>
    </row>
    <row r="49" spans="1:6" x14ac:dyDescent="0.25">
      <c r="A49" s="109" t="s">
        <v>737</v>
      </c>
      <c r="B49" s="109" t="s">
        <v>738</v>
      </c>
      <c r="C49" s="109" t="s">
        <v>739</v>
      </c>
      <c r="D49" s="109" t="s">
        <v>592</v>
      </c>
      <c r="E49" s="109" t="s">
        <v>740</v>
      </c>
      <c r="F49" s="109" t="s">
        <v>552</v>
      </c>
    </row>
    <row r="50" spans="1:6" x14ac:dyDescent="0.25">
      <c r="A50" s="109" t="s">
        <v>741</v>
      </c>
      <c r="B50" s="109" t="s">
        <v>742</v>
      </c>
      <c r="C50" s="109" t="s">
        <v>743</v>
      </c>
      <c r="D50" s="109" t="s">
        <v>550</v>
      </c>
      <c r="E50" s="109" t="s">
        <v>740</v>
      </c>
      <c r="F50" s="109" t="s">
        <v>744</v>
      </c>
    </row>
    <row r="51" spans="1:6" x14ac:dyDescent="0.25">
      <c r="A51" s="109" t="s">
        <v>745</v>
      </c>
      <c r="B51" s="109" t="s">
        <v>746</v>
      </c>
      <c r="C51" s="109" t="s">
        <v>747</v>
      </c>
      <c r="D51" s="109" t="s">
        <v>550</v>
      </c>
      <c r="E51" s="109" t="s">
        <v>748</v>
      </c>
      <c r="F51" s="109" t="s">
        <v>565</v>
      </c>
    </row>
    <row r="52" spans="1:6" x14ac:dyDescent="0.25">
      <c r="A52" s="109" t="s">
        <v>749</v>
      </c>
      <c r="B52" s="109" t="s">
        <v>750</v>
      </c>
      <c r="C52" s="109" t="s">
        <v>751</v>
      </c>
      <c r="D52" s="109" t="s">
        <v>752</v>
      </c>
      <c r="E52" s="109" t="s">
        <v>753</v>
      </c>
      <c r="F52" s="109" t="s">
        <v>648</v>
      </c>
    </row>
    <row r="53" spans="1:6" x14ac:dyDescent="0.25">
      <c r="A53" s="109" t="s">
        <v>754</v>
      </c>
      <c r="B53" s="109" t="s">
        <v>755</v>
      </c>
      <c r="C53" s="109" t="s">
        <v>756</v>
      </c>
      <c r="D53" s="109" t="s">
        <v>536</v>
      </c>
      <c r="E53" s="109" t="s">
        <v>757</v>
      </c>
      <c r="F53" s="109" t="s">
        <v>538</v>
      </c>
    </row>
    <row r="54" spans="1:6" x14ac:dyDescent="0.25">
      <c r="A54" s="109" t="s">
        <v>758</v>
      </c>
      <c r="B54" s="109" t="s">
        <v>759</v>
      </c>
      <c r="C54" s="109" t="s">
        <v>760</v>
      </c>
      <c r="D54" s="109" t="s">
        <v>761</v>
      </c>
      <c r="E54" s="109" t="s">
        <v>762</v>
      </c>
      <c r="F54" s="109" t="s">
        <v>579</v>
      </c>
    </row>
    <row r="55" spans="1:6" x14ac:dyDescent="0.25">
      <c r="A55" s="109" t="s">
        <v>763</v>
      </c>
      <c r="B55" s="109" t="s">
        <v>764</v>
      </c>
      <c r="C55" s="109" t="s">
        <v>765</v>
      </c>
      <c r="D55" s="109" t="s">
        <v>536</v>
      </c>
      <c r="E55" s="109" t="s">
        <v>762</v>
      </c>
      <c r="F55" s="109" t="s">
        <v>538</v>
      </c>
    </row>
    <row r="56" spans="1:6" x14ac:dyDescent="0.25">
      <c r="A56" s="109" t="s">
        <v>766</v>
      </c>
      <c r="B56" s="109" t="s">
        <v>767</v>
      </c>
      <c r="C56" s="109" t="s">
        <v>768</v>
      </c>
      <c r="D56" s="109" t="s">
        <v>769</v>
      </c>
      <c r="E56" s="109" t="s">
        <v>770</v>
      </c>
      <c r="F56" s="109" t="s">
        <v>771</v>
      </c>
    </row>
    <row r="57" spans="1:6" x14ac:dyDescent="0.25">
      <c r="A57" s="109" t="s">
        <v>772</v>
      </c>
      <c r="B57" s="109" t="s">
        <v>773</v>
      </c>
      <c r="C57" s="109" t="s">
        <v>774</v>
      </c>
      <c r="D57" s="109" t="s">
        <v>632</v>
      </c>
      <c r="E57" s="109" t="s">
        <v>775</v>
      </c>
      <c r="F57" s="109" t="s">
        <v>594</v>
      </c>
    </row>
    <row r="58" spans="1:6" x14ac:dyDescent="0.25">
      <c r="A58" s="109" t="s">
        <v>776</v>
      </c>
      <c r="B58" s="109" t="s">
        <v>777</v>
      </c>
      <c r="C58" s="109" t="s">
        <v>778</v>
      </c>
      <c r="D58" s="109" t="s">
        <v>632</v>
      </c>
      <c r="E58" s="109" t="s">
        <v>779</v>
      </c>
      <c r="F58" s="109" t="s">
        <v>552</v>
      </c>
    </row>
    <row r="59" spans="1:6" x14ac:dyDescent="0.25">
      <c r="A59" s="109" t="s">
        <v>780</v>
      </c>
      <c r="B59" s="109" t="s">
        <v>781</v>
      </c>
      <c r="C59" s="109" t="s">
        <v>782</v>
      </c>
      <c r="D59" s="109" t="s">
        <v>783</v>
      </c>
      <c r="E59" s="109" t="s">
        <v>779</v>
      </c>
      <c r="F59" s="109" t="s">
        <v>784</v>
      </c>
    </row>
    <row r="60" spans="1:6" x14ac:dyDescent="0.25">
      <c r="A60" s="109" t="s">
        <v>785</v>
      </c>
      <c r="B60" s="109" t="s">
        <v>459</v>
      </c>
      <c r="C60" s="109" t="s">
        <v>786</v>
      </c>
      <c r="D60" s="109" t="s">
        <v>725</v>
      </c>
      <c r="E60" s="109" t="s">
        <v>779</v>
      </c>
      <c r="F60" s="109" t="s">
        <v>594</v>
      </c>
    </row>
    <row r="61" spans="1:6" x14ac:dyDescent="0.25">
      <c r="A61" s="109" t="s">
        <v>787</v>
      </c>
      <c r="B61" s="109" t="s">
        <v>788</v>
      </c>
      <c r="C61" s="109" t="s">
        <v>789</v>
      </c>
      <c r="D61" s="109" t="s">
        <v>550</v>
      </c>
      <c r="E61" s="109" t="s">
        <v>790</v>
      </c>
      <c r="F61" s="109" t="s">
        <v>565</v>
      </c>
    </row>
    <row r="62" spans="1:6" x14ac:dyDescent="0.25">
      <c r="A62" s="109" t="s">
        <v>791</v>
      </c>
      <c r="B62" s="109" t="s">
        <v>792</v>
      </c>
      <c r="C62" s="109" t="s">
        <v>793</v>
      </c>
      <c r="D62" s="109" t="s">
        <v>550</v>
      </c>
      <c r="E62" s="109" t="s">
        <v>794</v>
      </c>
      <c r="F62" s="109" t="s">
        <v>552</v>
      </c>
    </row>
    <row r="63" spans="1:6" x14ac:dyDescent="0.25">
      <c r="A63" s="109" t="s">
        <v>795</v>
      </c>
      <c r="B63" s="109" t="s">
        <v>796</v>
      </c>
      <c r="C63" s="109" t="s">
        <v>797</v>
      </c>
      <c r="D63" s="109" t="s">
        <v>550</v>
      </c>
      <c r="E63" s="109" t="s">
        <v>798</v>
      </c>
      <c r="F63" s="109" t="s">
        <v>628</v>
      </c>
    </row>
    <row r="64" spans="1:6" x14ac:dyDescent="0.25">
      <c r="A64" s="109" t="s">
        <v>799</v>
      </c>
      <c r="B64" s="109" t="s">
        <v>800</v>
      </c>
      <c r="C64" s="109" t="s">
        <v>801</v>
      </c>
      <c r="D64" s="109" t="s">
        <v>572</v>
      </c>
      <c r="E64" s="109" t="s">
        <v>802</v>
      </c>
      <c r="F64" s="109" t="s">
        <v>579</v>
      </c>
    </row>
    <row r="65" spans="1:6" x14ac:dyDescent="0.25">
      <c r="A65" s="109" t="s">
        <v>803</v>
      </c>
      <c r="B65" s="109" t="s">
        <v>804</v>
      </c>
      <c r="C65" s="109" t="s">
        <v>805</v>
      </c>
      <c r="D65" s="109" t="s">
        <v>536</v>
      </c>
      <c r="E65" s="109" t="s">
        <v>806</v>
      </c>
      <c r="F65" s="109" t="s">
        <v>538</v>
      </c>
    </row>
    <row r="66" spans="1:6" x14ac:dyDescent="0.25">
      <c r="A66" s="109" t="s">
        <v>807</v>
      </c>
      <c r="B66" s="109" t="s">
        <v>808</v>
      </c>
      <c r="C66" s="109" t="s">
        <v>809</v>
      </c>
      <c r="D66" s="109" t="s">
        <v>550</v>
      </c>
      <c r="E66" s="109" t="s">
        <v>810</v>
      </c>
      <c r="F66" s="109" t="s">
        <v>628</v>
      </c>
    </row>
    <row r="67" spans="1:6" x14ac:dyDescent="0.25">
      <c r="A67" s="109" t="s">
        <v>811</v>
      </c>
      <c r="B67" s="109" t="s">
        <v>812</v>
      </c>
      <c r="C67" s="109" t="s">
        <v>813</v>
      </c>
      <c r="D67" s="109" t="s">
        <v>550</v>
      </c>
      <c r="E67" s="109" t="s">
        <v>814</v>
      </c>
      <c r="F67" s="109" t="s">
        <v>565</v>
      </c>
    </row>
    <row r="68" spans="1:6" x14ac:dyDescent="0.25">
      <c r="A68" s="109" t="s">
        <v>815</v>
      </c>
      <c r="B68" s="109" t="s">
        <v>816</v>
      </c>
      <c r="C68" s="109" t="s">
        <v>817</v>
      </c>
      <c r="D68" s="109" t="s">
        <v>536</v>
      </c>
      <c r="E68" s="109" t="s">
        <v>814</v>
      </c>
      <c r="F68" s="109" t="s">
        <v>538</v>
      </c>
    </row>
    <row r="69" spans="1:6" x14ac:dyDescent="0.25">
      <c r="A69" s="109" t="s">
        <v>818</v>
      </c>
      <c r="B69" s="109" t="s">
        <v>819</v>
      </c>
      <c r="C69" s="109" t="s">
        <v>820</v>
      </c>
      <c r="D69" s="109" t="s">
        <v>592</v>
      </c>
      <c r="E69" s="109" t="s">
        <v>814</v>
      </c>
      <c r="F69" s="109" t="s">
        <v>552</v>
      </c>
    </row>
    <row r="70" spans="1:6" x14ac:dyDescent="0.25">
      <c r="A70" s="109" t="s">
        <v>821</v>
      </c>
      <c r="B70" s="109" t="s">
        <v>822</v>
      </c>
      <c r="C70" s="109" t="s">
        <v>823</v>
      </c>
      <c r="D70" s="109" t="s">
        <v>550</v>
      </c>
      <c r="E70" s="109" t="s">
        <v>824</v>
      </c>
      <c r="F70" s="109" t="s">
        <v>628</v>
      </c>
    </row>
    <row r="71" spans="1:6" x14ac:dyDescent="0.25">
      <c r="A71" s="109" t="s">
        <v>825</v>
      </c>
      <c r="B71" s="109" t="s">
        <v>826</v>
      </c>
      <c r="C71" s="109" t="s">
        <v>827</v>
      </c>
      <c r="D71" s="109" t="s">
        <v>550</v>
      </c>
      <c r="E71" s="109" t="s">
        <v>824</v>
      </c>
      <c r="F71" s="109" t="s">
        <v>628</v>
      </c>
    </row>
    <row r="72" spans="1:6" x14ac:dyDescent="0.25">
      <c r="A72" s="109" t="s">
        <v>828</v>
      </c>
      <c r="B72" s="109" t="s">
        <v>829</v>
      </c>
      <c r="C72" s="109" t="s">
        <v>830</v>
      </c>
      <c r="D72" s="109" t="s">
        <v>550</v>
      </c>
      <c r="E72" s="109" t="s">
        <v>831</v>
      </c>
      <c r="F72" s="109" t="s">
        <v>565</v>
      </c>
    </row>
    <row r="73" spans="1:6" x14ac:dyDescent="0.25">
      <c r="A73" s="109" t="s">
        <v>832</v>
      </c>
      <c r="B73" s="109" t="s">
        <v>833</v>
      </c>
      <c r="C73" s="109" t="s">
        <v>834</v>
      </c>
      <c r="D73" s="109" t="s">
        <v>835</v>
      </c>
      <c r="E73" s="109" t="s">
        <v>831</v>
      </c>
      <c r="F73" s="109" t="s">
        <v>836</v>
      </c>
    </row>
    <row r="74" spans="1:6" x14ac:dyDescent="0.25">
      <c r="A74" s="109" t="s">
        <v>837</v>
      </c>
      <c r="B74" s="109" t="s">
        <v>838</v>
      </c>
      <c r="C74" s="109" t="s">
        <v>839</v>
      </c>
      <c r="D74" s="109" t="s">
        <v>840</v>
      </c>
      <c r="E74" s="109" t="s">
        <v>841</v>
      </c>
      <c r="F74" s="109" t="s">
        <v>842</v>
      </c>
    </row>
    <row r="75" spans="1:6" x14ac:dyDescent="0.25">
      <c r="A75" s="109" t="s">
        <v>843</v>
      </c>
      <c r="B75" s="109" t="s">
        <v>844</v>
      </c>
      <c r="C75" s="109" t="s">
        <v>845</v>
      </c>
      <c r="D75" s="109" t="s">
        <v>550</v>
      </c>
      <c r="E75" s="109" t="s">
        <v>846</v>
      </c>
      <c r="F75" s="109" t="s">
        <v>628</v>
      </c>
    </row>
    <row r="76" spans="1:6" x14ac:dyDescent="0.25">
      <c r="A76" s="109" t="s">
        <v>847</v>
      </c>
      <c r="B76" s="109" t="s">
        <v>848</v>
      </c>
      <c r="C76" s="109" t="s">
        <v>849</v>
      </c>
      <c r="D76" s="109" t="s">
        <v>550</v>
      </c>
      <c r="E76" s="109" t="s">
        <v>846</v>
      </c>
      <c r="F76" s="109" t="s">
        <v>584</v>
      </c>
    </row>
    <row r="77" spans="1:6" x14ac:dyDescent="0.25">
      <c r="A77" s="109" t="s">
        <v>850</v>
      </c>
      <c r="B77" s="109" t="s">
        <v>851</v>
      </c>
      <c r="C77" s="109" t="s">
        <v>852</v>
      </c>
      <c r="D77" s="109" t="s">
        <v>572</v>
      </c>
      <c r="E77" s="109" t="s">
        <v>846</v>
      </c>
      <c r="F77" s="109" t="s">
        <v>579</v>
      </c>
    </row>
    <row r="78" spans="1:6" x14ac:dyDescent="0.25">
      <c r="A78" s="109" t="s">
        <v>853</v>
      </c>
      <c r="B78" s="109" t="s">
        <v>854</v>
      </c>
      <c r="C78" s="109" t="s">
        <v>855</v>
      </c>
      <c r="D78" s="109" t="s">
        <v>856</v>
      </c>
      <c r="E78" s="109" t="s">
        <v>846</v>
      </c>
      <c r="F78" s="109" t="s">
        <v>594</v>
      </c>
    </row>
    <row r="79" spans="1:6" x14ac:dyDescent="0.25">
      <c r="A79" s="109" t="s">
        <v>857</v>
      </c>
      <c r="B79" s="109" t="s">
        <v>858</v>
      </c>
      <c r="C79" s="109" t="s">
        <v>859</v>
      </c>
      <c r="D79" s="109" t="s">
        <v>550</v>
      </c>
      <c r="E79" s="109" t="s">
        <v>860</v>
      </c>
      <c r="F79" s="109" t="s">
        <v>565</v>
      </c>
    </row>
    <row r="80" spans="1:6" x14ac:dyDescent="0.25">
      <c r="A80" s="109" t="s">
        <v>861</v>
      </c>
      <c r="B80" s="109" t="s">
        <v>862</v>
      </c>
      <c r="C80" s="109" t="s">
        <v>863</v>
      </c>
      <c r="D80" s="109" t="s">
        <v>592</v>
      </c>
      <c r="E80" s="109" t="s">
        <v>860</v>
      </c>
      <c r="F80" s="109" t="s">
        <v>594</v>
      </c>
    </row>
    <row r="81" spans="1:6" x14ac:dyDescent="0.25">
      <c r="A81" s="109" t="s">
        <v>864</v>
      </c>
      <c r="B81" s="109" t="s">
        <v>865</v>
      </c>
      <c r="C81" s="109" t="s">
        <v>866</v>
      </c>
      <c r="D81" s="109" t="s">
        <v>725</v>
      </c>
      <c r="E81" s="109" t="s">
        <v>860</v>
      </c>
      <c r="F81" s="109" t="s">
        <v>552</v>
      </c>
    </row>
    <row r="82" spans="1:6" x14ac:dyDescent="0.25">
      <c r="A82" s="109" t="s">
        <v>867</v>
      </c>
      <c r="B82" s="109" t="s">
        <v>868</v>
      </c>
      <c r="C82" s="109" t="s">
        <v>869</v>
      </c>
      <c r="D82" s="109" t="s">
        <v>870</v>
      </c>
      <c r="E82" s="109" t="s">
        <v>860</v>
      </c>
      <c r="F82" s="109" t="s">
        <v>648</v>
      </c>
    </row>
    <row r="83" spans="1:6" x14ac:dyDescent="0.25">
      <c r="A83" s="109" t="s">
        <v>871</v>
      </c>
      <c r="B83" s="109" t="s">
        <v>872</v>
      </c>
      <c r="C83" s="109" t="s">
        <v>873</v>
      </c>
      <c r="D83" s="109" t="s">
        <v>550</v>
      </c>
      <c r="E83" s="109" t="s">
        <v>860</v>
      </c>
      <c r="F83" s="109" t="s">
        <v>584</v>
      </c>
    </row>
    <row r="84" spans="1:6" x14ac:dyDescent="0.25">
      <c r="A84" s="109" t="s">
        <v>874</v>
      </c>
      <c r="B84" s="109" t="s">
        <v>875</v>
      </c>
      <c r="C84" s="109" t="s">
        <v>876</v>
      </c>
      <c r="D84" s="109" t="s">
        <v>877</v>
      </c>
      <c r="E84" s="109" t="s">
        <v>860</v>
      </c>
      <c r="F84" s="109" t="s">
        <v>648</v>
      </c>
    </row>
    <row r="85" spans="1:6" x14ac:dyDescent="0.25">
      <c r="A85" s="109" t="s">
        <v>878</v>
      </c>
      <c r="B85" s="109" t="s">
        <v>879</v>
      </c>
      <c r="C85" s="109" t="s">
        <v>880</v>
      </c>
      <c r="D85" s="109" t="s">
        <v>637</v>
      </c>
      <c r="E85" s="109" t="s">
        <v>860</v>
      </c>
      <c r="F85" s="109" t="s">
        <v>881</v>
      </c>
    </row>
    <row r="86" spans="1:6" x14ac:dyDescent="0.25">
      <c r="A86" s="109" t="s">
        <v>882</v>
      </c>
      <c r="B86" s="109" t="s">
        <v>883</v>
      </c>
      <c r="C86" s="109" t="s">
        <v>884</v>
      </c>
      <c r="D86" s="109" t="s">
        <v>856</v>
      </c>
      <c r="E86" s="109" t="s">
        <v>860</v>
      </c>
      <c r="F86" s="109" t="s">
        <v>594</v>
      </c>
    </row>
    <row r="87" spans="1:6" x14ac:dyDescent="0.25">
      <c r="A87" s="109" t="s">
        <v>885</v>
      </c>
      <c r="B87" s="109" t="s">
        <v>886</v>
      </c>
      <c r="C87" s="109" t="s">
        <v>887</v>
      </c>
      <c r="D87" s="109" t="s">
        <v>592</v>
      </c>
      <c r="E87" s="109" t="s">
        <v>888</v>
      </c>
      <c r="F87" s="109" t="s">
        <v>552</v>
      </c>
    </row>
    <row r="88" spans="1:6" x14ac:dyDescent="0.25">
      <c r="A88" s="109" t="s">
        <v>889</v>
      </c>
      <c r="B88" s="109" t="s">
        <v>890</v>
      </c>
      <c r="C88" s="109" t="s">
        <v>891</v>
      </c>
      <c r="D88" s="109" t="s">
        <v>550</v>
      </c>
      <c r="E88" s="109" t="s">
        <v>888</v>
      </c>
      <c r="F88" s="109" t="s">
        <v>584</v>
      </c>
    </row>
    <row r="89" spans="1:6" x14ac:dyDescent="0.25">
      <c r="A89" s="109" t="s">
        <v>892</v>
      </c>
      <c r="B89" s="109" t="s">
        <v>893</v>
      </c>
      <c r="C89" s="109" t="s">
        <v>894</v>
      </c>
      <c r="D89" s="109" t="s">
        <v>614</v>
      </c>
      <c r="E89" s="109" t="s">
        <v>888</v>
      </c>
      <c r="F89" s="109" t="s">
        <v>594</v>
      </c>
    </row>
    <row r="90" spans="1:6" x14ac:dyDescent="0.25">
      <c r="A90" s="109" t="s">
        <v>895</v>
      </c>
      <c r="B90" s="109" t="s">
        <v>896</v>
      </c>
      <c r="C90" s="109" t="s">
        <v>897</v>
      </c>
      <c r="D90" s="109" t="s">
        <v>550</v>
      </c>
      <c r="E90" s="109" t="s">
        <v>888</v>
      </c>
      <c r="F90" s="109" t="s">
        <v>628</v>
      </c>
    </row>
    <row r="91" spans="1:6" x14ac:dyDescent="0.25">
      <c r="A91" s="109" t="s">
        <v>898</v>
      </c>
      <c r="B91" s="109" t="s">
        <v>899</v>
      </c>
      <c r="C91" s="109" t="s">
        <v>900</v>
      </c>
      <c r="D91" s="109" t="s">
        <v>761</v>
      </c>
      <c r="E91" s="109" t="s">
        <v>901</v>
      </c>
      <c r="F91" s="109" t="s">
        <v>579</v>
      </c>
    </row>
    <row r="92" spans="1:6" x14ac:dyDescent="0.25">
      <c r="A92" s="109" t="s">
        <v>902</v>
      </c>
      <c r="B92" s="109" t="s">
        <v>903</v>
      </c>
      <c r="C92" s="109" t="s">
        <v>904</v>
      </c>
      <c r="D92" s="109" t="s">
        <v>572</v>
      </c>
      <c r="E92" s="109" t="s">
        <v>901</v>
      </c>
      <c r="F92" s="109" t="s">
        <v>552</v>
      </c>
    </row>
    <row r="93" spans="1:6" x14ac:dyDescent="0.25">
      <c r="A93" s="109" t="s">
        <v>905</v>
      </c>
      <c r="B93" s="109" t="s">
        <v>906</v>
      </c>
      <c r="C93" s="109" t="s">
        <v>907</v>
      </c>
      <c r="D93" s="109" t="s">
        <v>550</v>
      </c>
      <c r="E93" s="109" t="s">
        <v>901</v>
      </c>
      <c r="F93" s="109" t="s">
        <v>565</v>
      </c>
    </row>
    <row r="94" spans="1:6" x14ac:dyDescent="0.25">
      <c r="A94" s="109" t="s">
        <v>908</v>
      </c>
      <c r="B94" s="109" t="s">
        <v>909</v>
      </c>
      <c r="C94" s="109" t="s">
        <v>910</v>
      </c>
      <c r="D94" s="109" t="s">
        <v>572</v>
      </c>
      <c r="E94" s="109" t="s">
        <v>901</v>
      </c>
      <c r="F94" s="109" t="s">
        <v>911</v>
      </c>
    </row>
    <row r="95" spans="1:6" x14ac:dyDescent="0.25">
      <c r="A95" s="109" t="s">
        <v>912</v>
      </c>
      <c r="B95" s="109" t="s">
        <v>913</v>
      </c>
      <c r="C95" s="109" t="s">
        <v>914</v>
      </c>
      <c r="D95" s="109" t="s">
        <v>592</v>
      </c>
      <c r="E95" s="109" t="s">
        <v>915</v>
      </c>
      <c r="F95" s="109" t="s">
        <v>594</v>
      </c>
    </row>
    <row r="96" spans="1:6" x14ac:dyDescent="0.25">
      <c r="A96" s="109" t="s">
        <v>916</v>
      </c>
      <c r="B96" s="109" t="s">
        <v>917</v>
      </c>
      <c r="C96" s="109" t="s">
        <v>918</v>
      </c>
      <c r="D96" s="109" t="s">
        <v>572</v>
      </c>
      <c r="E96" s="109" t="s">
        <v>915</v>
      </c>
      <c r="F96" s="109" t="s">
        <v>919</v>
      </c>
    </row>
    <row r="97" spans="1:6" x14ac:dyDescent="0.25">
      <c r="A97" s="109" t="s">
        <v>920</v>
      </c>
      <c r="B97" s="109" t="s">
        <v>921</v>
      </c>
      <c r="C97" s="109" t="s">
        <v>922</v>
      </c>
      <c r="D97" s="109" t="s">
        <v>572</v>
      </c>
      <c r="E97" s="109" t="s">
        <v>915</v>
      </c>
      <c r="F97" s="109" t="s">
        <v>552</v>
      </c>
    </row>
    <row r="98" spans="1:6" x14ac:dyDescent="0.25">
      <c r="A98" s="109" t="s">
        <v>923</v>
      </c>
      <c r="B98" s="109" t="s">
        <v>924</v>
      </c>
      <c r="C98" s="109" t="s">
        <v>925</v>
      </c>
      <c r="D98" s="109" t="s">
        <v>761</v>
      </c>
      <c r="E98" s="109" t="s">
        <v>926</v>
      </c>
      <c r="F98" s="109" t="s">
        <v>927</v>
      </c>
    </row>
    <row r="99" spans="1:6" x14ac:dyDescent="0.25">
      <c r="A99" s="109" t="s">
        <v>928</v>
      </c>
      <c r="B99" s="109" t="s">
        <v>929</v>
      </c>
      <c r="C99" s="109" t="s">
        <v>930</v>
      </c>
      <c r="D99" s="109" t="s">
        <v>637</v>
      </c>
      <c r="E99" s="109" t="s">
        <v>926</v>
      </c>
      <c r="F99" s="109" t="s">
        <v>919</v>
      </c>
    </row>
    <row r="100" spans="1:6" x14ac:dyDescent="0.25">
      <c r="A100" s="109" t="s">
        <v>931</v>
      </c>
      <c r="B100" s="109" t="s">
        <v>932</v>
      </c>
      <c r="C100" s="109" t="s">
        <v>933</v>
      </c>
      <c r="D100" s="109" t="s">
        <v>632</v>
      </c>
      <c r="E100" s="109" t="s">
        <v>934</v>
      </c>
      <c r="F100" s="109" t="s">
        <v>594</v>
      </c>
    </row>
    <row r="101" spans="1:6" x14ac:dyDescent="0.25">
      <c r="A101" s="109" t="s">
        <v>935</v>
      </c>
      <c r="B101" s="109" t="s">
        <v>936</v>
      </c>
      <c r="C101" s="109" t="s">
        <v>937</v>
      </c>
      <c r="D101" s="109" t="s">
        <v>614</v>
      </c>
      <c r="E101" s="109" t="s">
        <v>938</v>
      </c>
      <c r="F101" s="109" t="s">
        <v>552</v>
      </c>
    </row>
    <row r="102" spans="1:6" x14ac:dyDescent="0.25">
      <c r="A102" s="109" t="s">
        <v>939</v>
      </c>
      <c r="B102" s="109" t="s">
        <v>940</v>
      </c>
      <c r="C102" s="109" t="s">
        <v>941</v>
      </c>
      <c r="D102" s="109" t="s">
        <v>856</v>
      </c>
      <c r="E102" s="109" t="s">
        <v>938</v>
      </c>
      <c r="F102" s="109" t="s">
        <v>552</v>
      </c>
    </row>
    <row r="103" spans="1:6" x14ac:dyDescent="0.25">
      <c r="A103" s="109" t="s">
        <v>942</v>
      </c>
      <c r="B103" s="109" t="s">
        <v>943</v>
      </c>
      <c r="C103" s="109" t="s">
        <v>944</v>
      </c>
      <c r="D103" s="109" t="s">
        <v>550</v>
      </c>
      <c r="E103" s="109" t="s">
        <v>945</v>
      </c>
      <c r="F103" s="109" t="s">
        <v>565</v>
      </c>
    </row>
    <row r="104" spans="1:6" x14ac:dyDescent="0.25">
      <c r="A104" s="109" t="s">
        <v>946</v>
      </c>
      <c r="B104" s="109" t="s">
        <v>947</v>
      </c>
      <c r="C104" s="109" t="s">
        <v>948</v>
      </c>
      <c r="D104" s="109" t="s">
        <v>725</v>
      </c>
      <c r="E104" s="109" t="s">
        <v>945</v>
      </c>
      <c r="F104" s="109" t="s">
        <v>594</v>
      </c>
    </row>
    <row r="105" spans="1:6" x14ac:dyDescent="0.25">
      <c r="A105" s="109" t="s">
        <v>949</v>
      </c>
      <c r="B105" s="109" t="s">
        <v>950</v>
      </c>
      <c r="C105" s="109" t="s">
        <v>951</v>
      </c>
      <c r="D105" s="109" t="s">
        <v>952</v>
      </c>
      <c r="E105" s="109" t="s">
        <v>953</v>
      </c>
      <c r="F105" s="109" t="s">
        <v>552</v>
      </c>
    </row>
    <row r="106" spans="1:6" x14ac:dyDescent="0.25">
      <c r="A106" s="109" t="s">
        <v>954</v>
      </c>
      <c r="B106" s="109" t="s">
        <v>955</v>
      </c>
      <c r="C106" s="109" t="s">
        <v>956</v>
      </c>
      <c r="D106" s="109" t="s">
        <v>550</v>
      </c>
      <c r="E106" s="109" t="s">
        <v>957</v>
      </c>
      <c r="F106" s="109" t="s">
        <v>744</v>
      </c>
    </row>
    <row r="107" spans="1:6" x14ac:dyDescent="0.25">
      <c r="A107" s="109" t="s">
        <v>958</v>
      </c>
      <c r="B107" s="109" t="s">
        <v>959</v>
      </c>
      <c r="C107" s="109" t="s">
        <v>960</v>
      </c>
      <c r="D107" s="109" t="s">
        <v>550</v>
      </c>
      <c r="E107" s="109" t="s">
        <v>961</v>
      </c>
      <c r="F107" s="109" t="s">
        <v>565</v>
      </c>
    </row>
    <row r="108" spans="1:6" x14ac:dyDescent="0.25">
      <c r="A108" s="109" t="s">
        <v>962</v>
      </c>
      <c r="B108" s="109" t="s">
        <v>963</v>
      </c>
      <c r="C108" s="109" t="s">
        <v>964</v>
      </c>
      <c r="D108" s="109" t="s">
        <v>536</v>
      </c>
      <c r="E108" s="109" t="s">
        <v>965</v>
      </c>
      <c r="F108" s="109" t="s">
        <v>538</v>
      </c>
    </row>
    <row r="109" spans="1:6" x14ac:dyDescent="0.25">
      <c r="A109" s="109" t="s">
        <v>966</v>
      </c>
      <c r="B109" s="109" t="s">
        <v>967</v>
      </c>
      <c r="C109" s="109" t="s">
        <v>968</v>
      </c>
      <c r="D109" s="109" t="s">
        <v>969</v>
      </c>
      <c r="E109" s="109" t="s">
        <v>970</v>
      </c>
      <c r="F109" s="109" t="s">
        <v>552</v>
      </c>
    </row>
    <row r="110" spans="1:6" x14ac:dyDescent="0.25">
      <c r="A110" s="109" t="s">
        <v>971</v>
      </c>
      <c r="B110" s="109" t="s">
        <v>972</v>
      </c>
      <c r="C110" s="109" t="s">
        <v>973</v>
      </c>
      <c r="D110" s="109" t="s">
        <v>550</v>
      </c>
      <c r="E110" s="109" t="s">
        <v>974</v>
      </c>
      <c r="F110" s="109" t="s">
        <v>565</v>
      </c>
    </row>
    <row r="111" spans="1:6" x14ac:dyDescent="0.25">
      <c r="A111" s="109" t="s">
        <v>975</v>
      </c>
      <c r="B111" s="109" t="s">
        <v>976</v>
      </c>
      <c r="C111" s="109" t="s">
        <v>977</v>
      </c>
      <c r="D111" s="109" t="s">
        <v>550</v>
      </c>
      <c r="E111" s="109" t="s">
        <v>974</v>
      </c>
      <c r="F111" s="109" t="s">
        <v>565</v>
      </c>
    </row>
    <row r="112" spans="1:6" x14ac:dyDescent="0.25">
      <c r="A112" s="109" t="s">
        <v>978</v>
      </c>
      <c r="B112" s="109" t="s">
        <v>979</v>
      </c>
      <c r="C112" s="109" t="s">
        <v>980</v>
      </c>
      <c r="D112" s="109" t="s">
        <v>981</v>
      </c>
      <c r="E112" s="109" t="s">
        <v>982</v>
      </c>
      <c r="F112" s="109" t="s">
        <v>552</v>
      </c>
    </row>
    <row r="113" spans="1:6" x14ac:dyDescent="0.25">
      <c r="A113" s="109" t="s">
        <v>983</v>
      </c>
      <c r="B113" s="109" t="s">
        <v>984</v>
      </c>
      <c r="C113" s="109" t="s">
        <v>985</v>
      </c>
      <c r="D113" s="109" t="s">
        <v>572</v>
      </c>
      <c r="E113" s="109" t="s">
        <v>986</v>
      </c>
      <c r="F113" s="109" t="s">
        <v>552</v>
      </c>
    </row>
    <row r="114" spans="1:6" x14ac:dyDescent="0.25">
      <c r="A114" s="109" t="s">
        <v>987</v>
      </c>
      <c r="B114" s="109" t="s">
        <v>988</v>
      </c>
      <c r="C114" s="109" t="s">
        <v>989</v>
      </c>
      <c r="D114" s="109" t="s">
        <v>572</v>
      </c>
      <c r="E114" s="109" t="s">
        <v>990</v>
      </c>
      <c r="F114" s="109" t="s">
        <v>911</v>
      </c>
    </row>
    <row r="115" spans="1:6" x14ac:dyDescent="0.25">
      <c r="A115" s="109" t="s">
        <v>991</v>
      </c>
      <c r="B115" s="109" t="s">
        <v>992</v>
      </c>
      <c r="C115" s="109" t="s">
        <v>993</v>
      </c>
      <c r="D115" s="109" t="s">
        <v>577</v>
      </c>
      <c r="E115" s="109" t="s">
        <v>994</v>
      </c>
      <c r="F115" s="109" t="s">
        <v>538</v>
      </c>
    </row>
    <row r="116" spans="1:6" x14ac:dyDescent="0.25">
      <c r="A116" s="109" t="s">
        <v>995</v>
      </c>
      <c r="B116" s="109" t="s">
        <v>996</v>
      </c>
      <c r="C116" s="109" t="s">
        <v>997</v>
      </c>
      <c r="D116" s="109" t="s">
        <v>592</v>
      </c>
      <c r="E116" s="109" t="s">
        <v>994</v>
      </c>
      <c r="F116" s="109" t="s">
        <v>552</v>
      </c>
    </row>
    <row r="117" spans="1:6" x14ac:dyDescent="0.25">
      <c r="A117" s="109" t="s">
        <v>998</v>
      </c>
      <c r="B117" s="109" t="s">
        <v>999</v>
      </c>
      <c r="C117" s="109" t="s">
        <v>1000</v>
      </c>
      <c r="D117" s="109" t="s">
        <v>637</v>
      </c>
      <c r="E117" s="109" t="s">
        <v>1001</v>
      </c>
      <c r="F117" s="109" t="s">
        <v>552</v>
      </c>
    </row>
    <row r="118" spans="1:6" x14ac:dyDescent="0.25">
      <c r="A118" s="109" t="s">
        <v>1002</v>
      </c>
      <c r="B118" s="109" t="s">
        <v>465</v>
      </c>
      <c r="C118" s="109" t="s">
        <v>1003</v>
      </c>
      <c r="D118" s="109" t="s">
        <v>572</v>
      </c>
      <c r="E118" s="109" t="s">
        <v>1004</v>
      </c>
      <c r="F118" s="109" t="s">
        <v>911</v>
      </c>
    </row>
    <row r="119" spans="1:6" x14ac:dyDescent="0.25">
      <c r="A119" s="109" t="s">
        <v>1005</v>
      </c>
      <c r="B119" s="109" t="s">
        <v>1006</v>
      </c>
      <c r="C119" s="109" t="s">
        <v>1007</v>
      </c>
      <c r="D119" s="109" t="s">
        <v>550</v>
      </c>
      <c r="E119" s="109" t="s">
        <v>1008</v>
      </c>
      <c r="F119" s="109" t="s">
        <v>565</v>
      </c>
    </row>
    <row r="120" spans="1:6" x14ac:dyDescent="0.25">
      <c r="A120" s="109" t="s">
        <v>1009</v>
      </c>
      <c r="B120" s="109" t="s">
        <v>1010</v>
      </c>
      <c r="C120" s="109" t="s">
        <v>1011</v>
      </c>
      <c r="D120" s="109" t="s">
        <v>605</v>
      </c>
      <c r="E120" s="109" t="s">
        <v>1008</v>
      </c>
      <c r="F120" s="109" t="s">
        <v>552</v>
      </c>
    </row>
    <row r="121" spans="1:6" x14ac:dyDescent="0.25">
      <c r="A121" s="109" t="s">
        <v>1012</v>
      </c>
      <c r="B121" s="109" t="s">
        <v>1013</v>
      </c>
      <c r="C121" s="109" t="s">
        <v>1014</v>
      </c>
      <c r="D121" s="109" t="s">
        <v>1015</v>
      </c>
      <c r="E121" s="109" t="s">
        <v>1008</v>
      </c>
      <c r="F121" s="109" t="s">
        <v>1016</v>
      </c>
    </row>
    <row r="122" spans="1:6" x14ac:dyDescent="0.25">
      <c r="A122" s="109" t="s">
        <v>1017</v>
      </c>
      <c r="B122" s="109" t="s">
        <v>1018</v>
      </c>
      <c r="C122" s="109" t="s">
        <v>1019</v>
      </c>
      <c r="D122" s="109" t="s">
        <v>550</v>
      </c>
      <c r="E122" s="109" t="s">
        <v>1020</v>
      </c>
      <c r="F122" s="109" t="s">
        <v>565</v>
      </c>
    </row>
    <row r="123" spans="1:6" x14ac:dyDescent="0.25">
      <c r="A123" s="109" t="s">
        <v>1021</v>
      </c>
      <c r="B123" s="109" t="s">
        <v>1022</v>
      </c>
      <c r="C123" s="109" t="s">
        <v>1023</v>
      </c>
      <c r="D123" s="109" t="s">
        <v>1024</v>
      </c>
      <c r="E123" s="109" t="s">
        <v>1025</v>
      </c>
      <c r="F123" s="109" t="s">
        <v>594</v>
      </c>
    </row>
    <row r="124" spans="1:6" x14ac:dyDescent="0.25">
      <c r="A124" s="109" t="s">
        <v>1026</v>
      </c>
      <c r="B124" s="109" t="s">
        <v>1027</v>
      </c>
      <c r="C124" s="109" t="s">
        <v>1028</v>
      </c>
      <c r="D124" s="109" t="s">
        <v>536</v>
      </c>
      <c r="E124" s="109" t="s">
        <v>1029</v>
      </c>
      <c r="F124" s="109" t="s">
        <v>538</v>
      </c>
    </row>
    <row r="125" spans="1:6" x14ac:dyDescent="0.25">
      <c r="A125" s="109" t="s">
        <v>1030</v>
      </c>
      <c r="B125" s="109" t="s">
        <v>1031</v>
      </c>
      <c r="C125" s="109" t="s">
        <v>1032</v>
      </c>
      <c r="D125" s="109" t="s">
        <v>592</v>
      </c>
      <c r="E125" s="109" t="s">
        <v>1033</v>
      </c>
      <c r="F125" s="109" t="s">
        <v>552</v>
      </c>
    </row>
    <row r="126" spans="1:6" x14ac:dyDescent="0.25">
      <c r="A126" s="109" t="s">
        <v>1034</v>
      </c>
      <c r="B126" s="109" t="s">
        <v>1035</v>
      </c>
      <c r="C126" s="109" t="s">
        <v>1036</v>
      </c>
      <c r="D126" s="109" t="s">
        <v>550</v>
      </c>
      <c r="E126" s="109" t="s">
        <v>1037</v>
      </c>
      <c r="F126" s="109" t="s">
        <v>565</v>
      </c>
    </row>
    <row r="127" spans="1:6" x14ac:dyDescent="0.25">
      <c r="A127" s="109" t="s">
        <v>1038</v>
      </c>
      <c r="B127" s="109" t="s">
        <v>1039</v>
      </c>
      <c r="C127" s="109" t="s">
        <v>1040</v>
      </c>
      <c r="D127" s="109" t="s">
        <v>725</v>
      </c>
      <c r="E127" s="109" t="s">
        <v>1037</v>
      </c>
      <c r="F127" s="109" t="s">
        <v>594</v>
      </c>
    </row>
    <row r="128" spans="1:6" x14ac:dyDescent="0.25">
      <c r="A128" s="109" t="s">
        <v>1041</v>
      </c>
      <c r="B128" s="109" t="s">
        <v>1042</v>
      </c>
      <c r="C128" s="109" t="s">
        <v>1043</v>
      </c>
      <c r="D128" s="109" t="s">
        <v>1044</v>
      </c>
      <c r="E128" s="109" t="s">
        <v>1045</v>
      </c>
      <c r="F128" s="109" t="s">
        <v>594</v>
      </c>
    </row>
    <row r="129" spans="1:6" x14ac:dyDescent="0.25">
      <c r="A129" s="109" t="s">
        <v>1046</v>
      </c>
      <c r="B129" s="109" t="s">
        <v>1047</v>
      </c>
      <c r="C129" s="109" t="s">
        <v>1048</v>
      </c>
      <c r="D129" s="109" t="s">
        <v>1049</v>
      </c>
      <c r="E129" s="109" t="s">
        <v>1050</v>
      </c>
      <c r="F129" s="109" t="s">
        <v>1051</v>
      </c>
    </row>
    <row r="130" spans="1:6" x14ac:dyDescent="0.25">
      <c r="A130" s="109" t="s">
        <v>1052</v>
      </c>
      <c r="B130" s="109" t="s">
        <v>1053</v>
      </c>
      <c r="C130" s="109" t="s">
        <v>1054</v>
      </c>
      <c r="D130" s="109" t="s">
        <v>1044</v>
      </c>
      <c r="E130" s="109" t="s">
        <v>1050</v>
      </c>
      <c r="F130" s="109" t="s">
        <v>552</v>
      </c>
    </row>
    <row r="131" spans="1:6" x14ac:dyDescent="0.25">
      <c r="A131" s="109" t="s">
        <v>1055</v>
      </c>
      <c r="B131" s="109" t="s">
        <v>1056</v>
      </c>
      <c r="C131" s="109" t="s">
        <v>1057</v>
      </c>
      <c r="D131" s="109" t="s">
        <v>1058</v>
      </c>
      <c r="E131" s="109" t="s">
        <v>1059</v>
      </c>
      <c r="F131" s="109" t="s">
        <v>1060</v>
      </c>
    </row>
    <row r="132" spans="1:6" x14ac:dyDescent="0.25">
      <c r="A132" s="109" t="s">
        <v>1061</v>
      </c>
      <c r="B132" s="109" t="s">
        <v>1062</v>
      </c>
      <c r="C132" s="109" t="s">
        <v>1063</v>
      </c>
      <c r="D132" s="109" t="s">
        <v>550</v>
      </c>
      <c r="E132" s="109" t="s">
        <v>1064</v>
      </c>
      <c r="F132" s="109" t="s">
        <v>552</v>
      </c>
    </row>
    <row r="133" spans="1:6" x14ac:dyDescent="0.25">
      <c r="A133" s="109" t="s">
        <v>1065</v>
      </c>
      <c r="B133" s="109" t="s">
        <v>1066</v>
      </c>
      <c r="C133" s="109" t="s">
        <v>1067</v>
      </c>
      <c r="D133" s="109" t="s">
        <v>550</v>
      </c>
      <c r="E133" s="109" t="s">
        <v>1064</v>
      </c>
      <c r="F133" s="109" t="s">
        <v>594</v>
      </c>
    </row>
    <row r="134" spans="1:6" x14ac:dyDescent="0.25">
      <c r="A134" s="109" t="s">
        <v>1068</v>
      </c>
      <c r="B134" s="109" t="s">
        <v>1069</v>
      </c>
      <c r="C134" s="109" t="s">
        <v>1070</v>
      </c>
      <c r="D134" s="109" t="s">
        <v>725</v>
      </c>
      <c r="E134" s="109" t="s">
        <v>1071</v>
      </c>
      <c r="F134" s="109" t="s">
        <v>552</v>
      </c>
    </row>
    <row r="135" spans="1:6" x14ac:dyDescent="0.25">
      <c r="A135" s="109" t="s">
        <v>1072</v>
      </c>
      <c r="B135" s="109" t="s">
        <v>1073</v>
      </c>
      <c r="C135" s="109" t="s">
        <v>1074</v>
      </c>
      <c r="D135" s="109" t="s">
        <v>592</v>
      </c>
      <c r="E135" s="109" t="s">
        <v>1071</v>
      </c>
      <c r="F135" s="109" t="s">
        <v>552</v>
      </c>
    </row>
    <row r="136" spans="1:6" x14ac:dyDescent="0.25">
      <c r="A136" s="109" t="s">
        <v>1075</v>
      </c>
      <c r="B136" s="109" t="s">
        <v>1076</v>
      </c>
      <c r="C136" s="109" t="s">
        <v>1077</v>
      </c>
      <c r="D136" s="109" t="s">
        <v>605</v>
      </c>
      <c r="E136" s="109" t="s">
        <v>1078</v>
      </c>
      <c r="F136" s="109" t="s">
        <v>594</v>
      </c>
    </row>
    <row r="137" spans="1:6" x14ac:dyDescent="0.25">
      <c r="A137" s="109" t="s">
        <v>1079</v>
      </c>
      <c r="B137" s="109" t="s">
        <v>1080</v>
      </c>
      <c r="C137" s="109" t="s">
        <v>1081</v>
      </c>
      <c r="D137" s="109" t="s">
        <v>1044</v>
      </c>
      <c r="E137" s="109" t="s">
        <v>1082</v>
      </c>
      <c r="F137" s="109" t="s">
        <v>552</v>
      </c>
    </row>
    <row r="138" spans="1:6" x14ac:dyDescent="0.25">
      <c r="A138" s="109" t="s">
        <v>1083</v>
      </c>
      <c r="B138" s="109" t="s">
        <v>1084</v>
      </c>
      <c r="C138" s="109" t="s">
        <v>1085</v>
      </c>
      <c r="D138" s="109" t="s">
        <v>637</v>
      </c>
      <c r="E138" s="109" t="s">
        <v>1086</v>
      </c>
      <c r="F138" s="109" t="s">
        <v>911</v>
      </c>
    </row>
    <row r="139" spans="1:6" x14ac:dyDescent="0.25">
      <c r="A139" s="109" t="s">
        <v>1087</v>
      </c>
      <c r="B139" s="109" t="s">
        <v>1088</v>
      </c>
      <c r="C139" s="109" t="s">
        <v>1089</v>
      </c>
      <c r="D139" s="109" t="s">
        <v>1090</v>
      </c>
      <c r="E139" s="109" t="s">
        <v>1091</v>
      </c>
      <c r="F139" s="109" t="s">
        <v>552</v>
      </c>
    </row>
    <row r="140" spans="1:6" x14ac:dyDescent="0.25">
      <c r="A140" s="109" t="s">
        <v>1092</v>
      </c>
      <c r="B140" s="109" t="s">
        <v>1093</v>
      </c>
      <c r="C140" s="109" t="s">
        <v>1094</v>
      </c>
      <c r="D140" s="109" t="s">
        <v>1095</v>
      </c>
      <c r="E140" s="109" t="s">
        <v>1096</v>
      </c>
      <c r="F140" s="109" t="s">
        <v>579</v>
      </c>
    </row>
    <row r="141" spans="1:6" x14ac:dyDescent="0.25">
      <c r="A141" s="109" t="s">
        <v>1097</v>
      </c>
      <c r="B141" s="109" t="s">
        <v>1098</v>
      </c>
      <c r="C141" s="109" t="s">
        <v>1099</v>
      </c>
      <c r="D141" s="109" t="s">
        <v>572</v>
      </c>
      <c r="E141" s="109" t="s">
        <v>1096</v>
      </c>
      <c r="F141" s="109" t="s">
        <v>594</v>
      </c>
    </row>
    <row r="142" spans="1:6" x14ac:dyDescent="0.25">
      <c r="A142" s="109" t="s">
        <v>1100</v>
      </c>
      <c r="B142" s="109" t="s">
        <v>452</v>
      </c>
      <c r="C142" s="109" t="s">
        <v>1101</v>
      </c>
      <c r="D142" s="109" t="s">
        <v>856</v>
      </c>
      <c r="E142" s="109" t="s">
        <v>1102</v>
      </c>
      <c r="F142" s="109" t="s">
        <v>594</v>
      </c>
    </row>
    <row r="143" spans="1:6" x14ac:dyDescent="0.25">
      <c r="A143" s="109" t="s">
        <v>1103</v>
      </c>
      <c r="B143" s="109" t="s">
        <v>1104</v>
      </c>
      <c r="C143" s="109" t="s">
        <v>1105</v>
      </c>
      <c r="D143" s="109" t="s">
        <v>1106</v>
      </c>
      <c r="E143" s="109" t="s">
        <v>1107</v>
      </c>
      <c r="F143" s="109" t="s">
        <v>579</v>
      </c>
    </row>
    <row r="144" spans="1:6" x14ac:dyDescent="0.25">
      <c r="A144" s="109" t="s">
        <v>1108</v>
      </c>
      <c r="B144" s="109" t="s">
        <v>1109</v>
      </c>
      <c r="C144" s="109" t="s">
        <v>1110</v>
      </c>
      <c r="D144" s="109" t="s">
        <v>550</v>
      </c>
      <c r="E144" s="109" t="s">
        <v>1111</v>
      </c>
      <c r="F144" s="109" t="s">
        <v>565</v>
      </c>
    </row>
    <row r="145" spans="1:6" x14ac:dyDescent="0.25">
      <c r="A145" s="109" t="s">
        <v>1112</v>
      </c>
      <c r="B145" s="109" t="s">
        <v>1113</v>
      </c>
      <c r="C145" s="109" t="s">
        <v>1114</v>
      </c>
      <c r="D145" s="109" t="s">
        <v>1115</v>
      </c>
      <c r="E145" s="109" t="s">
        <v>1111</v>
      </c>
      <c r="F145" s="109" t="s">
        <v>1116</v>
      </c>
    </row>
    <row r="146" spans="1:6" x14ac:dyDescent="0.25">
      <c r="A146" s="109" t="s">
        <v>1117</v>
      </c>
      <c r="B146" s="109" t="s">
        <v>1118</v>
      </c>
      <c r="C146" s="109" t="s">
        <v>1119</v>
      </c>
      <c r="D146" s="109" t="s">
        <v>856</v>
      </c>
      <c r="E146" s="109" t="s">
        <v>1111</v>
      </c>
      <c r="F146" s="109" t="s">
        <v>552</v>
      </c>
    </row>
    <row r="147" spans="1:6" x14ac:dyDescent="0.25">
      <c r="A147" s="109" t="s">
        <v>1120</v>
      </c>
      <c r="B147" s="109" t="s">
        <v>1121</v>
      </c>
      <c r="C147" s="109" t="s">
        <v>1122</v>
      </c>
      <c r="D147" s="109" t="s">
        <v>536</v>
      </c>
      <c r="E147" s="109" t="s">
        <v>1111</v>
      </c>
      <c r="F147" s="109" t="s">
        <v>538</v>
      </c>
    </row>
    <row r="148" spans="1:6" x14ac:dyDescent="0.25">
      <c r="A148" s="109" t="s">
        <v>1123</v>
      </c>
      <c r="B148" s="109" t="s">
        <v>1124</v>
      </c>
      <c r="C148" s="109" t="s">
        <v>1125</v>
      </c>
      <c r="D148" s="109" t="s">
        <v>1126</v>
      </c>
      <c r="E148" s="109" t="s">
        <v>1127</v>
      </c>
      <c r="F148" s="109" t="s">
        <v>1116</v>
      </c>
    </row>
    <row r="149" spans="1:6" x14ac:dyDescent="0.25">
      <c r="A149" s="109" t="s">
        <v>1128</v>
      </c>
      <c r="B149" s="109" t="s">
        <v>1129</v>
      </c>
      <c r="C149" s="109" t="s">
        <v>1130</v>
      </c>
      <c r="D149" s="109" t="s">
        <v>577</v>
      </c>
      <c r="E149" s="109" t="s">
        <v>1131</v>
      </c>
      <c r="F149" s="109" t="s">
        <v>579</v>
      </c>
    </row>
    <row r="150" spans="1:6" x14ac:dyDescent="0.25">
      <c r="A150" s="109" t="s">
        <v>1132</v>
      </c>
      <c r="B150" s="109" t="s">
        <v>1133</v>
      </c>
      <c r="C150" s="109" t="s">
        <v>1134</v>
      </c>
      <c r="D150" s="109" t="s">
        <v>1135</v>
      </c>
      <c r="E150" s="109" t="s">
        <v>1136</v>
      </c>
      <c r="F150" s="109" t="s">
        <v>1060</v>
      </c>
    </row>
    <row r="151" spans="1:6" x14ac:dyDescent="0.25">
      <c r="A151" s="109" t="s">
        <v>1137</v>
      </c>
      <c r="B151" s="109" t="s">
        <v>1138</v>
      </c>
      <c r="C151" s="109" t="s">
        <v>1139</v>
      </c>
      <c r="D151" s="109" t="s">
        <v>952</v>
      </c>
      <c r="E151" s="109" t="s">
        <v>1140</v>
      </c>
      <c r="F151" s="109" t="s">
        <v>628</v>
      </c>
    </row>
    <row r="152" spans="1:6" x14ac:dyDescent="0.25">
      <c r="A152" s="109" t="s">
        <v>1141</v>
      </c>
      <c r="B152" s="109" t="s">
        <v>1142</v>
      </c>
      <c r="C152" s="109" t="s">
        <v>1143</v>
      </c>
      <c r="D152" s="109" t="s">
        <v>550</v>
      </c>
      <c r="E152" s="109" t="s">
        <v>1140</v>
      </c>
      <c r="F152" s="109" t="s">
        <v>565</v>
      </c>
    </row>
    <row r="153" spans="1:6" x14ac:dyDescent="0.25">
      <c r="A153" s="109" t="s">
        <v>1144</v>
      </c>
      <c r="B153" s="109" t="s">
        <v>1145</v>
      </c>
      <c r="C153" s="109" t="s">
        <v>1146</v>
      </c>
      <c r="D153" s="109" t="s">
        <v>550</v>
      </c>
      <c r="E153" s="109" t="s">
        <v>1147</v>
      </c>
      <c r="F153" s="109" t="s">
        <v>565</v>
      </c>
    </row>
    <row r="154" spans="1:6" x14ac:dyDescent="0.25">
      <c r="A154" s="109" t="s">
        <v>1148</v>
      </c>
      <c r="B154" s="109" t="s">
        <v>1149</v>
      </c>
      <c r="C154" s="109" t="s">
        <v>1150</v>
      </c>
      <c r="D154" s="109" t="s">
        <v>632</v>
      </c>
      <c r="E154" s="109" t="s">
        <v>1151</v>
      </c>
      <c r="F154" s="109" t="s">
        <v>594</v>
      </c>
    </row>
    <row r="155" spans="1:6" x14ac:dyDescent="0.25">
      <c r="A155" s="109" t="s">
        <v>1152</v>
      </c>
      <c r="B155" s="109" t="s">
        <v>1153</v>
      </c>
      <c r="C155" s="109" t="s">
        <v>1154</v>
      </c>
      <c r="D155" s="109" t="s">
        <v>1155</v>
      </c>
      <c r="E155" s="109" t="s">
        <v>1156</v>
      </c>
      <c r="F155" s="109" t="s">
        <v>1157</v>
      </c>
    </row>
    <row r="156" spans="1:6" x14ac:dyDescent="0.25">
      <c r="A156" s="109" t="s">
        <v>1158</v>
      </c>
      <c r="B156" s="109" t="s">
        <v>1159</v>
      </c>
      <c r="C156" s="109" t="s">
        <v>1160</v>
      </c>
      <c r="D156" s="109" t="s">
        <v>592</v>
      </c>
      <c r="E156" s="109" t="s">
        <v>1156</v>
      </c>
      <c r="F156" s="109" t="s">
        <v>628</v>
      </c>
    </row>
    <row r="157" spans="1:6" x14ac:dyDescent="0.25">
      <c r="A157" s="109" t="s">
        <v>1161</v>
      </c>
      <c r="B157" s="109" t="s">
        <v>1162</v>
      </c>
      <c r="C157" s="109" t="s">
        <v>1163</v>
      </c>
      <c r="D157" s="109" t="s">
        <v>572</v>
      </c>
      <c r="E157" s="109" t="s">
        <v>1156</v>
      </c>
      <c r="F157" s="109" t="s">
        <v>552</v>
      </c>
    </row>
    <row r="158" spans="1:6" x14ac:dyDescent="0.25">
      <c r="A158" s="109" t="s">
        <v>1164</v>
      </c>
      <c r="B158" s="109" t="s">
        <v>1165</v>
      </c>
      <c r="C158" s="109" t="s">
        <v>1166</v>
      </c>
      <c r="D158" s="109" t="s">
        <v>592</v>
      </c>
      <c r="E158" s="109" t="s">
        <v>1167</v>
      </c>
      <c r="F158" s="109" t="s">
        <v>552</v>
      </c>
    </row>
    <row r="159" spans="1:6" x14ac:dyDescent="0.25">
      <c r="A159" s="109" t="s">
        <v>1168</v>
      </c>
      <c r="B159" s="109" t="s">
        <v>1169</v>
      </c>
      <c r="C159" s="109" t="s">
        <v>1170</v>
      </c>
      <c r="D159" s="109" t="s">
        <v>592</v>
      </c>
      <c r="E159" s="109" t="s">
        <v>1167</v>
      </c>
      <c r="F159" s="109" t="s">
        <v>552</v>
      </c>
    </row>
    <row r="160" spans="1:6" x14ac:dyDescent="0.25">
      <c r="A160" s="109" t="s">
        <v>1171</v>
      </c>
      <c r="B160" s="109" t="s">
        <v>1172</v>
      </c>
      <c r="C160" s="109" t="s">
        <v>1173</v>
      </c>
      <c r="D160" s="109" t="s">
        <v>550</v>
      </c>
      <c r="E160" s="109" t="s">
        <v>1174</v>
      </c>
      <c r="F160" s="109" t="s">
        <v>584</v>
      </c>
    </row>
    <row r="161" spans="1:6" x14ac:dyDescent="0.25">
      <c r="A161" s="109" t="s">
        <v>1175</v>
      </c>
      <c r="B161" s="109" t="s">
        <v>1176</v>
      </c>
      <c r="C161" s="109" t="s">
        <v>1177</v>
      </c>
      <c r="D161" s="109" t="s">
        <v>550</v>
      </c>
      <c r="E161" s="109" t="s">
        <v>1178</v>
      </c>
      <c r="F161" s="109" t="s">
        <v>565</v>
      </c>
    </row>
    <row r="162" spans="1:6" x14ac:dyDescent="0.25">
      <c r="A162" s="109" t="s">
        <v>1179</v>
      </c>
      <c r="B162" s="109" t="s">
        <v>1180</v>
      </c>
      <c r="C162" s="109" t="s">
        <v>1181</v>
      </c>
      <c r="D162" s="109" t="s">
        <v>632</v>
      </c>
      <c r="E162" s="109" t="s">
        <v>1182</v>
      </c>
      <c r="F162" s="109" t="s">
        <v>594</v>
      </c>
    </row>
    <row r="163" spans="1:6" x14ac:dyDescent="0.25">
      <c r="A163" s="109" t="s">
        <v>1183</v>
      </c>
      <c r="B163" s="109" t="s">
        <v>1184</v>
      </c>
      <c r="C163" s="109" t="s">
        <v>1185</v>
      </c>
      <c r="D163" s="109" t="s">
        <v>725</v>
      </c>
      <c r="E163" s="109" t="s">
        <v>1178</v>
      </c>
      <c r="F163" s="109" t="s">
        <v>552</v>
      </c>
    </row>
    <row r="164" spans="1:6" x14ac:dyDescent="0.25">
      <c r="A164" s="109" t="s">
        <v>1186</v>
      </c>
      <c r="B164" s="109" t="s">
        <v>1187</v>
      </c>
      <c r="C164" s="109" t="s">
        <v>1188</v>
      </c>
      <c r="D164" s="109" t="s">
        <v>725</v>
      </c>
      <c r="E164" s="109" t="s">
        <v>1178</v>
      </c>
      <c r="F164" s="109" t="s">
        <v>1189</v>
      </c>
    </row>
    <row r="165" spans="1:6" x14ac:dyDescent="0.25">
      <c r="A165" s="109" t="s">
        <v>1190</v>
      </c>
      <c r="B165" s="109" t="s">
        <v>1191</v>
      </c>
      <c r="C165" s="109" t="s">
        <v>1192</v>
      </c>
      <c r="D165" s="109" t="s">
        <v>592</v>
      </c>
      <c r="E165" s="109" t="s">
        <v>1193</v>
      </c>
      <c r="F165" s="109" t="s">
        <v>552</v>
      </c>
    </row>
    <row r="166" spans="1:6" x14ac:dyDescent="0.25">
      <c r="A166" s="109" t="s">
        <v>1194</v>
      </c>
      <c r="B166" s="109" t="s">
        <v>1195</v>
      </c>
      <c r="C166" s="109" t="s">
        <v>1196</v>
      </c>
      <c r="D166" s="109" t="s">
        <v>536</v>
      </c>
      <c r="E166" s="109" t="s">
        <v>1197</v>
      </c>
      <c r="F166" s="109" t="s">
        <v>538</v>
      </c>
    </row>
    <row r="167" spans="1:6" x14ac:dyDescent="0.25">
      <c r="A167" s="109" t="s">
        <v>1198</v>
      </c>
      <c r="B167" s="109" t="s">
        <v>1199</v>
      </c>
      <c r="C167" s="109" t="s">
        <v>1200</v>
      </c>
      <c r="D167" s="109" t="s">
        <v>632</v>
      </c>
      <c r="E167" s="109" t="s">
        <v>1201</v>
      </c>
      <c r="F167" s="109" t="s">
        <v>552</v>
      </c>
    </row>
    <row r="168" spans="1:6" x14ac:dyDescent="0.25">
      <c r="A168" s="109" t="s">
        <v>1202</v>
      </c>
      <c r="B168" s="109" t="s">
        <v>1203</v>
      </c>
      <c r="C168" s="109" t="s">
        <v>1204</v>
      </c>
      <c r="D168" s="109" t="s">
        <v>637</v>
      </c>
      <c r="E168" s="109" t="s">
        <v>1205</v>
      </c>
      <c r="F168" s="109" t="s">
        <v>881</v>
      </c>
    </row>
    <row r="169" spans="1:6" x14ac:dyDescent="0.25">
      <c r="A169" s="109" t="s">
        <v>1206</v>
      </c>
      <c r="B169" s="109" t="s">
        <v>1207</v>
      </c>
      <c r="C169" s="109" t="s">
        <v>1208</v>
      </c>
      <c r="D169" s="109" t="s">
        <v>1209</v>
      </c>
      <c r="E169" s="109" t="s">
        <v>1210</v>
      </c>
      <c r="F169" s="109" t="s">
        <v>1116</v>
      </c>
    </row>
    <row r="170" spans="1:6" x14ac:dyDescent="0.25">
      <c r="A170" s="109" t="s">
        <v>1211</v>
      </c>
      <c r="B170" s="109" t="s">
        <v>1212</v>
      </c>
      <c r="C170" s="109" t="s">
        <v>1213</v>
      </c>
      <c r="D170" s="109" t="s">
        <v>550</v>
      </c>
      <c r="E170" s="109" t="s">
        <v>1214</v>
      </c>
      <c r="F170" s="109" t="s">
        <v>565</v>
      </c>
    </row>
    <row r="171" spans="1:6" x14ac:dyDescent="0.25">
      <c r="A171" s="109" t="s">
        <v>1215</v>
      </c>
      <c r="B171" s="109" t="s">
        <v>1216</v>
      </c>
      <c r="C171" s="109" t="s">
        <v>1217</v>
      </c>
      <c r="D171" s="109" t="s">
        <v>632</v>
      </c>
      <c r="E171" s="109" t="s">
        <v>1218</v>
      </c>
      <c r="F171" s="109" t="s">
        <v>594</v>
      </c>
    </row>
    <row r="172" spans="1:6" x14ac:dyDescent="0.25">
      <c r="A172" s="109" t="s">
        <v>1219</v>
      </c>
      <c r="B172" s="109" t="s">
        <v>1220</v>
      </c>
      <c r="C172" s="109" t="s">
        <v>1221</v>
      </c>
      <c r="D172" s="109" t="s">
        <v>856</v>
      </c>
      <c r="E172" s="109" t="s">
        <v>1222</v>
      </c>
      <c r="F172" s="109" t="s">
        <v>594</v>
      </c>
    </row>
    <row r="173" spans="1:6" x14ac:dyDescent="0.25">
      <c r="A173" s="109" t="s">
        <v>1223</v>
      </c>
      <c r="B173" s="109" t="s">
        <v>1224</v>
      </c>
      <c r="C173" s="109" t="s">
        <v>1225</v>
      </c>
      <c r="D173" s="109" t="s">
        <v>1226</v>
      </c>
      <c r="E173" s="109" t="s">
        <v>1222</v>
      </c>
      <c r="F173" s="109" t="s">
        <v>1016</v>
      </c>
    </row>
    <row r="174" spans="1:6" x14ac:dyDescent="0.25">
      <c r="A174" s="109" t="s">
        <v>1227</v>
      </c>
      <c r="B174" s="109" t="s">
        <v>1228</v>
      </c>
      <c r="C174" s="109" t="s">
        <v>1229</v>
      </c>
      <c r="D174" s="109" t="s">
        <v>592</v>
      </c>
      <c r="E174" s="109" t="s">
        <v>1230</v>
      </c>
      <c r="F174" s="109" t="s">
        <v>628</v>
      </c>
    </row>
    <row r="175" spans="1:6" x14ac:dyDescent="0.25">
      <c r="A175" s="109" t="s">
        <v>1231</v>
      </c>
      <c r="B175" s="109" t="s">
        <v>1232</v>
      </c>
      <c r="C175" s="109" t="s">
        <v>1233</v>
      </c>
      <c r="D175" s="109" t="s">
        <v>725</v>
      </c>
      <c r="E175" s="109" t="s">
        <v>1234</v>
      </c>
      <c r="F175" s="109" t="s">
        <v>552</v>
      </c>
    </row>
    <row r="176" spans="1:6" x14ac:dyDescent="0.25">
      <c r="A176" s="109" t="s">
        <v>1235</v>
      </c>
      <c r="B176" s="109" t="s">
        <v>1236</v>
      </c>
      <c r="C176" s="109" t="s">
        <v>1237</v>
      </c>
      <c r="D176" s="109" t="s">
        <v>856</v>
      </c>
      <c r="E176" s="109" t="s">
        <v>1238</v>
      </c>
      <c r="F176" s="109" t="s">
        <v>1189</v>
      </c>
    </row>
    <row r="177" spans="1:6" x14ac:dyDescent="0.25">
      <c r="A177" s="109" t="s">
        <v>1239</v>
      </c>
      <c r="B177" s="109" t="s">
        <v>1240</v>
      </c>
      <c r="C177" s="109" t="s">
        <v>1241</v>
      </c>
      <c r="D177" s="109" t="s">
        <v>1242</v>
      </c>
      <c r="E177" s="109" t="s">
        <v>1243</v>
      </c>
      <c r="F177" s="109" t="s">
        <v>1189</v>
      </c>
    </row>
    <row r="178" spans="1:6" x14ac:dyDescent="0.25">
      <c r="A178" s="109" t="s">
        <v>1244</v>
      </c>
      <c r="B178" s="109" t="s">
        <v>1245</v>
      </c>
      <c r="C178" s="109" t="s">
        <v>1246</v>
      </c>
      <c r="D178" s="109" t="s">
        <v>1247</v>
      </c>
      <c r="E178" s="109" t="s">
        <v>1248</v>
      </c>
      <c r="F178" s="109" t="s">
        <v>1249</v>
      </c>
    </row>
    <row r="179" spans="1:6" x14ac:dyDescent="0.25">
      <c r="A179" s="109" t="s">
        <v>1250</v>
      </c>
      <c r="B179" s="109" t="s">
        <v>1251</v>
      </c>
      <c r="C179" s="109" t="s">
        <v>1252</v>
      </c>
      <c r="D179" s="109" t="s">
        <v>1242</v>
      </c>
      <c r="E179" s="109" t="s">
        <v>1253</v>
      </c>
      <c r="F179" s="109" t="s">
        <v>1189</v>
      </c>
    </row>
    <row r="180" spans="1:6" x14ac:dyDescent="0.25">
      <c r="A180" s="109" t="s">
        <v>1254</v>
      </c>
      <c r="B180" s="109" t="s">
        <v>1255</v>
      </c>
      <c r="C180" s="109" t="s">
        <v>1256</v>
      </c>
      <c r="D180" s="109" t="s">
        <v>632</v>
      </c>
      <c r="E180" s="109" t="s">
        <v>1257</v>
      </c>
      <c r="F180" s="109" t="s">
        <v>594</v>
      </c>
    </row>
    <row r="181" spans="1:6" x14ac:dyDescent="0.25">
      <c r="A181" s="109" t="s">
        <v>1258</v>
      </c>
      <c r="B181" s="109" t="s">
        <v>1259</v>
      </c>
      <c r="C181" s="109" t="s">
        <v>1260</v>
      </c>
      <c r="D181" s="109" t="s">
        <v>632</v>
      </c>
      <c r="E181" s="109" t="s">
        <v>1261</v>
      </c>
      <c r="F181" s="109" t="s">
        <v>552</v>
      </c>
    </row>
    <row r="182" spans="1:6" x14ac:dyDescent="0.25">
      <c r="A182" s="109" t="s">
        <v>1262</v>
      </c>
      <c r="B182" s="109" t="s">
        <v>1263</v>
      </c>
      <c r="C182" s="109" t="s">
        <v>1264</v>
      </c>
      <c r="D182" s="109" t="s">
        <v>1265</v>
      </c>
      <c r="E182" s="109" t="s">
        <v>1266</v>
      </c>
      <c r="F182" s="109" t="s">
        <v>648</v>
      </c>
    </row>
    <row r="183" spans="1:6" x14ac:dyDescent="0.25">
      <c r="A183" s="109" t="s">
        <v>1267</v>
      </c>
      <c r="B183" s="109" t="s">
        <v>1268</v>
      </c>
      <c r="C183" s="109" t="s">
        <v>1269</v>
      </c>
      <c r="D183" s="109" t="s">
        <v>614</v>
      </c>
      <c r="E183" s="109" t="s">
        <v>1270</v>
      </c>
      <c r="F183" s="109" t="s">
        <v>881</v>
      </c>
    </row>
    <row r="184" spans="1:6" x14ac:dyDescent="0.25">
      <c r="A184" s="109" t="s">
        <v>1271</v>
      </c>
      <c r="B184" s="109" t="s">
        <v>1272</v>
      </c>
      <c r="C184" s="109" t="s">
        <v>1273</v>
      </c>
      <c r="D184" s="109" t="s">
        <v>1274</v>
      </c>
      <c r="E184" s="109" t="s">
        <v>1275</v>
      </c>
      <c r="F184" s="109" t="s">
        <v>1276</v>
      </c>
    </row>
    <row r="185" spans="1:6" x14ac:dyDescent="0.25">
      <c r="A185" s="109" t="s">
        <v>1277</v>
      </c>
      <c r="B185" s="109" t="s">
        <v>1278</v>
      </c>
      <c r="C185" s="109" t="s">
        <v>1279</v>
      </c>
      <c r="D185" s="109" t="s">
        <v>632</v>
      </c>
      <c r="E185" s="109" t="s">
        <v>1280</v>
      </c>
      <c r="F185" s="109" t="s">
        <v>552</v>
      </c>
    </row>
    <row r="186" spans="1:6" x14ac:dyDescent="0.25">
      <c r="A186" s="109" t="s">
        <v>1281</v>
      </c>
      <c r="B186" s="109" t="s">
        <v>1282</v>
      </c>
      <c r="C186" s="109" t="s">
        <v>1283</v>
      </c>
      <c r="D186" s="109" t="s">
        <v>1284</v>
      </c>
      <c r="E186" s="109" t="s">
        <v>1285</v>
      </c>
      <c r="F186" s="109" t="s">
        <v>648</v>
      </c>
    </row>
    <row r="187" spans="1:6" x14ac:dyDescent="0.25">
      <c r="A187" s="109" t="s">
        <v>1286</v>
      </c>
      <c r="B187" s="109" t="s">
        <v>1287</v>
      </c>
      <c r="C187" s="109" t="s">
        <v>1288</v>
      </c>
      <c r="D187" s="109" t="s">
        <v>1289</v>
      </c>
      <c r="E187" s="109" t="s">
        <v>1285</v>
      </c>
      <c r="F187" s="109" t="s">
        <v>1016</v>
      </c>
    </row>
    <row r="188" spans="1:6" x14ac:dyDescent="0.25">
      <c r="A188" s="109" t="s">
        <v>1290</v>
      </c>
      <c r="B188" s="109" t="s">
        <v>1291</v>
      </c>
      <c r="C188" s="109" t="s">
        <v>1292</v>
      </c>
      <c r="D188" s="109" t="s">
        <v>632</v>
      </c>
      <c r="E188" s="109" t="s">
        <v>1285</v>
      </c>
      <c r="F188" s="109" t="s">
        <v>594</v>
      </c>
    </row>
    <row r="189" spans="1:6" x14ac:dyDescent="0.25">
      <c r="A189" s="109" t="s">
        <v>1293</v>
      </c>
      <c r="B189" s="109" t="s">
        <v>1294</v>
      </c>
      <c r="C189" s="109" t="s">
        <v>1295</v>
      </c>
      <c r="D189" s="109" t="s">
        <v>1296</v>
      </c>
      <c r="E189" s="109" t="s">
        <v>1297</v>
      </c>
      <c r="F189" s="109" t="s">
        <v>1276</v>
      </c>
    </row>
    <row r="190" spans="1:6" x14ac:dyDescent="0.25">
      <c r="A190" s="109" t="s">
        <v>1298</v>
      </c>
      <c r="B190" s="109" t="s">
        <v>1299</v>
      </c>
      <c r="C190" s="109" t="s">
        <v>1300</v>
      </c>
      <c r="D190" s="109" t="s">
        <v>1301</v>
      </c>
      <c r="E190" s="109" t="s">
        <v>1297</v>
      </c>
      <c r="F190" s="109" t="s">
        <v>594</v>
      </c>
    </row>
    <row r="191" spans="1:6" x14ac:dyDescent="0.25">
      <c r="A191" s="109" t="s">
        <v>1302</v>
      </c>
      <c r="B191" s="109" t="s">
        <v>1303</v>
      </c>
      <c r="C191" s="109" t="s">
        <v>1304</v>
      </c>
      <c r="D191" s="109" t="s">
        <v>1305</v>
      </c>
      <c r="E191" s="109" t="s">
        <v>1306</v>
      </c>
      <c r="F191" s="109" t="s">
        <v>1307</v>
      </c>
    </row>
    <row r="192" spans="1:6" x14ac:dyDescent="0.25">
      <c r="A192" s="109" t="s">
        <v>1308</v>
      </c>
      <c r="B192" s="109" t="s">
        <v>1309</v>
      </c>
      <c r="C192" s="109" t="s">
        <v>1310</v>
      </c>
      <c r="D192" s="109" t="s">
        <v>1311</v>
      </c>
      <c r="E192" s="109" t="s">
        <v>1312</v>
      </c>
      <c r="F192" s="109" t="s">
        <v>1116</v>
      </c>
    </row>
    <row r="193" spans="1:6" x14ac:dyDescent="0.25">
      <c r="A193" s="109" t="s">
        <v>1313</v>
      </c>
      <c r="B193" s="109" t="s">
        <v>1314</v>
      </c>
      <c r="C193" s="109" t="s">
        <v>1315</v>
      </c>
      <c r="D193" s="109" t="s">
        <v>1316</v>
      </c>
      <c r="E193" s="109" t="s">
        <v>1312</v>
      </c>
      <c r="F193" s="109" t="s">
        <v>1307</v>
      </c>
    </row>
    <row r="194" spans="1:6" x14ac:dyDescent="0.25">
      <c r="A194" s="109" t="s">
        <v>1317</v>
      </c>
      <c r="B194" s="109" t="s">
        <v>1318</v>
      </c>
      <c r="C194" s="109" t="s">
        <v>1319</v>
      </c>
      <c r="D194" s="109" t="s">
        <v>550</v>
      </c>
      <c r="E194" s="109" t="s">
        <v>1312</v>
      </c>
      <c r="F194" s="109" t="s">
        <v>565</v>
      </c>
    </row>
    <row r="195" spans="1:6" x14ac:dyDescent="0.25">
      <c r="A195" s="109" t="s">
        <v>1320</v>
      </c>
      <c r="B195" s="109" t="s">
        <v>1321</v>
      </c>
      <c r="C195" s="109" t="s">
        <v>1322</v>
      </c>
      <c r="D195" s="109" t="s">
        <v>1323</v>
      </c>
      <c r="E195" s="109" t="s">
        <v>1324</v>
      </c>
      <c r="F195" s="109" t="s">
        <v>1325</v>
      </c>
    </row>
    <row r="196" spans="1:6" x14ac:dyDescent="0.25">
      <c r="A196" s="109" t="s">
        <v>1326</v>
      </c>
      <c r="B196" s="109" t="s">
        <v>1327</v>
      </c>
      <c r="C196" s="109" t="s">
        <v>1328</v>
      </c>
      <c r="D196" s="109" t="s">
        <v>725</v>
      </c>
      <c r="E196" s="109" t="s">
        <v>1329</v>
      </c>
      <c r="F196" s="109" t="s">
        <v>594</v>
      </c>
    </row>
    <row r="197" spans="1:6" x14ac:dyDescent="0.25">
      <c r="A197" s="109" t="s">
        <v>1330</v>
      </c>
      <c r="B197" s="109" t="s">
        <v>1331</v>
      </c>
      <c r="C197" s="109" t="s">
        <v>1332</v>
      </c>
      <c r="D197" s="109" t="s">
        <v>550</v>
      </c>
      <c r="E197" s="109" t="s">
        <v>1333</v>
      </c>
      <c r="F197" s="109" t="s">
        <v>565</v>
      </c>
    </row>
    <row r="198" spans="1:6" x14ac:dyDescent="0.25">
      <c r="A198" s="109" t="s">
        <v>1334</v>
      </c>
      <c r="B198" s="109" t="s">
        <v>1335</v>
      </c>
      <c r="C198" s="109" t="s">
        <v>1336</v>
      </c>
      <c r="D198" s="109" t="s">
        <v>1337</v>
      </c>
      <c r="E198" s="109" t="s">
        <v>1333</v>
      </c>
      <c r="F198" s="109" t="s">
        <v>881</v>
      </c>
    </row>
    <row r="199" spans="1:6" x14ac:dyDescent="0.25">
      <c r="A199" s="109" t="s">
        <v>1338</v>
      </c>
      <c r="B199" s="109" t="s">
        <v>1339</v>
      </c>
      <c r="C199" s="109" t="s">
        <v>1340</v>
      </c>
      <c r="D199" s="109" t="s">
        <v>632</v>
      </c>
      <c r="E199" s="109" t="s">
        <v>1333</v>
      </c>
      <c r="F199" s="109" t="s">
        <v>594</v>
      </c>
    </row>
    <row r="200" spans="1:6" x14ac:dyDescent="0.25">
      <c r="A200" s="109" t="s">
        <v>1341</v>
      </c>
      <c r="B200" s="109" t="s">
        <v>1342</v>
      </c>
      <c r="C200" s="109" t="s">
        <v>1343</v>
      </c>
      <c r="D200" s="109" t="s">
        <v>1323</v>
      </c>
      <c r="E200" s="109" t="s">
        <v>1333</v>
      </c>
      <c r="F200" s="109" t="s">
        <v>1325</v>
      </c>
    </row>
    <row r="201" spans="1:6" x14ac:dyDescent="0.25">
      <c r="A201" s="109" t="s">
        <v>1344</v>
      </c>
      <c r="B201" s="109" t="s">
        <v>1345</v>
      </c>
      <c r="C201" s="109" t="s">
        <v>1346</v>
      </c>
      <c r="D201" s="109" t="s">
        <v>1347</v>
      </c>
      <c r="E201" s="109" t="s">
        <v>1348</v>
      </c>
      <c r="F201" s="109" t="s">
        <v>1157</v>
      </c>
    </row>
    <row r="202" spans="1:6" x14ac:dyDescent="0.25">
      <c r="A202" s="109" t="s">
        <v>1349</v>
      </c>
      <c r="B202" s="109" t="s">
        <v>1350</v>
      </c>
      <c r="C202" s="109" t="s">
        <v>1351</v>
      </c>
      <c r="D202" s="109" t="s">
        <v>1352</v>
      </c>
      <c r="E202" s="109" t="s">
        <v>1348</v>
      </c>
      <c r="F202" s="109" t="s">
        <v>1157</v>
      </c>
    </row>
    <row r="203" spans="1:6" x14ac:dyDescent="0.25">
      <c r="A203" s="109" t="s">
        <v>1353</v>
      </c>
      <c r="B203" s="109" t="s">
        <v>1354</v>
      </c>
      <c r="C203" s="109" t="s">
        <v>1355</v>
      </c>
      <c r="D203" s="109" t="s">
        <v>632</v>
      </c>
      <c r="E203" s="109" t="s">
        <v>1348</v>
      </c>
      <c r="F203" s="109" t="s">
        <v>594</v>
      </c>
    </row>
    <row r="204" spans="1:6" x14ac:dyDescent="0.25">
      <c r="A204" s="109" t="s">
        <v>1356</v>
      </c>
      <c r="B204" s="109" t="s">
        <v>1357</v>
      </c>
      <c r="C204" s="109" t="s">
        <v>1358</v>
      </c>
      <c r="D204" s="109" t="s">
        <v>1359</v>
      </c>
      <c r="E204" s="109" t="s">
        <v>1348</v>
      </c>
      <c r="F204" s="109" t="s">
        <v>594</v>
      </c>
    </row>
    <row r="205" spans="1:6" x14ac:dyDescent="0.25">
      <c r="A205" s="109" t="s">
        <v>1360</v>
      </c>
      <c r="B205" s="109" t="s">
        <v>1361</v>
      </c>
      <c r="C205" s="109" t="s">
        <v>1362</v>
      </c>
      <c r="D205" s="109" t="s">
        <v>632</v>
      </c>
      <c r="E205" s="109" t="s">
        <v>1363</v>
      </c>
      <c r="F205" s="109" t="s">
        <v>594</v>
      </c>
    </row>
    <row r="206" spans="1:6" x14ac:dyDescent="0.25">
      <c r="A206" s="109" t="s">
        <v>1364</v>
      </c>
      <c r="B206" s="109" t="s">
        <v>1365</v>
      </c>
      <c r="C206" s="109" t="s">
        <v>1366</v>
      </c>
      <c r="D206" s="109" t="s">
        <v>1367</v>
      </c>
      <c r="E206" s="109" t="s">
        <v>1363</v>
      </c>
      <c r="F206" s="109" t="s">
        <v>1249</v>
      </c>
    </row>
    <row r="207" spans="1:6" x14ac:dyDescent="0.25">
      <c r="A207" s="109" t="s">
        <v>1368</v>
      </c>
      <c r="B207" s="109" t="s">
        <v>1369</v>
      </c>
      <c r="C207" s="109" t="s">
        <v>1370</v>
      </c>
      <c r="D207" s="109" t="s">
        <v>1371</v>
      </c>
      <c r="E207" s="109" t="s">
        <v>1363</v>
      </c>
      <c r="F207" s="109" t="s">
        <v>1157</v>
      </c>
    </row>
    <row r="208" spans="1:6" x14ac:dyDescent="0.25">
      <c r="A208" s="109" t="s">
        <v>1372</v>
      </c>
      <c r="B208" s="109" t="s">
        <v>1373</v>
      </c>
      <c r="C208" s="109" t="s">
        <v>1374</v>
      </c>
      <c r="D208" s="109" t="s">
        <v>592</v>
      </c>
      <c r="E208" s="109" t="s">
        <v>1375</v>
      </c>
      <c r="F208" s="109" t="s">
        <v>594</v>
      </c>
    </row>
    <row r="209" spans="1:6" x14ac:dyDescent="0.25">
      <c r="A209" s="109" t="s">
        <v>1376</v>
      </c>
      <c r="B209" s="109" t="s">
        <v>1377</v>
      </c>
      <c r="C209" s="109" t="s">
        <v>1378</v>
      </c>
      <c r="D209" s="109" t="s">
        <v>1379</v>
      </c>
      <c r="E209" s="109" t="s">
        <v>1380</v>
      </c>
      <c r="F209" s="109" t="s">
        <v>1249</v>
      </c>
    </row>
    <row r="210" spans="1:6" x14ac:dyDescent="0.25">
      <c r="A210" s="109" t="s">
        <v>1381</v>
      </c>
      <c r="B210" s="109" t="s">
        <v>1382</v>
      </c>
      <c r="C210" s="109" t="s">
        <v>1383</v>
      </c>
      <c r="D210" s="109" t="s">
        <v>1384</v>
      </c>
      <c r="E210" s="109" t="s">
        <v>1385</v>
      </c>
      <c r="F210" s="109" t="s">
        <v>1325</v>
      </c>
    </row>
    <row r="211" spans="1:6" x14ac:dyDescent="0.25">
      <c r="A211" s="109" t="s">
        <v>1386</v>
      </c>
      <c r="B211" s="109" t="s">
        <v>1387</v>
      </c>
      <c r="C211" s="109" t="s">
        <v>1388</v>
      </c>
      <c r="D211" s="109" t="s">
        <v>1389</v>
      </c>
      <c r="E211" s="109" t="s">
        <v>1390</v>
      </c>
      <c r="F211" s="109" t="s">
        <v>594</v>
      </c>
    </row>
    <row r="212" spans="1:6" x14ac:dyDescent="0.25">
      <c r="A212" s="109" t="s">
        <v>1391</v>
      </c>
      <c r="B212" s="109" t="s">
        <v>1392</v>
      </c>
      <c r="C212" s="109" t="s">
        <v>1393</v>
      </c>
      <c r="D212" s="109" t="s">
        <v>632</v>
      </c>
      <c r="E212" s="109" t="s">
        <v>1394</v>
      </c>
      <c r="F212" s="109" t="s">
        <v>594</v>
      </c>
    </row>
    <row r="213" spans="1:6" x14ac:dyDescent="0.25">
      <c r="A213" s="109" t="s">
        <v>1395</v>
      </c>
      <c r="B213" s="109" t="s">
        <v>1396</v>
      </c>
      <c r="C213" s="109" t="s">
        <v>1397</v>
      </c>
      <c r="D213" s="109" t="s">
        <v>572</v>
      </c>
      <c r="E213" s="109" t="s">
        <v>1398</v>
      </c>
      <c r="F213" s="109" t="s">
        <v>594</v>
      </c>
    </row>
    <row r="214" spans="1:6" x14ac:dyDescent="0.25">
      <c r="A214" s="109" t="s">
        <v>1399</v>
      </c>
      <c r="B214" s="109" t="s">
        <v>1400</v>
      </c>
      <c r="C214" s="109" t="s">
        <v>1401</v>
      </c>
      <c r="D214" s="109" t="s">
        <v>981</v>
      </c>
      <c r="E214" s="109" t="s">
        <v>1398</v>
      </c>
      <c r="F214" s="109" t="s">
        <v>552</v>
      </c>
    </row>
    <row r="215" spans="1:6" x14ac:dyDescent="0.25">
      <c r="A215" s="109" t="s">
        <v>1402</v>
      </c>
      <c r="B215" s="109" t="s">
        <v>1403</v>
      </c>
      <c r="C215" s="109" t="s">
        <v>1404</v>
      </c>
      <c r="D215" s="109" t="s">
        <v>1323</v>
      </c>
      <c r="E215" s="109" t="s">
        <v>1398</v>
      </c>
      <c r="F215" s="109" t="s">
        <v>1325</v>
      </c>
    </row>
    <row r="216" spans="1:6" x14ac:dyDescent="0.25">
      <c r="A216" s="109" t="s">
        <v>1405</v>
      </c>
      <c r="B216" s="109" t="s">
        <v>1406</v>
      </c>
      <c r="C216" s="109" t="s">
        <v>1407</v>
      </c>
      <c r="D216" s="109" t="s">
        <v>550</v>
      </c>
      <c r="E216" s="109" t="s">
        <v>1408</v>
      </c>
      <c r="F216" s="109" t="s">
        <v>565</v>
      </c>
    </row>
    <row r="217" spans="1:6" x14ac:dyDescent="0.25">
      <c r="A217" s="109" t="s">
        <v>1409</v>
      </c>
      <c r="B217" s="109" t="s">
        <v>1410</v>
      </c>
      <c r="C217" s="109" t="s">
        <v>1411</v>
      </c>
      <c r="D217" s="109" t="s">
        <v>1323</v>
      </c>
      <c r="E217" s="109" t="s">
        <v>1412</v>
      </c>
      <c r="F217" s="109" t="s">
        <v>1325</v>
      </c>
    </row>
    <row r="218" spans="1:6" x14ac:dyDescent="0.25">
      <c r="A218" s="109" t="s">
        <v>1413</v>
      </c>
      <c r="B218" s="109" t="s">
        <v>1414</v>
      </c>
      <c r="C218" s="109" t="s">
        <v>1415</v>
      </c>
      <c r="D218" s="109" t="s">
        <v>1416</v>
      </c>
      <c r="E218" s="109" t="s">
        <v>1417</v>
      </c>
      <c r="F218" s="109" t="s">
        <v>1418</v>
      </c>
    </row>
    <row r="219" spans="1:6" x14ac:dyDescent="0.25">
      <c r="A219" s="109" t="s">
        <v>1419</v>
      </c>
      <c r="B219" s="109" t="s">
        <v>1420</v>
      </c>
      <c r="C219" s="109" t="s">
        <v>1421</v>
      </c>
      <c r="D219" s="109" t="s">
        <v>1422</v>
      </c>
      <c r="E219" s="109" t="s">
        <v>1423</v>
      </c>
      <c r="F219" s="109" t="s">
        <v>579</v>
      </c>
    </row>
    <row r="220" spans="1:6" x14ac:dyDescent="0.25">
      <c r="A220" s="109" t="s">
        <v>1424</v>
      </c>
      <c r="B220" s="109" t="s">
        <v>1425</v>
      </c>
      <c r="C220" s="109" t="s">
        <v>1426</v>
      </c>
      <c r="D220" s="109" t="s">
        <v>1427</v>
      </c>
      <c r="E220" s="109" t="s">
        <v>1428</v>
      </c>
      <c r="F220" s="109" t="s">
        <v>552</v>
      </c>
    </row>
    <row r="221" spans="1:6" x14ac:dyDescent="0.25">
      <c r="A221" s="109" t="s">
        <v>1429</v>
      </c>
      <c r="B221" s="109" t="s">
        <v>1430</v>
      </c>
      <c r="C221" s="109" t="s">
        <v>1431</v>
      </c>
      <c r="D221" s="109" t="s">
        <v>856</v>
      </c>
      <c r="E221" s="109" t="s">
        <v>1432</v>
      </c>
      <c r="F221" s="109" t="s">
        <v>1433</v>
      </c>
    </row>
    <row r="222" spans="1:6" x14ac:dyDescent="0.25">
      <c r="A222" s="109" t="s">
        <v>1434</v>
      </c>
      <c r="B222" s="109" t="s">
        <v>1435</v>
      </c>
      <c r="C222" s="109" t="s">
        <v>1436</v>
      </c>
      <c r="D222" s="109" t="s">
        <v>856</v>
      </c>
      <c r="E222" s="109" t="s">
        <v>1432</v>
      </c>
      <c r="F222" s="109" t="s">
        <v>594</v>
      </c>
    </row>
    <row r="223" spans="1:6" x14ac:dyDescent="0.25">
      <c r="A223" s="109" t="s">
        <v>1437</v>
      </c>
      <c r="B223" s="109" t="s">
        <v>1438</v>
      </c>
      <c r="C223" s="109" t="s">
        <v>1439</v>
      </c>
      <c r="D223" s="109" t="s">
        <v>1301</v>
      </c>
      <c r="E223" s="109" t="s">
        <v>1440</v>
      </c>
      <c r="F223" s="109" t="s">
        <v>594</v>
      </c>
    </row>
    <row r="224" spans="1:6" x14ac:dyDescent="0.25">
      <c r="A224" s="109" t="s">
        <v>1441</v>
      </c>
      <c r="B224" s="109" t="s">
        <v>1442</v>
      </c>
      <c r="C224" s="109" t="s">
        <v>1443</v>
      </c>
      <c r="D224" s="109" t="s">
        <v>614</v>
      </c>
      <c r="E224" s="109" t="s">
        <v>1444</v>
      </c>
      <c r="F224" s="109" t="s">
        <v>579</v>
      </c>
    </row>
    <row r="225" spans="1:6" x14ac:dyDescent="0.25">
      <c r="A225" s="109" t="s">
        <v>1445</v>
      </c>
      <c r="B225" s="109" t="s">
        <v>1446</v>
      </c>
      <c r="C225" s="109" t="s">
        <v>1447</v>
      </c>
      <c r="D225" s="109" t="s">
        <v>1448</v>
      </c>
      <c r="E225" s="109" t="s">
        <v>1449</v>
      </c>
      <c r="F225" s="109" t="s">
        <v>1307</v>
      </c>
    </row>
    <row r="226" spans="1:6" x14ac:dyDescent="0.25">
      <c r="A226" s="109" t="s">
        <v>1450</v>
      </c>
      <c r="B226" s="109" t="s">
        <v>1451</v>
      </c>
      <c r="C226" s="109" t="s">
        <v>1452</v>
      </c>
      <c r="D226" s="109" t="s">
        <v>1359</v>
      </c>
      <c r="E226" s="109" t="s">
        <v>1453</v>
      </c>
      <c r="F226" s="109" t="s">
        <v>594</v>
      </c>
    </row>
    <row r="227" spans="1:6" x14ac:dyDescent="0.25">
      <c r="A227" s="109" t="s">
        <v>1454</v>
      </c>
      <c r="B227" s="109" t="s">
        <v>1455</v>
      </c>
      <c r="C227" s="109" t="s">
        <v>1456</v>
      </c>
      <c r="D227" s="109" t="s">
        <v>637</v>
      </c>
      <c r="E227" s="109" t="s">
        <v>1457</v>
      </c>
      <c r="F227" s="109" t="s">
        <v>552</v>
      </c>
    </row>
    <row r="228" spans="1:6" x14ac:dyDescent="0.25">
      <c r="A228" s="109" t="s">
        <v>1458</v>
      </c>
      <c r="B228" s="109" t="s">
        <v>1459</v>
      </c>
      <c r="C228" s="109" t="s">
        <v>1460</v>
      </c>
      <c r="D228" s="109" t="s">
        <v>1461</v>
      </c>
      <c r="E228" s="109" t="s">
        <v>1462</v>
      </c>
      <c r="F228" s="109" t="s">
        <v>1463</v>
      </c>
    </row>
    <row r="229" spans="1:6" x14ac:dyDescent="0.25">
      <c r="A229" s="109" t="s">
        <v>1464</v>
      </c>
      <c r="B229" s="109" t="s">
        <v>1465</v>
      </c>
      <c r="C229" s="109" t="s">
        <v>1466</v>
      </c>
      <c r="D229" s="109" t="s">
        <v>1242</v>
      </c>
      <c r="E229" s="109" t="s">
        <v>1467</v>
      </c>
      <c r="F229" s="109" t="s">
        <v>552</v>
      </c>
    </row>
    <row r="230" spans="1:6" x14ac:dyDescent="0.25">
      <c r="A230" s="109" t="s">
        <v>1468</v>
      </c>
      <c r="B230" s="109" t="s">
        <v>1469</v>
      </c>
      <c r="C230" s="109" t="s">
        <v>1470</v>
      </c>
      <c r="D230" s="109" t="s">
        <v>632</v>
      </c>
      <c r="E230" s="109" t="s">
        <v>1471</v>
      </c>
      <c r="F230" s="109" t="s">
        <v>594</v>
      </c>
    </row>
    <row r="231" spans="1:6" x14ac:dyDescent="0.25">
      <c r="A231" s="109" t="s">
        <v>1472</v>
      </c>
      <c r="B231" s="109" t="s">
        <v>1473</v>
      </c>
      <c r="C231" s="109" t="s">
        <v>1474</v>
      </c>
      <c r="D231" s="109" t="s">
        <v>1475</v>
      </c>
      <c r="E231" s="109" t="s">
        <v>1476</v>
      </c>
      <c r="F231" s="109" t="s">
        <v>1116</v>
      </c>
    </row>
    <row r="232" spans="1:6" x14ac:dyDescent="0.25">
      <c r="A232" s="109" t="s">
        <v>1477</v>
      </c>
      <c r="B232" s="109" t="s">
        <v>1478</v>
      </c>
      <c r="C232" s="109" t="s">
        <v>1479</v>
      </c>
      <c r="D232" s="109" t="s">
        <v>1480</v>
      </c>
      <c r="E232" s="109" t="s">
        <v>1481</v>
      </c>
      <c r="F232" s="109" t="s">
        <v>1249</v>
      </c>
    </row>
    <row r="233" spans="1:6" x14ac:dyDescent="0.25">
      <c r="A233" s="109" t="s">
        <v>1482</v>
      </c>
      <c r="B233" s="109" t="s">
        <v>1483</v>
      </c>
      <c r="C233" s="109" t="s">
        <v>1484</v>
      </c>
      <c r="D233" s="109" t="s">
        <v>632</v>
      </c>
      <c r="E233" s="109" t="s">
        <v>1485</v>
      </c>
      <c r="F233" s="109" t="s">
        <v>594</v>
      </c>
    </row>
    <row r="234" spans="1:6" x14ac:dyDescent="0.25">
      <c r="A234" s="109" t="s">
        <v>1486</v>
      </c>
      <c r="B234" s="109" t="s">
        <v>1487</v>
      </c>
      <c r="C234" s="109" t="s">
        <v>1488</v>
      </c>
      <c r="D234" s="109" t="s">
        <v>632</v>
      </c>
      <c r="E234" s="109" t="s">
        <v>1489</v>
      </c>
      <c r="F234" s="109" t="s">
        <v>594</v>
      </c>
    </row>
    <row r="235" spans="1:6" x14ac:dyDescent="0.25">
      <c r="A235" s="109" t="s">
        <v>1490</v>
      </c>
      <c r="B235" s="109" t="s">
        <v>1491</v>
      </c>
      <c r="C235" s="109" t="s">
        <v>1492</v>
      </c>
      <c r="D235" s="109" t="s">
        <v>1493</v>
      </c>
      <c r="E235" s="109" t="s">
        <v>1494</v>
      </c>
      <c r="F235" s="109" t="s">
        <v>1157</v>
      </c>
    </row>
    <row r="236" spans="1:6" x14ac:dyDescent="0.25">
      <c r="A236" s="109" t="s">
        <v>1495</v>
      </c>
      <c r="B236" s="109" t="s">
        <v>1496</v>
      </c>
      <c r="C236" s="109" t="s">
        <v>1497</v>
      </c>
      <c r="D236" s="109" t="s">
        <v>1301</v>
      </c>
      <c r="E236" s="109" t="s">
        <v>1498</v>
      </c>
      <c r="F236" s="109" t="s">
        <v>594</v>
      </c>
    </row>
    <row r="237" spans="1:6" x14ac:dyDescent="0.25">
      <c r="A237" s="109" t="s">
        <v>1499</v>
      </c>
      <c r="B237" s="109" t="s">
        <v>1500</v>
      </c>
      <c r="C237" s="109" t="s">
        <v>1501</v>
      </c>
      <c r="D237" s="109" t="s">
        <v>1301</v>
      </c>
      <c r="E237" s="109" t="s">
        <v>1502</v>
      </c>
      <c r="F237" s="109" t="s">
        <v>594</v>
      </c>
    </row>
    <row r="238" spans="1:6" x14ac:dyDescent="0.25">
      <c r="A238" s="109" t="s">
        <v>1503</v>
      </c>
      <c r="B238" s="109" t="s">
        <v>1504</v>
      </c>
      <c r="C238" s="109" t="s">
        <v>1505</v>
      </c>
      <c r="D238" s="109" t="s">
        <v>1347</v>
      </c>
      <c r="E238" s="109" t="s">
        <v>1506</v>
      </c>
      <c r="F238" s="109" t="s">
        <v>1157</v>
      </c>
    </row>
    <row r="239" spans="1:6" x14ac:dyDescent="0.25">
      <c r="A239" s="109" t="s">
        <v>1507</v>
      </c>
      <c r="B239" s="109" t="s">
        <v>1508</v>
      </c>
      <c r="C239" s="109" t="s">
        <v>1509</v>
      </c>
      <c r="D239" s="109" t="s">
        <v>550</v>
      </c>
      <c r="E239" s="109" t="s">
        <v>1510</v>
      </c>
      <c r="F239" s="109" t="s">
        <v>565</v>
      </c>
    </row>
    <row r="240" spans="1:6" x14ac:dyDescent="0.25">
      <c r="A240" s="109" t="s">
        <v>1511</v>
      </c>
      <c r="B240" s="109" t="s">
        <v>1512</v>
      </c>
      <c r="C240" s="109" t="s">
        <v>1513</v>
      </c>
      <c r="D240" s="109" t="s">
        <v>550</v>
      </c>
      <c r="E240" s="109" t="s">
        <v>1514</v>
      </c>
      <c r="F240" s="109" t="s">
        <v>565</v>
      </c>
    </row>
    <row r="241" spans="1:6" x14ac:dyDescent="0.25">
      <c r="A241" s="109" t="s">
        <v>1515</v>
      </c>
      <c r="B241" s="109" t="s">
        <v>1516</v>
      </c>
      <c r="C241" s="109" t="s">
        <v>1517</v>
      </c>
      <c r="D241" s="109" t="s">
        <v>592</v>
      </c>
      <c r="E241" s="109" t="s">
        <v>1518</v>
      </c>
      <c r="F241" s="109" t="s">
        <v>552</v>
      </c>
    </row>
    <row r="242" spans="1:6" x14ac:dyDescent="0.25">
      <c r="A242" s="109" t="s">
        <v>1519</v>
      </c>
      <c r="B242" s="109" t="s">
        <v>1520</v>
      </c>
      <c r="C242" s="109" t="s">
        <v>1521</v>
      </c>
      <c r="D242" s="109" t="s">
        <v>1522</v>
      </c>
      <c r="E242" s="109" t="s">
        <v>1523</v>
      </c>
      <c r="F242" s="109" t="s">
        <v>1157</v>
      </c>
    </row>
    <row r="243" spans="1:6" x14ac:dyDescent="0.25">
      <c r="A243" s="109" t="s">
        <v>1524</v>
      </c>
      <c r="B243" s="109" t="s">
        <v>1525</v>
      </c>
      <c r="C243" s="109" t="s">
        <v>1526</v>
      </c>
      <c r="D243" s="109" t="s">
        <v>1522</v>
      </c>
      <c r="E243" s="109" t="s">
        <v>1527</v>
      </c>
      <c r="F243" s="109" t="s">
        <v>1157</v>
      </c>
    </row>
    <row r="244" spans="1:6" x14ac:dyDescent="0.25">
      <c r="A244" s="109" t="s">
        <v>1528</v>
      </c>
      <c r="B244" s="109" t="s">
        <v>1529</v>
      </c>
      <c r="C244" s="109" t="s">
        <v>1530</v>
      </c>
      <c r="D244" s="109" t="s">
        <v>1531</v>
      </c>
      <c r="E244" s="109" t="s">
        <v>1532</v>
      </c>
      <c r="F244" s="109" t="s">
        <v>1116</v>
      </c>
    </row>
    <row r="245" spans="1:6" x14ac:dyDescent="0.25">
      <c r="A245" s="109" t="s">
        <v>1533</v>
      </c>
      <c r="B245" s="109" t="s">
        <v>1534</v>
      </c>
      <c r="C245" s="109" t="s">
        <v>1535</v>
      </c>
      <c r="D245" s="109" t="s">
        <v>1536</v>
      </c>
      <c r="E245" s="109" t="s">
        <v>1537</v>
      </c>
      <c r="F245" s="109" t="s">
        <v>1116</v>
      </c>
    </row>
    <row r="246" spans="1:6" x14ac:dyDescent="0.25">
      <c r="A246" s="109" t="s">
        <v>1538</v>
      </c>
      <c r="B246" s="109" t="s">
        <v>1539</v>
      </c>
      <c r="C246" s="109" t="s">
        <v>1540</v>
      </c>
      <c r="D246" s="109" t="s">
        <v>1044</v>
      </c>
      <c r="E246" s="109" t="s">
        <v>1541</v>
      </c>
      <c r="F246" s="109" t="s">
        <v>552</v>
      </c>
    </row>
    <row r="247" spans="1:6" x14ac:dyDescent="0.25">
      <c r="A247" s="109" t="s">
        <v>1542</v>
      </c>
      <c r="B247" s="109" t="s">
        <v>1543</v>
      </c>
      <c r="C247" s="109" t="s">
        <v>1544</v>
      </c>
      <c r="D247" s="109" t="s">
        <v>1522</v>
      </c>
      <c r="E247" s="109" t="s">
        <v>1545</v>
      </c>
      <c r="F247" s="109" t="s">
        <v>1157</v>
      </c>
    </row>
    <row r="248" spans="1:6" x14ac:dyDescent="0.25">
      <c r="A248" s="109" t="s">
        <v>1546</v>
      </c>
      <c r="B248" s="109" t="s">
        <v>1547</v>
      </c>
      <c r="C248" s="109" t="s">
        <v>772</v>
      </c>
      <c r="D248" s="109" t="s">
        <v>981</v>
      </c>
      <c r="E248" s="109" t="s">
        <v>1548</v>
      </c>
      <c r="F248" s="109" t="s">
        <v>552</v>
      </c>
    </row>
  </sheetData>
  <pageMargins left="0.7" right="0.7" top="0.75" bottom="0.75" header="0.3" footer="0.3"/>
  <tableParts count="1">
    <tablePart r:id="rId1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CEAC7-D007-48A3-9E34-FB6EC5B4A826}">
  <dimension ref="A1:E248"/>
  <sheetViews>
    <sheetView workbookViewId="0"/>
  </sheetViews>
  <sheetFormatPr defaultRowHeight="15" x14ac:dyDescent="0.25"/>
  <cols>
    <col min="1" max="1" width="5.28515625" bestFit="1" customWidth="1"/>
    <col min="2" max="2" width="46.42578125" bestFit="1" customWidth="1"/>
    <col min="3" max="3" width="11" bestFit="1" customWidth="1"/>
    <col min="4" max="4" width="10.7109375" bestFit="1" customWidth="1"/>
    <col min="5" max="5" width="22.140625" bestFit="1" customWidth="1"/>
  </cols>
  <sheetData>
    <row r="1" spans="1:5" x14ac:dyDescent="0.25">
      <c r="A1" s="109" t="s">
        <v>528</v>
      </c>
      <c r="B1" s="109" t="s">
        <v>445</v>
      </c>
      <c r="C1" s="109" t="s">
        <v>530</v>
      </c>
      <c r="D1" s="109" t="s">
        <v>252</v>
      </c>
      <c r="E1" s="109" t="s">
        <v>531</v>
      </c>
    </row>
    <row r="2" spans="1:5" x14ac:dyDescent="0.25">
      <c r="A2" s="109">
        <v>1</v>
      </c>
      <c r="B2" s="109" t="s">
        <v>534</v>
      </c>
      <c r="C2" s="109">
        <v>1368570000</v>
      </c>
      <c r="D2" s="96">
        <v>42069</v>
      </c>
      <c r="E2" s="109">
        <v>0.189</v>
      </c>
    </row>
    <row r="3" spans="1:5" x14ac:dyDescent="0.25">
      <c r="A3" s="109">
        <v>2</v>
      </c>
      <c r="B3" s="109" t="s">
        <v>540</v>
      </c>
      <c r="C3" s="109">
        <v>1267830000</v>
      </c>
      <c r="D3" s="96">
        <v>42069</v>
      </c>
      <c r="E3" s="109">
        <v>0.17499999999999999</v>
      </c>
    </row>
    <row r="4" spans="1:5" x14ac:dyDescent="0.25">
      <c r="A4" s="109">
        <v>3</v>
      </c>
      <c r="B4" s="109" t="s">
        <v>544</v>
      </c>
      <c r="C4" s="109">
        <v>320529000</v>
      </c>
      <c r="D4" s="96">
        <v>42069</v>
      </c>
      <c r="E4" s="109">
        <v>4.4299999999999999E-2</v>
      </c>
    </row>
    <row r="5" spans="1:5" x14ac:dyDescent="0.25">
      <c r="A5" s="109">
        <v>4</v>
      </c>
      <c r="B5" s="109" t="s">
        <v>548</v>
      </c>
      <c r="C5" s="109">
        <v>255461700</v>
      </c>
      <c r="D5" s="96">
        <v>42186</v>
      </c>
      <c r="E5" s="109">
        <v>3.5299999999999998E-2</v>
      </c>
    </row>
    <row r="6" spans="1:5" x14ac:dyDescent="0.25">
      <c r="A6" s="109">
        <v>5</v>
      </c>
      <c r="B6" s="109" t="s">
        <v>554</v>
      </c>
      <c r="C6" s="109">
        <v>203975000</v>
      </c>
      <c r="D6" s="96">
        <v>42069</v>
      </c>
      <c r="E6" s="109">
        <v>2.8199999999999999E-2</v>
      </c>
    </row>
    <row r="7" spans="1:5" x14ac:dyDescent="0.25">
      <c r="A7" s="109">
        <v>6</v>
      </c>
      <c r="B7" s="109" t="s">
        <v>558</v>
      </c>
      <c r="C7" s="109">
        <v>189150000</v>
      </c>
      <c r="D7" s="96">
        <v>42069</v>
      </c>
      <c r="E7" s="109">
        <v>2.6200000000000001E-2</v>
      </c>
    </row>
    <row r="8" spans="1:5" x14ac:dyDescent="0.25">
      <c r="A8" s="109">
        <v>7</v>
      </c>
      <c r="B8" s="109" t="s">
        <v>562</v>
      </c>
      <c r="C8" s="109">
        <v>183523000</v>
      </c>
      <c r="D8" s="96">
        <v>42186</v>
      </c>
      <c r="E8" s="109">
        <v>2.5399999999999999E-2</v>
      </c>
    </row>
    <row r="9" spans="1:5" x14ac:dyDescent="0.25">
      <c r="A9" s="109">
        <v>8</v>
      </c>
      <c r="B9" s="109" t="s">
        <v>567</v>
      </c>
      <c r="C9" s="109">
        <v>157941000</v>
      </c>
      <c r="D9" s="96">
        <v>42069</v>
      </c>
      <c r="E9" s="109">
        <v>2.18E-2</v>
      </c>
    </row>
    <row r="10" spans="1:5" x14ac:dyDescent="0.25">
      <c r="A10" s="109">
        <v>9</v>
      </c>
      <c r="B10" s="109" t="s">
        <v>467</v>
      </c>
      <c r="C10" s="109">
        <v>146270033</v>
      </c>
      <c r="D10" s="96">
        <v>42005</v>
      </c>
      <c r="E10" s="109">
        <v>2.0199999999999999E-2</v>
      </c>
    </row>
    <row r="11" spans="1:5" x14ac:dyDescent="0.25">
      <c r="A11" s="109">
        <v>10</v>
      </c>
      <c r="B11" s="109" t="s">
        <v>575</v>
      </c>
      <c r="C11" s="109">
        <v>126970000</v>
      </c>
      <c r="D11" s="96">
        <v>42036</v>
      </c>
      <c r="E11" s="109">
        <v>1.7600000000000001E-2</v>
      </c>
    </row>
    <row r="12" spans="1:5" x14ac:dyDescent="0.25">
      <c r="A12" s="109">
        <v>11</v>
      </c>
      <c r="B12" s="109" t="s">
        <v>581</v>
      </c>
      <c r="C12" s="109">
        <v>121005815</v>
      </c>
      <c r="D12" s="96">
        <v>42186</v>
      </c>
      <c r="E12" s="109">
        <v>1.67E-2</v>
      </c>
    </row>
    <row r="13" spans="1:5" x14ac:dyDescent="0.25">
      <c r="A13" s="109">
        <v>12</v>
      </c>
      <c r="B13" s="109" t="s">
        <v>586</v>
      </c>
      <c r="C13" s="109">
        <v>101098400</v>
      </c>
      <c r="D13" s="96">
        <v>42069</v>
      </c>
      <c r="E13" s="109">
        <v>1.4E-2</v>
      </c>
    </row>
    <row r="14" spans="1:5" x14ac:dyDescent="0.25">
      <c r="A14" s="109">
        <v>13</v>
      </c>
      <c r="B14" s="109" t="s">
        <v>590</v>
      </c>
      <c r="C14" s="109">
        <v>90730000</v>
      </c>
      <c r="D14" s="96">
        <v>41821</v>
      </c>
      <c r="E14" s="109">
        <v>1.26E-2</v>
      </c>
    </row>
    <row r="15" spans="1:5" x14ac:dyDescent="0.25">
      <c r="A15" s="109">
        <v>14</v>
      </c>
      <c r="B15" s="109" t="s">
        <v>596</v>
      </c>
      <c r="C15" s="109">
        <v>90076012</v>
      </c>
      <c r="D15" s="96">
        <v>42186</v>
      </c>
      <c r="E15" s="109">
        <v>1.2500000000000001E-2</v>
      </c>
    </row>
    <row r="16" spans="1:5" x14ac:dyDescent="0.25">
      <c r="A16" s="109">
        <v>15</v>
      </c>
      <c r="B16" s="109" t="s">
        <v>600</v>
      </c>
      <c r="C16" s="109">
        <v>88123300</v>
      </c>
      <c r="D16" s="96">
        <v>42069</v>
      </c>
      <c r="E16" s="109">
        <v>1.2200000000000001E-2</v>
      </c>
    </row>
    <row r="17" spans="1:5" x14ac:dyDescent="0.25">
      <c r="A17" s="109">
        <v>16</v>
      </c>
      <c r="B17" s="109" t="s">
        <v>457</v>
      </c>
      <c r="C17" s="109">
        <v>80925000</v>
      </c>
      <c r="D17" s="96">
        <v>41820</v>
      </c>
      <c r="E17" s="109">
        <v>1.12E-2</v>
      </c>
    </row>
    <row r="18" spans="1:5" x14ac:dyDescent="0.25">
      <c r="A18" s="109">
        <v>17</v>
      </c>
      <c r="B18" s="109" t="s">
        <v>608</v>
      </c>
      <c r="C18" s="109">
        <v>78165200</v>
      </c>
      <c r="D18" s="96">
        <v>42069</v>
      </c>
      <c r="E18" s="109">
        <v>1.0800000000000001E-2</v>
      </c>
    </row>
    <row r="19" spans="1:5" x14ac:dyDescent="0.25">
      <c r="A19" s="109">
        <v>18</v>
      </c>
      <c r="B19" s="109" t="s">
        <v>612</v>
      </c>
      <c r="C19" s="109">
        <v>77695904</v>
      </c>
      <c r="D19" s="96">
        <v>42004</v>
      </c>
      <c r="E19" s="109">
        <v>1.0699999999999999E-2</v>
      </c>
    </row>
    <row r="20" spans="1:5" x14ac:dyDescent="0.25">
      <c r="A20" s="109">
        <v>19</v>
      </c>
      <c r="B20" s="109" t="s">
        <v>617</v>
      </c>
      <c r="C20" s="109">
        <v>71246000</v>
      </c>
      <c r="D20" s="96">
        <v>42186</v>
      </c>
      <c r="E20" s="109">
        <v>9.9000000000000008E-3</v>
      </c>
    </row>
    <row r="21" spans="1:5" x14ac:dyDescent="0.25">
      <c r="A21" s="109">
        <v>20</v>
      </c>
      <c r="B21" s="109" t="s">
        <v>621</v>
      </c>
      <c r="C21" s="109">
        <v>66104000</v>
      </c>
      <c r="D21" s="96">
        <v>42036</v>
      </c>
      <c r="E21" s="109">
        <v>9.1000000000000004E-3</v>
      </c>
    </row>
    <row r="22" spans="1:5" x14ac:dyDescent="0.25">
      <c r="A22" s="109">
        <v>21</v>
      </c>
      <c r="B22" s="109" t="s">
        <v>625</v>
      </c>
      <c r="C22" s="109">
        <v>64871000</v>
      </c>
      <c r="D22" s="96">
        <v>41821</v>
      </c>
      <c r="E22" s="109">
        <v>8.9999999999999993E-3</v>
      </c>
    </row>
    <row r="23" spans="1:5" x14ac:dyDescent="0.25">
      <c r="A23" s="109">
        <v>22</v>
      </c>
      <c r="B23" s="109" t="s">
        <v>630</v>
      </c>
      <c r="C23" s="109">
        <v>64105654</v>
      </c>
      <c r="D23" s="96">
        <v>41456</v>
      </c>
      <c r="E23" s="109">
        <v>8.8999999999999999E-3</v>
      </c>
    </row>
    <row r="24" spans="1:5" x14ac:dyDescent="0.25">
      <c r="A24" s="109">
        <v>23</v>
      </c>
      <c r="B24" s="109" t="s">
        <v>635</v>
      </c>
      <c r="C24" s="109">
        <v>60782309</v>
      </c>
      <c r="D24" s="96">
        <v>41912</v>
      </c>
      <c r="E24" s="109">
        <v>8.3999999999999995E-3</v>
      </c>
    </row>
    <row r="25" spans="1:5" x14ac:dyDescent="0.25">
      <c r="A25" s="109">
        <v>24</v>
      </c>
      <c r="B25" s="109" t="s">
        <v>640</v>
      </c>
      <c r="C25" s="109">
        <v>54002000</v>
      </c>
      <c r="D25" s="96">
        <v>41821</v>
      </c>
      <c r="E25" s="109">
        <v>7.4999999999999997E-3</v>
      </c>
    </row>
    <row r="26" spans="1:5" x14ac:dyDescent="0.25">
      <c r="A26" s="109">
        <v>25</v>
      </c>
      <c r="B26" s="109" t="s">
        <v>644</v>
      </c>
      <c r="C26" s="109">
        <v>51419420</v>
      </c>
      <c r="D26" s="96">
        <v>41727</v>
      </c>
      <c r="E26" s="109">
        <v>7.1000000000000004E-3</v>
      </c>
    </row>
    <row r="27" spans="1:5" x14ac:dyDescent="0.25">
      <c r="A27" s="109">
        <v>26</v>
      </c>
      <c r="B27" s="109" t="s">
        <v>650</v>
      </c>
      <c r="C27" s="109">
        <v>51342881</v>
      </c>
      <c r="D27" s="96">
        <v>42005</v>
      </c>
      <c r="E27" s="109">
        <v>7.1000000000000004E-3</v>
      </c>
    </row>
    <row r="28" spans="1:5" x14ac:dyDescent="0.25">
      <c r="A28" s="109">
        <v>27</v>
      </c>
      <c r="B28" s="109" t="s">
        <v>653</v>
      </c>
      <c r="C28" s="109">
        <v>48025400</v>
      </c>
      <c r="D28" s="96">
        <v>42069</v>
      </c>
      <c r="E28" s="109">
        <v>6.6400000000000001E-3</v>
      </c>
    </row>
    <row r="29" spans="1:5" x14ac:dyDescent="0.25">
      <c r="A29" s="109">
        <v>28</v>
      </c>
      <c r="B29" s="109" t="s">
        <v>657</v>
      </c>
      <c r="C29" s="109">
        <v>47421786</v>
      </c>
      <c r="D29" s="96">
        <v>41821</v>
      </c>
      <c r="E29" s="109">
        <v>6.6E-3</v>
      </c>
    </row>
    <row r="30" spans="1:5" x14ac:dyDescent="0.25">
      <c r="A30" s="109">
        <v>29</v>
      </c>
      <c r="B30" s="109" t="s">
        <v>662</v>
      </c>
      <c r="C30" s="109">
        <v>46749000</v>
      </c>
      <c r="D30" s="96">
        <v>42186</v>
      </c>
      <c r="E30" s="109">
        <v>6.4999999999999997E-3</v>
      </c>
    </row>
    <row r="31" spans="1:5" x14ac:dyDescent="0.25">
      <c r="A31" s="109">
        <v>30</v>
      </c>
      <c r="B31" s="109" t="s">
        <v>666</v>
      </c>
      <c r="C31" s="109">
        <v>46464053</v>
      </c>
      <c r="D31" s="96">
        <v>41821</v>
      </c>
      <c r="E31" s="109">
        <v>6.4000000000000003E-3</v>
      </c>
    </row>
    <row r="32" spans="1:5" x14ac:dyDescent="0.25">
      <c r="A32" s="109">
        <v>31</v>
      </c>
      <c r="B32" s="109" t="s">
        <v>670</v>
      </c>
      <c r="C32" s="109">
        <v>43131966</v>
      </c>
      <c r="D32" s="96">
        <v>42186</v>
      </c>
      <c r="E32" s="109">
        <v>6.0000000000000001E-3</v>
      </c>
    </row>
    <row r="33" spans="1:5" x14ac:dyDescent="0.25">
      <c r="A33" s="109">
        <v>32</v>
      </c>
      <c r="B33" s="109" t="s">
        <v>674</v>
      </c>
      <c r="C33" s="109">
        <v>42928900</v>
      </c>
      <c r="D33" s="96">
        <v>42005</v>
      </c>
      <c r="E33" s="109">
        <v>5.8999999999999999E-3</v>
      </c>
    </row>
    <row r="34" spans="1:5" x14ac:dyDescent="0.25">
      <c r="A34" s="109">
        <v>33</v>
      </c>
      <c r="B34" s="109" t="s">
        <v>678</v>
      </c>
      <c r="C34" s="109">
        <v>39500000</v>
      </c>
      <c r="D34" s="96">
        <v>42005</v>
      </c>
      <c r="E34" s="109">
        <v>5.4999999999999997E-3</v>
      </c>
    </row>
    <row r="35" spans="1:5" x14ac:dyDescent="0.25">
      <c r="A35" s="109">
        <v>34</v>
      </c>
      <c r="B35" s="109" t="s">
        <v>682</v>
      </c>
      <c r="C35" s="109">
        <v>38484000</v>
      </c>
      <c r="D35" s="96">
        <v>42004</v>
      </c>
      <c r="E35" s="109">
        <v>5.3E-3</v>
      </c>
    </row>
    <row r="36" spans="1:5" x14ac:dyDescent="0.25">
      <c r="A36" s="109">
        <v>35</v>
      </c>
      <c r="B36" s="109" t="s">
        <v>686</v>
      </c>
      <c r="C36" s="109">
        <v>38435252</v>
      </c>
      <c r="D36" s="96">
        <v>42186</v>
      </c>
      <c r="E36" s="109">
        <v>5.3E-3</v>
      </c>
    </row>
    <row r="37" spans="1:5" x14ac:dyDescent="0.25">
      <c r="A37" s="109">
        <v>36</v>
      </c>
      <c r="B37" s="109" t="s">
        <v>689</v>
      </c>
      <c r="C37" s="109">
        <v>36004552</v>
      </c>
      <c r="D37" s="96">
        <v>41821</v>
      </c>
      <c r="E37" s="109">
        <v>5.0000000000000001E-3</v>
      </c>
    </row>
    <row r="38" spans="1:5" x14ac:dyDescent="0.25">
      <c r="A38" s="109">
        <v>37</v>
      </c>
      <c r="B38" s="109" t="s">
        <v>693</v>
      </c>
      <c r="C38" s="109">
        <v>35675834</v>
      </c>
      <c r="D38" s="96">
        <v>41913</v>
      </c>
      <c r="E38" s="109">
        <v>4.8999999999999998E-3</v>
      </c>
    </row>
    <row r="39" spans="1:5" x14ac:dyDescent="0.25">
      <c r="A39" s="109">
        <v>38</v>
      </c>
      <c r="B39" s="109" t="s">
        <v>698</v>
      </c>
      <c r="C39" s="109">
        <v>34856813</v>
      </c>
      <c r="D39" s="96">
        <v>41879</v>
      </c>
      <c r="E39" s="109">
        <v>4.7999999999999996E-3</v>
      </c>
    </row>
    <row r="40" spans="1:5" x14ac:dyDescent="0.25">
      <c r="A40" s="109">
        <v>39</v>
      </c>
      <c r="B40" s="109" t="s">
        <v>703</v>
      </c>
      <c r="C40" s="109">
        <v>33543100</v>
      </c>
      <c r="D40" s="96">
        <v>42069</v>
      </c>
      <c r="E40" s="109">
        <v>4.64E-3</v>
      </c>
    </row>
    <row r="41" spans="1:5" x14ac:dyDescent="0.25">
      <c r="A41" s="109">
        <v>40</v>
      </c>
      <c r="B41" s="109" t="s">
        <v>707</v>
      </c>
      <c r="C41" s="109">
        <v>31521418</v>
      </c>
      <c r="D41" s="96">
        <v>42186</v>
      </c>
      <c r="E41" s="109">
        <v>4.4000000000000003E-3</v>
      </c>
    </row>
    <row r="42" spans="1:5" x14ac:dyDescent="0.25">
      <c r="A42" s="109">
        <v>41</v>
      </c>
      <c r="B42" s="109" t="s">
        <v>711</v>
      </c>
      <c r="C42" s="109">
        <v>31151643</v>
      </c>
      <c r="D42" s="96">
        <v>42186</v>
      </c>
      <c r="E42" s="109">
        <v>4.3E-3</v>
      </c>
    </row>
    <row r="43" spans="1:5" x14ac:dyDescent="0.25">
      <c r="A43" s="109">
        <v>42</v>
      </c>
      <c r="B43" s="109" t="s">
        <v>715</v>
      </c>
      <c r="C43" s="109">
        <v>30620404</v>
      </c>
      <c r="D43" s="96">
        <v>42186</v>
      </c>
      <c r="E43" s="109">
        <v>4.1999999999999997E-3</v>
      </c>
    </row>
    <row r="44" spans="1:5" x14ac:dyDescent="0.25">
      <c r="A44" s="109">
        <v>43</v>
      </c>
      <c r="B44" s="109" t="s">
        <v>719</v>
      </c>
      <c r="C44" s="109">
        <v>30511900</v>
      </c>
      <c r="D44" s="96">
        <v>42069</v>
      </c>
      <c r="E44" s="109">
        <v>4.2199999999999998E-3</v>
      </c>
    </row>
    <row r="45" spans="1:5" x14ac:dyDescent="0.25">
      <c r="A45" s="109">
        <v>44</v>
      </c>
      <c r="B45" s="109" t="s">
        <v>723</v>
      </c>
      <c r="C45" s="109">
        <v>30492800</v>
      </c>
      <c r="D45" s="96">
        <v>41640</v>
      </c>
      <c r="E45" s="109">
        <v>4.1999999999999997E-3</v>
      </c>
    </row>
    <row r="46" spans="1:5" x14ac:dyDescent="0.25">
      <c r="A46" s="109">
        <v>45</v>
      </c>
      <c r="B46" s="109" t="s">
        <v>727</v>
      </c>
      <c r="C46" s="109">
        <v>28037904</v>
      </c>
      <c r="D46" s="96">
        <v>42186</v>
      </c>
      <c r="E46" s="109">
        <v>3.8999999999999998E-3</v>
      </c>
    </row>
    <row r="47" spans="1:5" x14ac:dyDescent="0.25">
      <c r="A47" s="109">
        <v>46</v>
      </c>
      <c r="B47" s="109" t="s">
        <v>731</v>
      </c>
      <c r="C47" s="109">
        <v>27043093</v>
      </c>
      <c r="D47" s="96">
        <v>41821</v>
      </c>
      <c r="E47" s="109">
        <v>3.7000000000000002E-3</v>
      </c>
    </row>
    <row r="48" spans="1:5" x14ac:dyDescent="0.25">
      <c r="A48" s="109">
        <v>47</v>
      </c>
      <c r="B48" s="109" t="s">
        <v>735</v>
      </c>
      <c r="C48" s="109">
        <v>26556800</v>
      </c>
      <c r="D48" s="96">
        <v>41821</v>
      </c>
      <c r="E48" s="109">
        <v>3.7000000000000002E-3</v>
      </c>
    </row>
    <row r="49" spans="1:5" x14ac:dyDescent="0.25">
      <c r="A49" s="109">
        <v>48</v>
      </c>
      <c r="B49" s="109" t="s">
        <v>738</v>
      </c>
      <c r="C49" s="109">
        <v>25956000</v>
      </c>
      <c r="D49" s="96">
        <v>41821</v>
      </c>
      <c r="E49" s="109">
        <v>3.5999999999999999E-3</v>
      </c>
    </row>
    <row r="50" spans="1:5" x14ac:dyDescent="0.25">
      <c r="A50" s="109">
        <v>49</v>
      </c>
      <c r="B50" s="109" t="s">
        <v>742</v>
      </c>
      <c r="C50" s="109">
        <v>25727911</v>
      </c>
      <c r="D50" s="96">
        <v>42186</v>
      </c>
      <c r="E50" s="109">
        <v>3.5999999999999999E-3</v>
      </c>
    </row>
    <row r="51" spans="1:5" x14ac:dyDescent="0.25">
      <c r="A51" s="109">
        <v>50</v>
      </c>
      <c r="B51" s="109" t="s">
        <v>746</v>
      </c>
      <c r="C51" s="109">
        <v>25155000</v>
      </c>
      <c r="D51" s="96">
        <v>42186</v>
      </c>
      <c r="E51" s="109">
        <v>3.5000000000000001E-3</v>
      </c>
    </row>
    <row r="52" spans="1:5" x14ac:dyDescent="0.25">
      <c r="A52" s="109">
        <v>51</v>
      </c>
      <c r="B52" s="109" t="s">
        <v>750</v>
      </c>
      <c r="C52" s="109">
        <v>24383301</v>
      </c>
      <c r="D52" s="96">
        <v>41775</v>
      </c>
      <c r="E52" s="109">
        <v>3.3999999999999998E-3</v>
      </c>
    </row>
    <row r="53" spans="1:5" x14ac:dyDescent="0.25">
      <c r="A53" s="109">
        <v>52</v>
      </c>
      <c r="B53" s="109" t="s">
        <v>755</v>
      </c>
      <c r="C53" s="109">
        <v>23766500</v>
      </c>
      <c r="D53" s="96">
        <v>42069</v>
      </c>
      <c r="E53" s="109">
        <v>3.29E-3</v>
      </c>
    </row>
    <row r="54" spans="1:5" x14ac:dyDescent="0.25">
      <c r="A54" s="109">
        <v>53</v>
      </c>
      <c r="B54" s="109" t="s">
        <v>759</v>
      </c>
      <c r="C54" s="109">
        <v>23440278</v>
      </c>
      <c r="D54" s="96">
        <v>42035</v>
      </c>
      <c r="E54" s="109">
        <v>3.2000000000000002E-3</v>
      </c>
    </row>
    <row r="55" spans="1:5" x14ac:dyDescent="0.25">
      <c r="A55" s="109">
        <v>54</v>
      </c>
      <c r="B55" s="109" t="s">
        <v>764</v>
      </c>
      <c r="C55" s="109">
        <v>23087363</v>
      </c>
      <c r="D55" s="96">
        <v>42069</v>
      </c>
      <c r="E55" s="109">
        <v>3.2000000000000002E-3</v>
      </c>
    </row>
    <row r="56" spans="1:5" x14ac:dyDescent="0.25">
      <c r="A56" s="109">
        <v>55</v>
      </c>
      <c r="B56" s="109" t="s">
        <v>767</v>
      </c>
      <c r="C56" s="109">
        <v>22671331</v>
      </c>
      <c r="D56" s="96">
        <v>41774</v>
      </c>
      <c r="E56" s="109">
        <v>3.0999999999999999E-3</v>
      </c>
    </row>
    <row r="57" spans="1:5" x14ac:dyDescent="0.25">
      <c r="A57" s="109">
        <v>56</v>
      </c>
      <c r="B57" s="109" t="s">
        <v>773</v>
      </c>
      <c r="C57" s="109">
        <v>21842167</v>
      </c>
      <c r="D57" s="96">
        <v>41456</v>
      </c>
      <c r="E57" s="109">
        <v>3.0000000000000001E-3</v>
      </c>
    </row>
    <row r="58" spans="1:5" x14ac:dyDescent="0.25">
      <c r="A58" s="109">
        <v>57</v>
      </c>
      <c r="B58" s="109" t="s">
        <v>777</v>
      </c>
      <c r="C58" s="109">
        <v>21143237</v>
      </c>
      <c r="D58" s="96">
        <v>41456</v>
      </c>
      <c r="E58" s="109">
        <v>2.8E-3</v>
      </c>
    </row>
    <row r="59" spans="1:5" x14ac:dyDescent="0.25">
      <c r="A59" s="109">
        <v>58</v>
      </c>
      <c r="B59" s="109" t="s">
        <v>781</v>
      </c>
      <c r="C59" s="109">
        <v>20359439</v>
      </c>
      <c r="D59" s="96">
        <v>40987</v>
      </c>
      <c r="E59" s="109">
        <v>2.8E-3</v>
      </c>
    </row>
    <row r="60" spans="1:5" x14ac:dyDescent="0.25">
      <c r="A60" s="109">
        <v>59</v>
      </c>
      <c r="B60" s="109" t="s">
        <v>459</v>
      </c>
      <c r="C60" s="109">
        <v>19942642</v>
      </c>
      <c r="D60" s="96">
        <v>41640</v>
      </c>
      <c r="E60" s="109">
        <v>2.8E-3</v>
      </c>
    </row>
    <row r="61" spans="1:5" x14ac:dyDescent="0.25">
      <c r="A61" s="109">
        <v>60</v>
      </c>
      <c r="B61" s="109" t="s">
        <v>788</v>
      </c>
      <c r="C61" s="109">
        <v>19268000</v>
      </c>
      <c r="D61" s="96">
        <v>42186</v>
      </c>
      <c r="E61" s="109">
        <v>2.7000000000000001E-3</v>
      </c>
    </row>
    <row r="62" spans="1:5" x14ac:dyDescent="0.25">
      <c r="A62" s="109">
        <v>61</v>
      </c>
      <c r="B62" s="109" t="s">
        <v>792</v>
      </c>
      <c r="C62" s="109">
        <v>18450494</v>
      </c>
      <c r="D62" s="96">
        <v>42186</v>
      </c>
      <c r="E62" s="109">
        <v>2.5999999999999999E-3</v>
      </c>
    </row>
    <row r="63" spans="1:5" x14ac:dyDescent="0.25">
      <c r="A63" s="109">
        <v>62</v>
      </c>
      <c r="B63" s="109" t="s">
        <v>796</v>
      </c>
      <c r="C63" s="109">
        <v>18006407</v>
      </c>
      <c r="D63" s="96">
        <v>42186</v>
      </c>
      <c r="E63" s="109">
        <v>2.5000000000000001E-3</v>
      </c>
    </row>
    <row r="64" spans="1:5" x14ac:dyDescent="0.25">
      <c r="A64" s="109">
        <v>63</v>
      </c>
      <c r="B64" s="109" t="s">
        <v>800</v>
      </c>
      <c r="C64" s="109">
        <v>17417500</v>
      </c>
      <c r="D64" s="96">
        <v>42005</v>
      </c>
      <c r="E64" s="109">
        <v>2.3999999999999998E-3</v>
      </c>
    </row>
    <row r="65" spans="1:5" x14ac:dyDescent="0.25">
      <c r="A65" s="109">
        <v>64</v>
      </c>
      <c r="B65" s="109" t="s">
        <v>804</v>
      </c>
      <c r="C65" s="109">
        <v>16892500</v>
      </c>
      <c r="D65" s="96">
        <v>42069</v>
      </c>
      <c r="E65" s="109">
        <v>2.3400000000000001E-3</v>
      </c>
    </row>
    <row r="66" spans="1:5" x14ac:dyDescent="0.25">
      <c r="A66" s="109">
        <v>65</v>
      </c>
      <c r="B66" s="109" t="s">
        <v>808</v>
      </c>
      <c r="C66" s="109">
        <v>16310431</v>
      </c>
      <c r="D66" s="96">
        <v>42186</v>
      </c>
      <c r="E66" s="109">
        <v>2.3E-3</v>
      </c>
    </row>
    <row r="67" spans="1:5" x14ac:dyDescent="0.25">
      <c r="A67" s="109">
        <v>66</v>
      </c>
      <c r="B67" s="109" t="s">
        <v>812</v>
      </c>
      <c r="C67" s="109">
        <v>16259000</v>
      </c>
      <c r="D67" s="96">
        <v>42186</v>
      </c>
      <c r="E67" s="109">
        <v>2.2000000000000001E-3</v>
      </c>
    </row>
    <row r="68" spans="1:5" x14ac:dyDescent="0.25">
      <c r="A68" s="109">
        <v>67</v>
      </c>
      <c r="B68" s="109" t="s">
        <v>816</v>
      </c>
      <c r="C68" s="109">
        <v>15945200</v>
      </c>
      <c r="D68" s="96">
        <v>42069</v>
      </c>
      <c r="E68" s="109">
        <v>2.2000000000000001E-3</v>
      </c>
    </row>
    <row r="69" spans="1:5" x14ac:dyDescent="0.25">
      <c r="A69" s="109">
        <v>68</v>
      </c>
      <c r="B69" s="109" t="s">
        <v>819</v>
      </c>
      <c r="C69" s="109">
        <v>15806675</v>
      </c>
      <c r="D69" s="96">
        <v>41821</v>
      </c>
      <c r="E69" s="109">
        <v>2.2000000000000001E-3</v>
      </c>
    </row>
    <row r="70" spans="1:5" x14ac:dyDescent="0.25">
      <c r="A70" s="109">
        <v>69</v>
      </c>
      <c r="B70" s="109" t="s">
        <v>822</v>
      </c>
      <c r="C70" s="109">
        <v>15473905</v>
      </c>
      <c r="D70" s="96">
        <v>42186</v>
      </c>
      <c r="E70" s="109">
        <v>2.0999999999999999E-3</v>
      </c>
    </row>
    <row r="71" spans="1:5" x14ac:dyDescent="0.25">
      <c r="A71" s="109">
        <v>70</v>
      </c>
      <c r="B71" s="109" t="s">
        <v>826</v>
      </c>
      <c r="C71" s="109">
        <v>15405157</v>
      </c>
      <c r="D71" s="96">
        <v>42186</v>
      </c>
      <c r="E71" s="109">
        <v>2.0999999999999999E-3</v>
      </c>
    </row>
    <row r="72" spans="1:5" x14ac:dyDescent="0.25">
      <c r="A72" s="109">
        <v>71</v>
      </c>
      <c r="B72" s="109" t="s">
        <v>829</v>
      </c>
      <c r="C72" s="109">
        <v>13606000</v>
      </c>
      <c r="D72" s="96">
        <v>42186</v>
      </c>
      <c r="E72" s="109">
        <v>1.9E-3</v>
      </c>
    </row>
    <row r="73" spans="1:5" x14ac:dyDescent="0.25">
      <c r="A73" s="109">
        <v>72</v>
      </c>
      <c r="B73" s="109" t="s">
        <v>833</v>
      </c>
      <c r="C73" s="109">
        <v>13508715</v>
      </c>
      <c r="D73" s="96">
        <v>41597</v>
      </c>
      <c r="E73" s="109">
        <v>1.9E-3</v>
      </c>
    </row>
    <row r="74" spans="1:5" x14ac:dyDescent="0.25">
      <c r="A74" s="109">
        <v>73</v>
      </c>
      <c r="B74" s="109" t="s">
        <v>838</v>
      </c>
      <c r="C74" s="109">
        <v>13061239</v>
      </c>
      <c r="D74" s="96">
        <v>41138</v>
      </c>
      <c r="E74" s="109">
        <v>1.8E-3</v>
      </c>
    </row>
    <row r="75" spans="1:5" x14ac:dyDescent="0.25">
      <c r="A75" s="109">
        <v>74</v>
      </c>
      <c r="B75" s="109" t="s">
        <v>844</v>
      </c>
      <c r="C75" s="109">
        <v>11892934</v>
      </c>
      <c r="D75" s="96">
        <v>42186</v>
      </c>
      <c r="E75" s="109">
        <v>1.6000000000000001E-3</v>
      </c>
    </row>
    <row r="76" spans="1:5" x14ac:dyDescent="0.25">
      <c r="A76" s="109">
        <v>75</v>
      </c>
      <c r="B76" s="109" t="s">
        <v>848</v>
      </c>
      <c r="C76" s="109">
        <v>11410651</v>
      </c>
      <c r="D76" s="96">
        <v>42186</v>
      </c>
      <c r="E76" s="109">
        <v>1.6000000000000001E-3</v>
      </c>
    </row>
    <row r="77" spans="1:5" x14ac:dyDescent="0.25">
      <c r="A77" s="109">
        <v>76</v>
      </c>
      <c r="B77" s="109" t="s">
        <v>851</v>
      </c>
      <c r="C77" s="109">
        <v>11237160</v>
      </c>
      <c r="D77" s="96">
        <v>42005</v>
      </c>
      <c r="E77" s="109">
        <v>1.6000000000000001E-3</v>
      </c>
    </row>
    <row r="78" spans="1:5" x14ac:dyDescent="0.25">
      <c r="A78" s="109">
        <v>77</v>
      </c>
      <c r="B78" s="109" t="s">
        <v>854</v>
      </c>
      <c r="C78" s="109">
        <v>11210064</v>
      </c>
      <c r="D78" s="96">
        <v>41639</v>
      </c>
      <c r="E78" s="109">
        <v>1.6000000000000001E-3</v>
      </c>
    </row>
    <row r="79" spans="1:5" x14ac:dyDescent="0.25">
      <c r="A79" s="109">
        <v>78</v>
      </c>
      <c r="B79" s="109" t="s">
        <v>858</v>
      </c>
      <c r="C79" s="109">
        <v>11123000</v>
      </c>
      <c r="D79" s="96">
        <v>42186</v>
      </c>
      <c r="E79" s="109">
        <v>1.5E-3</v>
      </c>
    </row>
    <row r="80" spans="1:5" x14ac:dyDescent="0.25">
      <c r="A80" s="109">
        <v>79</v>
      </c>
      <c r="B80" s="109" t="s">
        <v>862</v>
      </c>
      <c r="C80" s="109">
        <v>10996891</v>
      </c>
      <c r="D80" s="96">
        <v>41821</v>
      </c>
      <c r="E80" s="109">
        <v>1.5E-3</v>
      </c>
    </row>
    <row r="81" spans="1:5" x14ac:dyDescent="0.25">
      <c r="A81" s="109">
        <v>80</v>
      </c>
      <c r="B81" s="109" t="s">
        <v>865</v>
      </c>
      <c r="C81" s="109">
        <v>10992589</v>
      </c>
      <c r="D81" s="96">
        <v>41640</v>
      </c>
      <c r="E81" s="109">
        <v>1.5E-3</v>
      </c>
    </row>
    <row r="82" spans="1:5" x14ac:dyDescent="0.25">
      <c r="A82" s="109">
        <v>81</v>
      </c>
      <c r="B82" s="109" t="s">
        <v>868</v>
      </c>
      <c r="C82" s="109">
        <v>10982754</v>
      </c>
      <c r="D82" s="96">
        <v>41752</v>
      </c>
      <c r="E82" s="109">
        <v>1.5E-3</v>
      </c>
    </row>
    <row r="83" spans="1:5" x14ac:dyDescent="0.25">
      <c r="A83" s="109">
        <v>82</v>
      </c>
      <c r="B83" s="109" t="s">
        <v>872</v>
      </c>
      <c r="C83" s="109">
        <v>10911819</v>
      </c>
      <c r="D83" s="96">
        <v>42186</v>
      </c>
      <c r="E83" s="109">
        <v>1.5E-3</v>
      </c>
    </row>
    <row r="84" spans="1:5" x14ac:dyDescent="0.25">
      <c r="A84" s="109">
        <v>83</v>
      </c>
      <c r="B84" s="109" t="s">
        <v>875</v>
      </c>
      <c r="C84" s="109">
        <v>10628972</v>
      </c>
      <c r="D84" s="96">
        <v>41731</v>
      </c>
      <c r="E84" s="109">
        <v>1.5E-3</v>
      </c>
    </row>
    <row r="85" spans="1:5" x14ac:dyDescent="0.25">
      <c r="A85" s="109">
        <v>84</v>
      </c>
      <c r="B85" s="109" t="s">
        <v>879</v>
      </c>
      <c r="C85" s="109">
        <v>10528477</v>
      </c>
      <c r="D85" s="96">
        <v>41912</v>
      </c>
      <c r="E85" s="109">
        <v>1.5E-3</v>
      </c>
    </row>
    <row r="86" spans="1:5" x14ac:dyDescent="0.25">
      <c r="A86" s="109">
        <v>85</v>
      </c>
      <c r="B86" s="109" t="s">
        <v>883</v>
      </c>
      <c r="C86" s="109">
        <v>10477800</v>
      </c>
      <c r="D86" s="96">
        <v>41639</v>
      </c>
      <c r="E86" s="109">
        <v>1.5E-3</v>
      </c>
    </row>
    <row r="87" spans="1:5" x14ac:dyDescent="0.25">
      <c r="A87" s="109">
        <v>86</v>
      </c>
      <c r="B87" s="109" t="s">
        <v>886</v>
      </c>
      <c r="C87" s="109">
        <v>10378267</v>
      </c>
      <c r="D87" s="96">
        <v>41821</v>
      </c>
      <c r="E87" s="109">
        <v>1.4E-3</v>
      </c>
    </row>
    <row r="88" spans="1:5" x14ac:dyDescent="0.25">
      <c r="A88" s="109">
        <v>87</v>
      </c>
      <c r="B88" s="109" t="s">
        <v>890</v>
      </c>
      <c r="C88" s="109">
        <v>10315244</v>
      </c>
      <c r="D88" s="96">
        <v>42186</v>
      </c>
      <c r="E88" s="109">
        <v>1.4E-3</v>
      </c>
    </row>
    <row r="89" spans="1:5" x14ac:dyDescent="0.25">
      <c r="A89" s="109">
        <v>88</v>
      </c>
      <c r="B89" s="109" t="s">
        <v>893</v>
      </c>
      <c r="C89" s="109">
        <v>9849000</v>
      </c>
      <c r="D89" s="96">
        <v>42004</v>
      </c>
      <c r="E89" s="109">
        <v>1.4E-3</v>
      </c>
    </row>
    <row r="90" spans="1:5" x14ac:dyDescent="0.25">
      <c r="A90" s="109">
        <v>89</v>
      </c>
      <c r="B90" s="109" t="s">
        <v>896</v>
      </c>
      <c r="C90" s="109">
        <v>9823827</v>
      </c>
      <c r="D90" s="96">
        <v>42186</v>
      </c>
      <c r="E90" s="109">
        <v>1.4E-3</v>
      </c>
    </row>
    <row r="91" spans="1:5" x14ac:dyDescent="0.25">
      <c r="A91" s="109">
        <v>90</v>
      </c>
      <c r="B91" s="109" t="s">
        <v>899</v>
      </c>
      <c r="C91" s="109">
        <v>9753627</v>
      </c>
      <c r="D91" s="96">
        <v>42035</v>
      </c>
      <c r="E91" s="109">
        <v>1.2999999999999999E-3</v>
      </c>
    </row>
    <row r="92" spans="1:5" x14ac:dyDescent="0.25">
      <c r="A92" s="109">
        <v>91</v>
      </c>
      <c r="B92" s="109" t="s">
        <v>903</v>
      </c>
      <c r="C92" s="109">
        <v>9593000</v>
      </c>
      <c r="D92" s="96">
        <v>42005</v>
      </c>
      <c r="E92" s="109">
        <v>1.2999999999999999E-3</v>
      </c>
    </row>
    <row r="93" spans="1:5" x14ac:dyDescent="0.25">
      <c r="A93" s="109">
        <v>92</v>
      </c>
      <c r="B93" s="109" t="s">
        <v>906</v>
      </c>
      <c r="C93" s="109">
        <v>9577000</v>
      </c>
      <c r="D93" s="96">
        <v>42186</v>
      </c>
      <c r="E93" s="109">
        <v>1.2999999999999999E-3</v>
      </c>
    </row>
    <row r="94" spans="1:5" x14ac:dyDescent="0.25">
      <c r="A94" s="109">
        <v>93</v>
      </c>
      <c r="B94" s="109" t="s">
        <v>909</v>
      </c>
      <c r="C94" s="109">
        <v>9481000</v>
      </c>
      <c r="D94" s="96">
        <v>42005</v>
      </c>
      <c r="E94" s="109">
        <v>1.2999999999999999E-3</v>
      </c>
    </row>
    <row r="95" spans="1:5" x14ac:dyDescent="0.25">
      <c r="A95" s="109">
        <v>94</v>
      </c>
      <c r="B95" s="109" t="s">
        <v>913</v>
      </c>
      <c r="C95" s="109">
        <v>8725111</v>
      </c>
      <c r="D95" s="96">
        <v>41821</v>
      </c>
      <c r="E95" s="109">
        <v>1.1999999999999999E-3</v>
      </c>
    </row>
    <row r="96" spans="1:5" x14ac:dyDescent="0.25">
      <c r="A96" s="109">
        <v>95</v>
      </c>
      <c r="B96" s="109" t="s">
        <v>917</v>
      </c>
      <c r="C96" s="109">
        <v>8579747</v>
      </c>
      <c r="D96" s="96">
        <v>42005</v>
      </c>
      <c r="E96" s="109">
        <v>1.1999999999999999E-3</v>
      </c>
    </row>
    <row r="97" spans="1:5" x14ac:dyDescent="0.25">
      <c r="A97" s="109">
        <v>96</v>
      </c>
      <c r="B97" s="109" t="s">
        <v>921</v>
      </c>
      <c r="C97" s="109">
        <v>8354000</v>
      </c>
      <c r="D97" s="96">
        <v>42005</v>
      </c>
      <c r="E97" s="109">
        <v>1.1999999999999999E-3</v>
      </c>
    </row>
    <row r="98" spans="1:5" x14ac:dyDescent="0.25">
      <c r="A98" s="109">
        <v>97</v>
      </c>
      <c r="B98" s="109" t="s">
        <v>924</v>
      </c>
      <c r="C98" s="109">
        <v>8309400</v>
      </c>
      <c r="D98" s="96">
        <v>42035</v>
      </c>
      <c r="E98" s="109">
        <v>1.1000000000000001E-3</v>
      </c>
    </row>
    <row r="99" spans="1:5" x14ac:dyDescent="0.25">
      <c r="A99" s="109">
        <v>98</v>
      </c>
      <c r="B99" s="109" t="s">
        <v>929</v>
      </c>
      <c r="C99" s="109">
        <v>8211700</v>
      </c>
      <c r="D99" s="96">
        <v>41912</v>
      </c>
      <c r="E99" s="109">
        <v>1.1000000000000001E-3</v>
      </c>
    </row>
    <row r="100" spans="1:5" x14ac:dyDescent="0.25">
      <c r="A100" s="109">
        <v>99</v>
      </c>
      <c r="B100" s="109" t="s">
        <v>932</v>
      </c>
      <c r="C100" s="109">
        <v>7398500</v>
      </c>
      <c r="D100" s="96">
        <v>41456</v>
      </c>
      <c r="E100" s="109">
        <v>1.0200000000000001E-3</v>
      </c>
    </row>
    <row r="101" spans="1:5" x14ac:dyDescent="0.25">
      <c r="A101" s="109">
        <v>100</v>
      </c>
      <c r="B101" s="109" t="s">
        <v>936</v>
      </c>
      <c r="C101" s="109">
        <v>7264100</v>
      </c>
      <c r="D101" s="96">
        <v>42004</v>
      </c>
      <c r="E101" s="109">
        <v>1E-3</v>
      </c>
    </row>
    <row r="102" spans="1:5" x14ac:dyDescent="0.25">
      <c r="A102" s="109">
        <v>101</v>
      </c>
      <c r="B102" s="109" t="s">
        <v>940</v>
      </c>
      <c r="C102" s="109">
        <v>7245677</v>
      </c>
      <c r="D102" s="96">
        <v>41639</v>
      </c>
      <c r="E102" s="109">
        <v>1E-3</v>
      </c>
    </row>
    <row r="103" spans="1:5" x14ac:dyDescent="0.25">
      <c r="A103" s="109">
        <v>102</v>
      </c>
      <c r="B103" s="109" t="s">
        <v>943</v>
      </c>
      <c r="C103" s="109">
        <v>7171000</v>
      </c>
      <c r="D103" s="96">
        <v>42186</v>
      </c>
      <c r="E103" s="109">
        <v>9.8999999999999999E-4</v>
      </c>
    </row>
    <row r="104" spans="1:5" x14ac:dyDescent="0.25">
      <c r="A104" s="109">
        <v>103</v>
      </c>
      <c r="B104" s="109" t="s">
        <v>947</v>
      </c>
      <c r="C104" s="109">
        <v>7146759</v>
      </c>
      <c r="D104" s="96">
        <v>41640</v>
      </c>
      <c r="E104" s="109">
        <v>9.8999999999999999E-4</v>
      </c>
    </row>
    <row r="105" spans="1:5" x14ac:dyDescent="0.25">
      <c r="A105" s="109">
        <v>104</v>
      </c>
      <c r="B105" s="109" t="s">
        <v>950</v>
      </c>
      <c r="C105" s="109">
        <v>7003406</v>
      </c>
      <c r="D105" s="96">
        <v>42005</v>
      </c>
      <c r="E105" s="109">
        <v>9.7000000000000005E-4</v>
      </c>
    </row>
    <row r="106" spans="1:5" x14ac:dyDescent="0.25">
      <c r="A106" s="109">
        <v>105</v>
      </c>
      <c r="B106" s="109" t="s">
        <v>955</v>
      </c>
      <c r="C106" s="109">
        <v>6802000</v>
      </c>
      <c r="D106" s="96">
        <v>42186</v>
      </c>
      <c r="E106" s="109">
        <v>9.3999999999999997E-4</v>
      </c>
    </row>
    <row r="107" spans="1:5" x14ac:dyDescent="0.25">
      <c r="A107" s="109">
        <v>106</v>
      </c>
      <c r="B107" s="109" t="s">
        <v>959</v>
      </c>
      <c r="C107" s="109">
        <v>6738000</v>
      </c>
      <c r="D107" s="96">
        <v>42186</v>
      </c>
      <c r="E107" s="109">
        <v>9.3000000000000005E-4</v>
      </c>
    </row>
    <row r="108" spans="1:5" x14ac:dyDescent="0.25">
      <c r="A108" s="109">
        <v>107</v>
      </c>
      <c r="B108" s="109" t="s">
        <v>963</v>
      </c>
      <c r="C108" s="109">
        <v>6698310</v>
      </c>
      <c r="D108" s="96">
        <v>42069</v>
      </c>
      <c r="E108" s="109">
        <v>9.2699999999999998E-4</v>
      </c>
    </row>
    <row r="109" spans="1:5" x14ac:dyDescent="0.25">
      <c r="A109" s="109">
        <v>108</v>
      </c>
      <c r="B109" s="109" t="s">
        <v>967</v>
      </c>
      <c r="C109" s="109">
        <v>6401240</v>
      </c>
      <c r="D109" s="96">
        <v>41640</v>
      </c>
      <c r="E109" s="109">
        <v>8.8999999999999995E-4</v>
      </c>
    </row>
    <row r="110" spans="1:5" x14ac:dyDescent="0.25">
      <c r="A110" s="109">
        <v>109</v>
      </c>
      <c r="B110" s="109" t="s">
        <v>972</v>
      </c>
      <c r="C110" s="109">
        <v>6319000</v>
      </c>
      <c r="D110" s="96">
        <v>42186</v>
      </c>
      <c r="E110" s="109">
        <v>8.7000000000000001E-4</v>
      </c>
    </row>
    <row r="111" spans="1:5" x14ac:dyDescent="0.25">
      <c r="A111" s="109">
        <v>110</v>
      </c>
      <c r="B111" s="109" t="s">
        <v>976</v>
      </c>
      <c r="C111" s="109">
        <v>6317000</v>
      </c>
      <c r="D111" s="96">
        <v>42186</v>
      </c>
      <c r="E111" s="109">
        <v>8.7000000000000001E-4</v>
      </c>
    </row>
    <row r="112" spans="1:5" x14ac:dyDescent="0.25">
      <c r="A112" s="109">
        <v>111</v>
      </c>
      <c r="B112" s="109" t="s">
        <v>979</v>
      </c>
      <c r="C112" s="109">
        <v>6134270</v>
      </c>
      <c r="D112" s="96">
        <v>41275</v>
      </c>
      <c r="E112" s="109">
        <v>8.4999999999999995E-4</v>
      </c>
    </row>
    <row r="113" spans="1:5" x14ac:dyDescent="0.25">
      <c r="A113" s="109">
        <v>112</v>
      </c>
      <c r="B113" s="109" t="s">
        <v>984</v>
      </c>
      <c r="C113" s="109">
        <v>5895100</v>
      </c>
      <c r="D113" s="96">
        <v>42005</v>
      </c>
      <c r="E113" s="109">
        <v>8.1999999999999998E-4</v>
      </c>
    </row>
    <row r="114" spans="1:5" x14ac:dyDescent="0.25">
      <c r="A114" s="109">
        <v>113</v>
      </c>
      <c r="B114" s="109" t="s">
        <v>988</v>
      </c>
      <c r="C114" s="109">
        <v>5659715</v>
      </c>
      <c r="D114" s="96">
        <v>42005</v>
      </c>
      <c r="E114" s="109">
        <v>7.7999999999999999E-4</v>
      </c>
    </row>
    <row r="115" spans="1:5" x14ac:dyDescent="0.25">
      <c r="A115" s="109">
        <v>114</v>
      </c>
      <c r="B115" s="109" t="s">
        <v>992</v>
      </c>
      <c r="C115" s="109">
        <v>5475526</v>
      </c>
      <c r="D115" s="96">
        <v>42036</v>
      </c>
      <c r="E115" s="109">
        <v>7.6000000000000004E-4</v>
      </c>
    </row>
    <row r="116" spans="1:5" x14ac:dyDescent="0.25">
      <c r="A116" s="109">
        <v>115</v>
      </c>
      <c r="B116" s="109" t="s">
        <v>996</v>
      </c>
      <c r="C116" s="109">
        <v>5469700</v>
      </c>
      <c r="D116" s="96">
        <v>41821</v>
      </c>
      <c r="E116" s="109">
        <v>7.6000000000000004E-4</v>
      </c>
    </row>
    <row r="117" spans="1:5" x14ac:dyDescent="0.25">
      <c r="A117" s="109">
        <v>116</v>
      </c>
      <c r="B117" s="109" t="s">
        <v>999</v>
      </c>
      <c r="C117" s="109">
        <v>5421034</v>
      </c>
      <c r="D117" s="96">
        <v>41912</v>
      </c>
      <c r="E117" s="109">
        <v>7.5000000000000002E-4</v>
      </c>
    </row>
    <row r="118" spans="1:5" x14ac:dyDescent="0.25">
      <c r="A118" s="109">
        <v>117</v>
      </c>
      <c r="B118" s="109" t="s">
        <v>465</v>
      </c>
      <c r="C118" s="109">
        <v>5165802</v>
      </c>
      <c r="D118" s="96">
        <v>42005</v>
      </c>
      <c r="E118" s="109">
        <v>7.1000000000000002E-4</v>
      </c>
    </row>
    <row r="119" spans="1:5" x14ac:dyDescent="0.25">
      <c r="A119" s="109">
        <v>118</v>
      </c>
      <c r="B119" s="109" t="s">
        <v>1006</v>
      </c>
      <c r="C119" s="109">
        <v>4803000</v>
      </c>
      <c r="D119" s="96">
        <v>42186</v>
      </c>
      <c r="E119" s="109">
        <v>6.6E-4</v>
      </c>
    </row>
    <row r="120" spans="1:5" x14ac:dyDescent="0.25">
      <c r="A120" s="109">
        <v>119</v>
      </c>
      <c r="B120" s="109" t="s">
        <v>1010</v>
      </c>
      <c r="C120" s="109">
        <v>4773130</v>
      </c>
      <c r="D120" s="96">
        <v>41820</v>
      </c>
      <c r="E120" s="109">
        <v>6.6E-4</v>
      </c>
    </row>
    <row r="121" spans="1:5" x14ac:dyDescent="0.25">
      <c r="A121" s="109">
        <v>120</v>
      </c>
      <c r="B121" s="109" t="s">
        <v>1013</v>
      </c>
      <c r="C121" s="109">
        <v>4751120</v>
      </c>
      <c r="D121" s="96">
        <v>41270</v>
      </c>
      <c r="E121" s="109">
        <v>6.6E-4</v>
      </c>
    </row>
    <row r="122" spans="1:5" x14ac:dyDescent="0.25">
      <c r="A122" s="109">
        <v>121</v>
      </c>
      <c r="B122" s="109" t="s">
        <v>1018</v>
      </c>
      <c r="C122" s="109">
        <v>4671000</v>
      </c>
      <c r="D122" s="96">
        <v>42186</v>
      </c>
      <c r="E122" s="109">
        <v>6.4999999999999997E-4</v>
      </c>
    </row>
    <row r="123" spans="1:5" x14ac:dyDescent="0.25">
      <c r="A123" s="109">
        <v>122</v>
      </c>
      <c r="B123" s="109" t="s">
        <v>1022</v>
      </c>
      <c r="C123" s="109">
        <v>4609600</v>
      </c>
      <c r="D123" s="96">
        <v>41730</v>
      </c>
      <c r="E123" s="109">
        <v>6.4000000000000005E-4</v>
      </c>
    </row>
    <row r="124" spans="1:5" x14ac:dyDescent="0.25">
      <c r="A124" s="109">
        <v>123</v>
      </c>
      <c r="B124" s="109" t="s">
        <v>1027</v>
      </c>
      <c r="C124" s="109">
        <v>4566220</v>
      </c>
      <c r="D124" s="96">
        <v>42069</v>
      </c>
      <c r="E124" s="109">
        <v>6.3199999999999997E-4</v>
      </c>
    </row>
    <row r="125" spans="1:5" x14ac:dyDescent="0.25">
      <c r="A125" s="109">
        <v>124</v>
      </c>
      <c r="B125" s="109" t="s">
        <v>1031</v>
      </c>
      <c r="C125" s="109">
        <v>4550368</v>
      </c>
      <c r="D125" s="96">
        <v>41821</v>
      </c>
      <c r="E125" s="109">
        <v>6.3000000000000003E-4</v>
      </c>
    </row>
    <row r="126" spans="1:5" x14ac:dyDescent="0.25">
      <c r="A126" s="109">
        <v>125</v>
      </c>
      <c r="B126" s="109" t="s">
        <v>1035</v>
      </c>
      <c r="C126" s="109">
        <v>4503000</v>
      </c>
      <c r="D126" s="96">
        <v>42186</v>
      </c>
      <c r="E126" s="109">
        <v>6.2E-4</v>
      </c>
    </row>
    <row r="127" spans="1:5" x14ac:dyDescent="0.25">
      <c r="A127" s="109">
        <v>126</v>
      </c>
      <c r="B127" s="109" t="s">
        <v>1039</v>
      </c>
      <c r="C127" s="109">
        <v>4490500</v>
      </c>
      <c r="D127" s="96">
        <v>41640</v>
      </c>
      <c r="E127" s="109">
        <v>6.2E-4</v>
      </c>
    </row>
    <row r="128" spans="1:5" x14ac:dyDescent="0.25">
      <c r="A128" s="109">
        <v>127</v>
      </c>
      <c r="B128" s="109" t="s">
        <v>1042</v>
      </c>
      <c r="C128" s="109">
        <v>4267558</v>
      </c>
      <c r="D128" s="96">
        <v>41091</v>
      </c>
      <c r="E128" s="109">
        <v>5.9000000000000003E-4</v>
      </c>
    </row>
    <row r="129" spans="1:5" x14ac:dyDescent="0.25">
      <c r="A129" s="109">
        <v>128</v>
      </c>
      <c r="B129" s="109" t="s">
        <v>1047</v>
      </c>
      <c r="C129" s="109">
        <v>4130593</v>
      </c>
      <c r="D129" s="96">
        <v>42053</v>
      </c>
      <c r="E129" s="109">
        <v>5.6999999999999998E-4</v>
      </c>
    </row>
    <row r="130" spans="1:5" x14ac:dyDescent="0.25">
      <c r="A130" s="109">
        <v>129</v>
      </c>
      <c r="B130" s="109" t="s">
        <v>1053</v>
      </c>
      <c r="C130" s="109">
        <v>4104000</v>
      </c>
      <c r="D130" s="96">
        <v>41091</v>
      </c>
      <c r="E130" s="109">
        <v>5.6999999999999998E-4</v>
      </c>
    </row>
    <row r="131" spans="1:5" x14ac:dyDescent="0.25">
      <c r="A131" s="109">
        <v>130</v>
      </c>
      <c r="B131" s="109" t="s">
        <v>1056</v>
      </c>
      <c r="C131" s="109">
        <v>3791622</v>
      </c>
      <c r="D131" s="96">
        <v>41562</v>
      </c>
      <c r="E131" s="109">
        <v>5.1999999999999995E-4</v>
      </c>
    </row>
    <row r="132" spans="1:5" x14ac:dyDescent="0.25">
      <c r="A132" s="109">
        <v>131</v>
      </c>
      <c r="B132" s="109" t="s">
        <v>1062</v>
      </c>
      <c r="C132" s="109">
        <v>3764166</v>
      </c>
      <c r="D132" s="96">
        <v>42186</v>
      </c>
      <c r="E132" s="109">
        <v>5.0000000000000001E-4</v>
      </c>
    </row>
    <row r="133" spans="1:5" x14ac:dyDescent="0.25">
      <c r="A133" s="109">
        <v>132</v>
      </c>
      <c r="B133" s="109" t="s">
        <v>1066</v>
      </c>
      <c r="C133" s="109">
        <v>3631775</v>
      </c>
      <c r="D133" s="96">
        <v>42186</v>
      </c>
      <c r="E133" s="109">
        <v>5.0000000000000001E-4</v>
      </c>
    </row>
    <row r="134" spans="1:5" x14ac:dyDescent="0.25">
      <c r="A134" s="109">
        <v>133</v>
      </c>
      <c r="B134" s="109" t="s">
        <v>1069</v>
      </c>
      <c r="C134" s="109">
        <v>3557600</v>
      </c>
      <c r="D134" s="96">
        <v>41640</v>
      </c>
      <c r="E134" s="109">
        <v>4.8999999999999998E-4</v>
      </c>
    </row>
    <row r="135" spans="1:5" x14ac:dyDescent="0.25">
      <c r="A135" s="109">
        <v>134</v>
      </c>
      <c r="B135" s="109" t="s">
        <v>1073</v>
      </c>
      <c r="C135" s="109">
        <v>3548397</v>
      </c>
      <c r="D135" s="96">
        <v>41821</v>
      </c>
      <c r="E135" s="109">
        <v>4.8999999999999998E-4</v>
      </c>
    </row>
    <row r="136" spans="1:5" x14ac:dyDescent="0.25">
      <c r="A136" s="109">
        <v>135</v>
      </c>
      <c r="B136" s="109" t="s">
        <v>1076</v>
      </c>
      <c r="C136" s="109">
        <v>3404189</v>
      </c>
      <c r="D136" s="96">
        <v>41820</v>
      </c>
      <c r="E136" s="109">
        <v>4.6999999999999999E-4</v>
      </c>
    </row>
    <row r="137" spans="1:5" x14ac:dyDescent="0.25">
      <c r="A137" s="109">
        <v>136</v>
      </c>
      <c r="B137" s="109" t="s">
        <v>1080</v>
      </c>
      <c r="C137" s="109">
        <v>3268431</v>
      </c>
      <c r="D137" s="96">
        <v>41091</v>
      </c>
      <c r="E137" s="109">
        <v>4.4999999999999999E-4</v>
      </c>
    </row>
    <row r="138" spans="1:5" x14ac:dyDescent="0.25">
      <c r="A138" s="109">
        <v>137</v>
      </c>
      <c r="B138" s="109" t="s">
        <v>1084</v>
      </c>
      <c r="C138" s="109">
        <v>3013900</v>
      </c>
      <c r="D138" s="96">
        <v>41912</v>
      </c>
      <c r="E138" s="109">
        <v>4.2000000000000002E-4</v>
      </c>
    </row>
    <row r="139" spans="1:5" x14ac:dyDescent="0.25">
      <c r="A139" s="109">
        <v>138</v>
      </c>
      <c r="B139" s="109" t="s">
        <v>1088</v>
      </c>
      <c r="C139" s="109">
        <v>3000000</v>
      </c>
      <c r="D139" s="96">
        <v>42028</v>
      </c>
      <c r="E139" s="109">
        <v>4.0999999999999999E-4</v>
      </c>
    </row>
    <row r="140" spans="1:5" x14ac:dyDescent="0.25">
      <c r="A140" s="109">
        <v>139</v>
      </c>
      <c r="B140" s="109" t="s">
        <v>1093</v>
      </c>
      <c r="C140" s="109">
        <v>2919306</v>
      </c>
      <c r="D140" s="96">
        <v>41671</v>
      </c>
      <c r="E140" s="109">
        <v>4.0000000000000002E-4</v>
      </c>
    </row>
    <row r="141" spans="1:5" x14ac:dyDescent="0.25">
      <c r="A141" s="109">
        <v>140</v>
      </c>
      <c r="B141" s="109" t="s">
        <v>1098</v>
      </c>
      <c r="C141" s="109">
        <v>2893005</v>
      </c>
      <c r="D141" s="96">
        <v>42005</v>
      </c>
      <c r="E141" s="109">
        <v>4.0000000000000002E-4</v>
      </c>
    </row>
    <row r="142" spans="1:5" x14ac:dyDescent="0.25">
      <c r="A142" s="109">
        <v>141</v>
      </c>
      <c r="B142" s="109" t="s">
        <v>452</v>
      </c>
      <c r="C142" s="109">
        <v>2717991</v>
      </c>
      <c r="D142" s="96">
        <v>41639</v>
      </c>
      <c r="E142" s="109">
        <v>3.8000000000000002E-4</v>
      </c>
    </row>
    <row r="143" spans="1:5" x14ac:dyDescent="0.25">
      <c r="A143" s="109">
        <v>142</v>
      </c>
      <c r="B143" s="109" t="s">
        <v>1104</v>
      </c>
      <c r="C143" s="109">
        <v>2334029</v>
      </c>
      <c r="D143" s="96">
        <v>42063</v>
      </c>
      <c r="E143" s="109">
        <v>3.2000000000000003E-4</v>
      </c>
    </row>
    <row r="144" spans="1:5" x14ac:dyDescent="0.25">
      <c r="A144" s="109">
        <v>143</v>
      </c>
      <c r="B144" s="109" t="s">
        <v>1109</v>
      </c>
      <c r="C144" s="109">
        <v>2120000</v>
      </c>
      <c r="D144" s="96">
        <v>42186</v>
      </c>
      <c r="E144" s="109">
        <v>2.9E-4</v>
      </c>
    </row>
    <row r="145" spans="1:5" x14ac:dyDescent="0.25">
      <c r="A145" s="109">
        <v>144</v>
      </c>
      <c r="B145" s="109" t="s">
        <v>1113</v>
      </c>
      <c r="C145" s="109">
        <v>2113077</v>
      </c>
      <c r="D145" s="96">
        <v>40783</v>
      </c>
      <c r="E145" s="109">
        <v>2.9E-4</v>
      </c>
    </row>
    <row r="146" spans="1:5" x14ac:dyDescent="0.25">
      <c r="A146" s="109">
        <v>145</v>
      </c>
      <c r="B146" s="109" t="s">
        <v>1118</v>
      </c>
      <c r="C146" s="109">
        <v>2065769</v>
      </c>
      <c r="D146" s="96">
        <v>41639</v>
      </c>
      <c r="E146" s="109">
        <v>2.9E-4</v>
      </c>
    </row>
    <row r="147" spans="1:5" x14ac:dyDescent="0.25">
      <c r="A147" s="109">
        <v>146</v>
      </c>
      <c r="B147" s="109" t="s">
        <v>1121</v>
      </c>
      <c r="C147" s="109">
        <v>2065857</v>
      </c>
      <c r="D147" s="96">
        <v>42069</v>
      </c>
      <c r="E147" s="109">
        <v>2.9E-4</v>
      </c>
    </row>
    <row r="148" spans="1:5" x14ac:dyDescent="0.25">
      <c r="A148" s="109">
        <v>147</v>
      </c>
      <c r="B148" s="109" t="s">
        <v>1124</v>
      </c>
      <c r="C148" s="109">
        <v>2024904</v>
      </c>
      <c r="D148" s="96">
        <v>40777</v>
      </c>
      <c r="E148" s="109">
        <v>2.7999999999999998E-4</v>
      </c>
    </row>
    <row r="149" spans="1:5" x14ac:dyDescent="0.25">
      <c r="A149" s="109">
        <v>148</v>
      </c>
      <c r="B149" s="109" t="s">
        <v>1129</v>
      </c>
      <c r="C149" s="109">
        <v>1986700</v>
      </c>
      <c r="D149" s="96">
        <v>42036</v>
      </c>
      <c r="E149" s="109">
        <v>2.7E-4</v>
      </c>
    </row>
    <row r="150" spans="1:5" x14ac:dyDescent="0.25">
      <c r="A150" s="109">
        <v>149</v>
      </c>
      <c r="B150" s="109" t="s">
        <v>1133</v>
      </c>
      <c r="C150" s="109">
        <v>1882450</v>
      </c>
      <c r="D150" s="96">
        <v>41379</v>
      </c>
      <c r="E150" s="109">
        <v>2.5999999999999998E-4</v>
      </c>
    </row>
    <row r="151" spans="1:5" x14ac:dyDescent="0.25">
      <c r="A151" s="109">
        <v>150</v>
      </c>
      <c r="B151" s="109" t="s">
        <v>1138</v>
      </c>
      <c r="C151" s="109">
        <v>1827231</v>
      </c>
      <c r="D151" s="96">
        <v>42005</v>
      </c>
      <c r="E151" s="109">
        <v>2.5000000000000001E-4</v>
      </c>
    </row>
    <row r="152" spans="1:5" x14ac:dyDescent="0.25">
      <c r="A152" s="109">
        <v>151</v>
      </c>
      <c r="B152" s="109" t="s">
        <v>1142</v>
      </c>
      <c r="C152" s="109">
        <v>1788000</v>
      </c>
      <c r="D152" s="96">
        <v>42186</v>
      </c>
      <c r="E152" s="109">
        <v>2.5000000000000001E-4</v>
      </c>
    </row>
    <row r="153" spans="1:5" x14ac:dyDescent="0.25">
      <c r="A153" s="109">
        <v>152</v>
      </c>
      <c r="B153" s="109" t="s">
        <v>1145</v>
      </c>
      <c r="C153" s="109">
        <v>1751000</v>
      </c>
      <c r="D153" s="96">
        <v>42186</v>
      </c>
      <c r="E153" s="109">
        <v>2.4000000000000001E-4</v>
      </c>
    </row>
    <row r="154" spans="1:5" x14ac:dyDescent="0.25">
      <c r="A154" s="109">
        <v>153</v>
      </c>
      <c r="B154" s="109" t="s">
        <v>1149</v>
      </c>
      <c r="C154" s="109">
        <v>1430000</v>
      </c>
      <c r="D154" s="96">
        <v>41456</v>
      </c>
      <c r="E154" s="109">
        <v>2.0000000000000001E-4</v>
      </c>
    </row>
    <row r="155" spans="1:5" x14ac:dyDescent="0.25">
      <c r="A155" s="109">
        <v>154</v>
      </c>
      <c r="B155" s="109" t="s">
        <v>1153</v>
      </c>
      <c r="C155" s="109">
        <v>1328019</v>
      </c>
      <c r="D155" s="96">
        <v>40552</v>
      </c>
      <c r="E155" s="109">
        <v>1.8000000000000001E-4</v>
      </c>
    </row>
    <row r="156" spans="1:5" x14ac:dyDescent="0.25">
      <c r="A156" s="109">
        <v>155</v>
      </c>
      <c r="B156" s="109" t="s">
        <v>1159</v>
      </c>
      <c r="C156" s="109">
        <v>1316500</v>
      </c>
      <c r="D156" s="96">
        <v>41821</v>
      </c>
      <c r="E156" s="109">
        <v>1.8000000000000001E-4</v>
      </c>
    </row>
    <row r="157" spans="1:5" x14ac:dyDescent="0.25">
      <c r="A157" s="109">
        <v>156</v>
      </c>
      <c r="B157" s="109" t="s">
        <v>1162</v>
      </c>
      <c r="C157" s="109">
        <v>1312252</v>
      </c>
      <c r="D157" s="96">
        <v>42005</v>
      </c>
      <c r="E157" s="109">
        <v>1.8000000000000001E-4</v>
      </c>
    </row>
    <row r="158" spans="1:5" x14ac:dyDescent="0.25">
      <c r="A158" s="109">
        <v>157</v>
      </c>
      <c r="B158" s="109" t="s">
        <v>1165</v>
      </c>
      <c r="C158" s="109">
        <v>1261208</v>
      </c>
      <c r="D158" s="96">
        <v>41821</v>
      </c>
      <c r="E158" s="109">
        <v>1.7000000000000001E-4</v>
      </c>
    </row>
    <row r="159" spans="1:5" x14ac:dyDescent="0.25">
      <c r="A159" s="109">
        <v>158</v>
      </c>
      <c r="B159" s="109" t="s">
        <v>1169</v>
      </c>
      <c r="C159" s="109">
        <v>1212107</v>
      </c>
      <c r="D159" s="96">
        <v>41821</v>
      </c>
      <c r="E159" s="109">
        <v>1.7000000000000001E-4</v>
      </c>
    </row>
    <row r="160" spans="1:5" x14ac:dyDescent="0.25">
      <c r="A160" s="109">
        <v>159</v>
      </c>
      <c r="B160" s="109" t="s">
        <v>1172</v>
      </c>
      <c r="C160" s="109">
        <v>1119375</v>
      </c>
      <c r="D160" s="96">
        <v>42186</v>
      </c>
      <c r="E160" s="109">
        <v>1.4999999999999999E-4</v>
      </c>
    </row>
    <row r="161" spans="1:5" x14ac:dyDescent="0.25">
      <c r="A161" s="109">
        <v>160</v>
      </c>
      <c r="B161" s="109" t="s">
        <v>1176</v>
      </c>
      <c r="C161" s="109">
        <v>900000</v>
      </c>
      <c r="D161" s="96">
        <v>42186</v>
      </c>
      <c r="E161" s="109">
        <v>1.2E-4</v>
      </c>
    </row>
    <row r="162" spans="1:5" x14ac:dyDescent="0.25">
      <c r="A162" s="109">
        <v>161</v>
      </c>
      <c r="B162" s="109" t="s">
        <v>1180</v>
      </c>
      <c r="C162" s="109">
        <v>859178</v>
      </c>
      <c r="D162" s="96">
        <v>41456</v>
      </c>
      <c r="E162" s="109">
        <v>1.1900000000000001E-4</v>
      </c>
    </row>
    <row r="163" spans="1:5" x14ac:dyDescent="0.25">
      <c r="A163" s="109">
        <v>162</v>
      </c>
      <c r="B163" s="109" t="s">
        <v>1184</v>
      </c>
      <c r="C163" s="109">
        <v>858000</v>
      </c>
      <c r="D163" s="96">
        <v>41640</v>
      </c>
      <c r="E163" s="109">
        <v>1.2E-4</v>
      </c>
    </row>
    <row r="164" spans="1:5" x14ac:dyDescent="0.25">
      <c r="A164" s="109">
        <v>163</v>
      </c>
      <c r="B164" s="109" t="s">
        <v>1187</v>
      </c>
      <c r="C164" s="109">
        <v>844994</v>
      </c>
      <c r="D164" s="96">
        <v>41640</v>
      </c>
      <c r="E164" s="109">
        <v>1.2E-4</v>
      </c>
    </row>
    <row r="165" spans="1:5" x14ac:dyDescent="0.25">
      <c r="A165" s="109">
        <v>164</v>
      </c>
      <c r="B165" s="109" t="s">
        <v>1191</v>
      </c>
      <c r="C165" s="109">
        <v>763952</v>
      </c>
      <c r="D165" s="96">
        <v>41821</v>
      </c>
      <c r="E165" s="109">
        <v>1.1E-4</v>
      </c>
    </row>
    <row r="166" spans="1:5" x14ac:dyDescent="0.25">
      <c r="A166" s="109">
        <v>165</v>
      </c>
      <c r="B166" s="109" t="s">
        <v>1195</v>
      </c>
      <c r="C166" s="109">
        <v>757940</v>
      </c>
      <c r="D166" s="96">
        <v>42069</v>
      </c>
      <c r="E166" s="109">
        <v>1.05E-4</v>
      </c>
    </row>
    <row r="167" spans="1:5" x14ac:dyDescent="0.25">
      <c r="A167" s="109">
        <v>166</v>
      </c>
      <c r="B167" s="109" t="s">
        <v>1199</v>
      </c>
      <c r="C167" s="109">
        <v>746900</v>
      </c>
      <c r="D167" s="96">
        <v>41456</v>
      </c>
      <c r="E167" s="109">
        <v>1E-4</v>
      </c>
    </row>
    <row r="168" spans="1:5" x14ac:dyDescent="0.25">
      <c r="A168" s="109">
        <v>167</v>
      </c>
      <c r="B168" s="109" t="s">
        <v>1203</v>
      </c>
      <c r="C168" s="109">
        <v>631000</v>
      </c>
      <c r="D168" s="96">
        <v>41912</v>
      </c>
      <c r="E168" s="109">
        <v>8.7000000000000001E-5</v>
      </c>
    </row>
    <row r="169" spans="1:5" x14ac:dyDescent="0.25">
      <c r="A169" s="109">
        <v>168</v>
      </c>
      <c r="B169" s="109" t="s">
        <v>1207</v>
      </c>
      <c r="C169" s="109">
        <v>620029</v>
      </c>
      <c r="D169" s="96">
        <v>40634</v>
      </c>
      <c r="E169" s="109">
        <v>8.6000000000000003E-5</v>
      </c>
    </row>
    <row r="170" spans="1:5" x14ac:dyDescent="0.25">
      <c r="A170" s="109">
        <v>169</v>
      </c>
      <c r="B170" s="109" t="s">
        <v>1212</v>
      </c>
      <c r="C170" s="109">
        <v>604000</v>
      </c>
      <c r="D170" s="96">
        <v>42186</v>
      </c>
      <c r="E170" s="109">
        <v>8.3999999999999995E-5</v>
      </c>
    </row>
    <row r="171" spans="1:5" x14ac:dyDescent="0.25">
      <c r="A171" s="109">
        <v>170</v>
      </c>
      <c r="B171" s="109" t="s">
        <v>1216</v>
      </c>
      <c r="C171" s="109">
        <v>581344</v>
      </c>
      <c r="D171" s="96">
        <v>41456</v>
      </c>
      <c r="E171" s="109">
        <v>8.0000000000000007E-5</v>
      </c>
    </row>
    <row r="172" spans="1:5" x14ac:dyDescent="0.25">
      <c r="A172" s="109">
        <v>171</v>
      </c>
      <c r="B172" s="109" t="s">
        <v>1220</v>
      </c>
      <c r="C172" s="109">
        <v>549700</v>
      </c>
      <c r="D172" s="96">
        <v>41639</v>
      </c>
      <c r="E172" s="109">
        <v>7.3999999999999996E-5</v>
      </c>
    </row>
    <row r="173" spans="1:5" x14ac:dyDescent="0.25">
      <c r="A173" s="109">
        <v>172</v>
      </c>
      <c r="B173" s="109" t="s">
        <v>1224</v>
      </c>
      <c r="C173" s="109">
        <v>534189</v>
      </c>
      <c r="D173" s="96">
        <v>41134</v>
      </c>
      <c r="E173" s="109">
        <v>7.3999999999999996E-5</v>
      </c>
    </row>
    <row r="174" spans="1:5" x14ac:dyDescent="0.25">
      <c r="A174" s="109">
        <v>173</v>
      </c>
      <c r="B174" s="109" t="s">
        <v>1228</v>
      </c>
      <c r="C174" s="109">
        <v>518467</v>
      </c>
      <c r="D174" s="96">
        <v>41821</v>
      </c>
      <c r="E174" s="109">
        <v>7.2000000000000002E-5</v>
      </c>
    </row>
    <row r="175" spans="1:5" x14ac:dyDescent="0.25">
      <c r="A175" s="109">
        <v>174</v>
      </c>
      <c r="B175" s="109" t="s">
        <v>1232</v>
      </c>
      <c r="C175" s="109">
        <v>505153</v>
      </c>
      <c r="D175" s="96">
        <v>41640</v>
      </c>
      <c r="E175" s="109">
        <v>6.9999999999999994E-5</v>
      </c>
    </row>
    <row r="176" spans="1:5" x14ac:dyDescent="0.25">
      <c r="A176" s="109">
        <v>175</v>
      </c>
      <c r="B176" s="109" t="s">
        <v>1236</v>
      </c>
      <c r="C176" s="109">
        <v>425384</v>
      </c>
      <c r="D176" s="96">
        <v>41639</v>
      </c>
      <c r="E176" s="109">
        <v>5.8999999999999998E-5</v>
      </c>
    </row>
    <row r="177" spans="1:5" x14ac:dyDescent="0.25">
      <c r="A177" s="109">
        <v>176</v>
      </c>
      <c r="B177" s="109" t="s">
        <v>1240</v>
      </c>
      <c r="C177" s="109">
        <v>405739</v>
      </c>
      <c r="D177" s="96">
        <v>41275</v>
      </c>
      <c r="E177" s="109">
        <v>5.5999999999999999E-5</v>
      </c>
    </row>
    <row r="178" spans="1:5" x14ac:dyDescent="0.25">
      <c r="A178" s="109">
        <v>177</v>
      </c>
      <c r="B178" s="109" t="s">
        <v>1245</v>
      </c>
      <c r="C178" s="109">
        <v>393372</v>
      </c>
      <c r="D178" s="96">
        <v>40714</v>
      </c>
      <c r="E178" s="109">
        <v>5.3999999999999998E-5</v>
      </c>
    </row>
    <row r="179" spans="1:5" x14ac:dyDescent="0.25">
      <c r="A179" s="109">
        <v>178</v>
      </c>
      <c r="B179" s="109" t="s">
        <v>1251</v>
      </c>
      <c r="C179" s="109">
        <v>386486</v>
      </c>
      <c r="D179" s="96">
        <v>41275</v>
      </c>
      <c r="E179" s="109">
        <v>5.3000000000000001E-5</v>
      </c>
    </row>
    <row r="180" spans="1:5" x14ac:dyDescent="0.25">
      <c r="A180" s="109">
        <v>179</v>
      </c>
      <c r="B180" s="109" t="s">
        <v>1255</v>
      </c>
      <c r="C180" s="109">
        <v>368390</v>
      </c>
      <c r="D180" s="96">
        <v>41456</v>
      </c>
      <c r="E180" s="109">
        <v>5.1E-5</v>
      </c>
    </row>
    <row r="181" spans="1:5" x14ac:dyDescent="0.25">
      <c r="A181" s="109">
        <v>180</v>
      </c>
      <c r="B181" s="109" t="s">
        <v>1259</v>
      </c>
      <c r="C181" s="109">
        <v>349728</v>
      </c>
      <c r="D181" s="96">
        <v>41456</v>
      </c>
      <c r="E181" s="109">
        <v>4.8000000000000001E-5</v>
      </c>
    </row>
    <row r="182" spans="1:5" x14ac:dyDescent="0.25">
      <c r="A182" s="109">
        <v>181</v>
      </c>
      <c r="B182" s="109" t="s">
        <v>1263</v>
      </c>
      <c r="C182" s="109">
        <v>341256</v>
      </c>
      <c r="D182" s="96">
        <v>41902</v>
      </c>
      <c r="E182" s="109">
        <v>4.6999999999999997E-5</v>
      </c>
    </row>
    <row r="183" spans="1:5" x14ac:dyDescent="0.25">
      <c r="A183" s="109">
        <v>182</v>
      </c>
      <c r="B183" s="109" t="s">
        <v>1268</v>
      </c>
      <c r="C183" s="109">
        <v>329040</v>
      </c>
      <c r="D183" s="96">
        <v>42004</v>
      </c>
      <c r="E183" s="109">
        <v>4.6E-5</v>
      </c>
    </row>
    <row r="184" spans="1:5" x14ac:dyDescent="0.25">
      <c r="A184" s="109">
        <v>183</v>
      </c>
      <c r="B184" s="109" t="s">
        <v>1272</v>
      </c>
      <c r="C184" s="109">
        <v>294906</v>
      </c>
      <c r="D184" s="96">
        <v>38837</v>
      </c>
      <c r="E184" s="109">
        <v>4.0000000000000003E-5</v>
      </c>
    </row>
    <row r="185" spans="1:5" x14ac:dyDescent="0.25">
      <c r="A185" s="109">
        <v>184</v>
      </c>
      <c r="B185" s="109" t="s">
        <v>1278</v>
      </c>
      <c r="C185" s="109">
        <v>285000</v>
      </c>
      <c r="D185" s="96">
        <v>41456</v>
      </c>
      <c r="E185" s="109">
        <v>3.8999999999999999E-5</v>
      </c>
    </row>
    <row r="186" spans="1:5" x14ac:dyDescent="0.25">
      <c r="A186" s="109">
        <v>185</v>
      </c>
      <c r="B186" s="109" t="s">
        <v>1282</v>
      </c>
      <c r="C186" s="109">
        <v>268767</v>
      </c>
      <c r="D186" s="96">
        <v>41877</v>
      </c>
      <c r="E186" s="109">
        <v>3.6999999999999998E-5</v>
      </c>
    </row>
    <row r="187" spans="1:5" x14ac:dyDescent="0.25">
      <c r="A187" s="109">
        <v>186</v>
      </c>
      <c r="B187" s="109" t="s">
        <v>1287</v>
      </c>
      <c r="C187" s="109">
        <v>268270</v>
      </c>
      <c r="D187" s="96">
        <v>41143</v>
      </c>
      <c r="E187" s="109">
        <v>3.6999999999999998E-5</v>
      </c>
    </row>
    <row r="188" spans="1:5" x14ac:dyDescent="0.25">
      <c r="A188" s="109">
        <v>187</v>
      </c>
      <c r="B188" s="109" t="s">
        <v>1291</v>
      </c>
      <c r="C188" s="109">
        <v>264652</v>
      </c>
      <c r="D188" s="96">
        <v>41456</v>
      </c>
      <c r="E188" s="109">
        <v>3.6999999999999998E-5</v>
      </c>
    </row>
    <row r="189" spans="1:5" x14ac:dyDescent="0.25">
      <c r="A189" s="109">
        <v>188</v>
      </c>
      <c r="B189" s="109" t="s">
        <v>1294</v>
      </c>
      <c r="C189" s="109">
        <v>240705</v>
      </c>
      <c r="D189" s="96">
        <v>40544</v>
      </c>
      <c r="E189" s="109">
        <v>3.3000000000000003E-5</v>
      </c>
    </row>
    <row r="190" spans="1:5" x14ac:dyDescent="0.25">
      <c r="A190" s="109">
        <v>189</v>
      </c>
      <c r="B190" s="109" t="s">
        <v>1299</v>
      </c>
      <c r="C190" s="109">
        <v>239648</v>
      </c>
      <c r="D190" s="96">
        <v>40909</v>
      </c>
      <c r="E190" s="109">
        <v>3.3000000000000003E-5</v>
      </c>
    </row>
    <row r="191" spans="1:5" x14ac:dyDescent="0.25">
      <c r="A191" s="109">
        <v>190</v>
      </c>
      <c r="B191" s="109" t="s">
        <v>1303</v>
      </c>
      <c r="C191" s="109">
        <v>212645</v>
      </c>
      <c r="D191" s="96">
        <v>41142</v>
      </c>
      <c r="E191" s="109">
        <v>2.9E-5</v>
      </c>
    </row>
    <row r="192" spans="1:5" x14ac:dyDescent="0.25">
      <c r="A192" s="109">
        <v>191</v>
      </c>
      <c r="B192" s="109" t="s">
        <v>1309</v>
      </c>
      <c r="C192" s="109">
        <v>187820</v>
      </c>
      <c r="D192" s="96">
        <v>40854</v>
      </c>
      <c r="E192" s="109">
        <v>2.5999999999999998E-5</v>
      </c>
    </row>
    <row r="193" spans="1:5" x14ac:dyDescent="0.25">
      <c r="A193" s="109">
        <v>192</v>
      </c>
      <c r="B193" s="109" t="s">
        <v>1314</v>
      </c>
      <c r="C193" s="109">
        <v>187356</v>
      </c>
      <c r="D193" s="96">
        <v>41042</v>
      </c>
      <c r="E193" s="109">
        <v>2.5999999999999998E-5</v>
      </c>
    </row>
    <row r="194" spans="1:5" x14ac:dyDescent="0.25">
      <c r="A194" s="109">
        <v>193</v>
      </c>
      <c r="B194" s="109" t="s">
        <v>1318</v>
      </c>
      <c r="C194" s="109">
        <v>185000</v>
      </c>
      <c r="D194" s="96">
        <v>42186</v>
      </c>
      <c r="E194" s="109">
        <v>2.5999999999999998E-5</v>
      </c>
    </row>
    <row r="195" spans="1:5" x14ac:dyDescent="0.25">
      <c r="A195" s="109">
        <v>194</v>
      </c>
      <c r="B195" s="109" t="s">
        <v>1321</v>
      </c>
      <c r="C195" s="109">
        <v>159358</v>
      </c>
      <c r="D195" s="96">
        <v>40269</v>
      </c>
      <c r="E195" s="109">
        <v>2.1999999999999999E-5</v>
      </c>
    </row>
    <row r="196" spans="1:5" x14ac:dyDescent="0.25">
      <c r="A196" s="109">
        <v>195</v>
      </c>
      <c r="B196" s="109" t="s">
        <v>1327</v>
      </c>
      <c r="C196" s="109">
        <v>154843</v>
      </c>
      <c r="D196" s="96">
        <v>41640</v>
      </c>
      <c r="E196" s="109">
        <v>2.0999999999999999E-5</v>
      </c>
    </row>
    <row r="197" spans="1:5" x14ac:dyDescent="0.25">
      <c r="A197" s="109">
        <v>196</v>
      </c>
      <c r="B197" s="109" t="s">
        <v>1331</v>
      </c>
      <c r="C197" s="109">
        <v>109000</v>
      </c>
      <c r="D197" s="96">
        <v>42186</v>
      </c>
      <c r="E197" s="109">
        <v>1.5E-5</v>
      </c>
    </row>
    <row r="198" spans="1:5" x14ac:dyDescent="0.25">
      <c r="A198" s="109">
        <v>197</v>
      </c>
      <c r="B198" s="109" t="s">
        <v>1335</v>
      </c>
      <c r="C198" s="109">
        <v>107394</v>
      </c>
      <c r="D198" s="96">
        <v>41943</v>
      </c>
      <c r="E198" s="109">
        <v>1.5E-5</v>
      </c>
    </row>
    <row r="199" spans="1:5" x14ac:dyDescent="0.25">
      <c r="A199" s="109">
        <v>198</v>
      </c>
      <c r="B199" s="109" t="s">
        <v>1339</v>
      </c>
      <c r="C199" s="109">
        <v>106461</v>
      </c>
      <c r="D199" s="96">
        <v>41456</v>
      </c>
      <c r="E199" s="109">
        <v>1.5E-5</v>
      </c>
    </row>
    <row r="200" spans="1:5" x14ac:dyDescent="0.25">
      <c r="A200" s="109">
        <v>199</v>
      </c>
      <c r="B200" s="109" t="s">
        <v>1342</v>
      </c>
      <c r="C200" s="109">
        <v>106405</v>
      </c>
      <c r="D200" s="96">
        <v>40269</v>
      </c>
      <c r="E200" s="109">
        <v>1.5E-5</v>
      </c>
    </row>
    <row r="201" spans="1:5" x14ac:dyDescent="0.25">
      <c r="A201" s="109">
        <v>200</v>
      </c>
      <c r="B201" s="109" t="s">
        <v>1345</v>
      </c>
      <c r="C201" s="109">
        <v>103328</v>
      </c>
      <c r="D201" s="96">
        <v>40675</v>
      </c>
      <c r="E201" s="109">
        <v>1.4E-5</v>
      </c>
    </row>
    <row r="202" spans="1:5" x14ac:dyDescent="0.25">
      <c r="A202" s="109">
        <v>201</v>
      </c>
      <c r="B202" s="109" t="s">
        <v>1350</v>
      </c>
      <c r="C202" s="109">
        <v>103252</v>
      </c>
      <c r="D202" s="96">
        <v>40877</v>
      </c>
      <c r="E202" s="109">
        <v>1.4E-5</v>
      </c>
    </row>
    <row r="203" spans="1:5" x14ac:dyDescent="0.25">
      <c r="A203" s="109">
        <v>202</v>
      </c>
      <c r="B203" s="109" t="s">
        <v>1354</v>
      </c>
      <c r="C203" s="109">
        <v>101351</v>
      </c>
      <c r="D203" s="96">
        <v>41456</v>
      </c>
      <c r="E203" s="109">
        <v>1.4E-5</v>
      </c>
    </row>
    <row r="204" spans="1:5" x14ac:dyDescent="0.25">
      <c r="A204" s="109">
        <v>203</v>
      </c>
      <c r="B204" s="109" t="s">
        <v>1357</v>
      </c>
      <c r="C204" s="109">
        <v>99000</v>
      </c>
      <c r="D204" s="96">
        <v>41274</v>
      </c>
      <c r="E204" s="109">
        <v>1.4E-5</v>
      </c>
    </row>
    <row r="205" spans="1:5" x14ac:dyDescent="0.25">
      <c r="A205" s="109">
        <v>204</v>
      </c>
      <c r="B205" s="109" t="s">
        <v>1361</v>
      </c>
      <c r="C205" s="109">
        <v>89949</v>
      </c>
      <c r="D205" s="96">
        <v>41456</v>
      </c>
      <c r="E205" s="109">
        <v>1.2E-5</v>
      </c>
    </row>
    <row r="206" spans="1:5" x14ac:dyDescent="0.25">
      <c r="A206" s="109">
        <v>205</v>
      </c>
      <c r="B206" s="109" t="s">
        <v>1365</v>
      </c>
      <c r="C206" s="109">
        <v>86295</v>
      </c>
      <c r="D206" s="96">
        <v>40690</v>
      </c>
      <c r="E206" s="109">
        <v>1.2E-5</v>
      </c>
    </row>
    <row r="207" spans="1:5" x14ac:dyDescent="0.25">
      <c r="A207" s="109">
        <v>206</v>
      </c>
      <c r="B207" s="109" t="s">
        <v>1369</v>
      </c>
      <c r="C207" s="109">
        <v>84497</v>
      </c>
      <c r="D207" s="96">
        <v>40629</v>
      </c>
      <c r="E207" s="109">
        <v>1.2E-5</v>
      </c>
    </row>
    <row r="208" spans="1:5" x14ac:dyDescent="0.25">
      <c r="A208" s="109">
        <v>207</v>
      </c>
      <c r="B208" s="109" t="s">
        <v>1373</v>
      </c>
      <c r="C208" s="109">
        <v>76949</v>
      </c>
      <c r="D208" s="96">
        <v>41821</v>
      </c>
      <c r="E208" s="109">
        <v>1.1E-5</v>
      </c>
    </row>
    <row r="209" spans="1:5" x14ac:dyDescent="0.25">
      <c r="A209" s="109">
        <v>208</v>
      </c>
      <c r="B209" s="109" t="s">
        <v>1377</v>
      </c>
      <c r="C209" s="109">
        <v>71293</v>
      </c>
      <c r="D209" s="96">
        <v>40677</v>
      </c>
      <c r="E209" s="109">
        <v>9.9000000000000001E-6</v>
      </c>
    </row>
    <row r="210" spans="1:5" x14ac:dyDescent="0.25">
      <c r="A210" s="109">
        <v>209</v>
      </c>
      <c r="B210" s="109" t="s">
        <v>1382</v>
      </c>
      <c r="C210" s="109">
        <v>64237</v>
      </c>
      <c r="D210" s="96">
        <v>40318</v>
      </c>
      <c r="E210" s="109">
        <v>8.8999999999999995E-6</v>
      </c>
    </row>
    <row r="211" spans="1:5" x14ac:dyDescent="0.25">
      <c r="A211" s="109">
        <v>210</v>
      </c>
      <c r="B211" s="109" t="s">
        <v>1387</v>
      </c>
      <c r="C211" s="109">
        <v>63085</v>
      </c>
      <c r="D211" s="96">
        <v>40999</v>
      </c>
      <c r="E211" s="109">
        <v>8.6999999999999997E-6</v>
      </c>
    </row>
    <row r="212" spans="1:5" x14ac:dyDescent="0.25">
      <c r="A212" s="109">
        <v>211</v>
      </c>
      <c r="B212" s="109" t="s">
        <v>1392</v>
      </c>
      <c r="C212" s="109">
        <v>56086</v>
      </c>
      <c r="D212" s="96">
        <v>41456</v>
      </c>
      <c r="E212" s="109">
        <v>7.7999999999999999E-6</v>
      </c>
    </row>
    <row r="213" spans="1:5" x14ac:dyDescent="0.25">
      <c r="A213" s="109">
        <v>212</v>
      </c>
      <c r="B213" s="109" t="s">
        <v>1396</v>
      </c>
      <c r="C213" s="109">
        <v>55984</v>
      </c>
      <c r="D213" s="96">
        <v>42005</v>
      </c>
      <c r="E213" s="109">
        <v>7.7000000000000008E-6</v>
      </c>
    </row>
    <row r="214" spans="1:5" x14ac:dyDescent="0.25">
      <c r="A214" s="109">
        <v>213</v>
      </c>
      <c r="B214" s="109" t="s">
        <v>1400</v>
      </c>
      <c r="C214" s="109">
        <v>55691</v>
      </c>
      <c r="D214" s="96">
        <v>41275</v>
      </c>
      <c r="E214" s="109">
        <v>7.7000000000000008E-6</v>
      </c>
    </row>
    <row r="215" spans="1:5" x14ac:dyDescent="0.25">
      <c r="A215" s="109">
        <v>214</v>
      </c>
      <c r="B215" s="109" t="s">
        <v>1403</v>
      </c>
      <c r="C215" s="109">
        <v>55519</v>
      </c>
      <c r="D215" s="96">
        <v>40269</v>
      </c>
      <c r="E215" s="109">
        <v>7.7000000000000008E-6</v>
      </c>
    </row>
    <row r="216" spans="1:5" x14ac:dyDescent="0.25">
      <c r="A216" s="109">
        <v>215</v>
      </c>
      <c r="B216" s="109" t="s">
        <v>1406</v>
      </c>
      <c r="C216" s="109">
        <v>55000</v>
      </c>
      <c r="D216" s="96">
        <v>42186</v>
      </c>
      <c r="E216" s="109">
        <v>7.6000000000000001E-6</v>
      </c>
    </row>
    <row r="217" spans="1:5" x14ac:dyDescent="0.25">
      <c r="A217" s="109">
        <v>216</v>
      </c>
      <c r="B217" s="109" t="s">
        <v>1410</v>
      </c>
      <c r="C217" s="109">
        <v>53883</v>
      </c>
      <c r="D217" s="96">
        <v>40269</v>
      </c>
      <c r="E217" s="109">
        <v>7.5000000000000002E-6</v>
      </c>
    </row>
    <row r="218" spans="1:5" x14ac:dyDescent="0.25">
      <c r="A218" s="109">
        <v>217</v>
      </c>
      <c r="B218" s="109" t="s">
        <v>1414</v>
      </c>
      <c r="C218" s="109">
        <v>51547</v>
      </c>
      <c r="D218" s="96">
        <v>41275</v>
      </c>
      <c r="E218" s="109">
        <v>7.0999999999999998E-6</v>
      </c>
    </row>
    <row r="219" spans="1:5" x14ac:dyDescent="0.25">
      <c r="A219" s="109">
        <v>218</v>
      </c>
      <c r="B219" s="109" t="s">
        <v>1420</v>
      </c>
      <c r="C219" s="109">
        <v>48679</v>
      </c>
      <c r="D219" s="96">
        <v>41974</v>
      </c>
      <c r="E219" s="109">
        <v>6.7000000000000002E-6</v>
      </c>
    </row>
    <row r="220" spans="1:5" x14ac:dyDescent="0.25">
      <c r="A220" s="109">
        <v>219</v>
      </c>
      <c r="B220" s="109" t="s">
        <v>1425</v>
      </c>
      <c r="C220" s="109">
        <v>37429</v>
      </c>
      <c r="D220" s="96">
        <v>40179</v>
      </c>
      <c r="E220" s="109">
        <v>5.2000000000000002E-6</v>
      </c>
    </row>
    <row r="221" spans="1:5" x14ac:dyDescent="0.25">
      <c r="A221" s="109">
        <v>220</v>
      </c>
      <c r="B221" s="109" t="s">
        <v>1430</v>
      </c>
      <c r="C221" s="109">
        <v>37132</v>
      </c>
      <c r="D221" s="96">
        <v>41639</v>
      </c>
      <c r="E221" s="109">
        <v>5.1000000000000003E-6</v>
      </c>
    </row>
    <row r="222" spans="1:5" x14ac:dyDescent="0.25">
      <c r="A222" s="109">
        <v>221</v>
      </c>
      <c r="B222" s="109" t="s">
        <v>1435</v>
      </c>
      <c r="C222" s="109">
        <v>36950</v>
      </c>
      <c r="D222" s="96">
        <v>41639</v>
      </c>
      <c r="E222" s="109">
        <v>5.1000000000000003E-6</v>
      </c>
    </row>
    <row r="223" spans="1:5" x14ac:dyDescent="0.25">
      <c r="A223" s="109">
        <v>222</v>
      </c>
      <c r="B223" s="109" t="s">
        <v>1438</v>
      </c>
      <c r="C223" s="109">
        <v>35742</v>
      </c>
      <c r="D223" s="96">
        <v>40909</v>
      </c>
      <c r="E223" s="109">
        <v>4.8999999999999997E-6</v>
      </c>
    </row>
    <row r="224" spans="1:5" x14ac:dyDescent="0.25">
      <c r="A224" s="109">
        <v>223</v>
      </c>
      <c r="B224" s="109" t="s">
        <v>1442</v>
      </c>
      <c r="C224" s="109">
        <v>32789</v>
      </c>
      <c r="D224" s="96">
        <v>42004</v>
      </c>
      <c r="E224" s="109">
        <v>4.5000000000000001E-6</v>
      </c>
    </row>
    <row r="225" spans="1:5" x14ac:dyDescent="0.25">
      <c r="A225" s="109">
        <v>224</v>
      </c>
      <c r="B225" s="109" t="s">
        <v>1446</v>
      </c>
      <c r="C225" s="109">
        <v>31458</v>
      </c>
      <c r="D225" s="96">
        <v>40933</v>
      </c>
      <c r="E225" s="109">
        <v>4.4000000000000002E-6</v>
      </c>
    </row>
    <row r="226" spans="1:5" x14ac:dyDescent="0.25">
      <c r="A226" s="109">
        <v>225</v>
      </c>
      <c r="B226" s="109" t="s">
        <v>1451</v>
      </c>
      <c r="C226" s="109">
        <v>30001</v>
      </c>
      <c r="D226" s="96">
        <v>41274</v>
      </c>
      <c r="E226" s="109">
        <v>4.0999999999999997E-6</v>
      </c>
    </row>
    <row r="227" spans="1:5" x14ac:dyDescent="0.25">
      <c r="A227" s="109">
        <v>226</v>
      </c>
      <c r="B227" s="109" t="s">
        <v>1455</v>
      </c>
      <c r="C227" s="109">
        <v>28875</v>
      </c>
      <c r="D227" s="96">
        <v>41912</v>
      </c>
      <c r="E227" s="109">
        <v>3.9999999999999998E-6</v>
      </c>
    </row>
    <row r="228" spans="1:5" x14ac:dyDescent="0.25">
      <c r="A228" s="109">
        <v>227</v>
      </c>
      <c r="B228" s="109" t="s">
        <v>1459</v>
      </c>
      <c r="C228" s="109">
        <v>28054</v>
      </c>
      <c r="D228" s="96">
        <v>40371</v>
      </c>
      <c r="E228" s="109">
        <v>3.8999999999999999E-6</v>
      </c>
    </row>
    <row r="229" spans="1:5" x14ac:dyDescent="0.25">
      <c r="A229" s="109">
        <v>228</v>
      </c>
      <c r="B229" s="109" t="s">
        <v>1465</v>
      </c>
      <c r="C229" s="109">
        <v>23296</v>
      </c>
      <c r="D229" s="96">
        <v>41275</v>
      </c>
      <c r="E229" s="109">
        <v>3.1999999999999999E-6</v>
      </c>
    </row>
    <row r="230" spans="1:5" x14ac:dyDescent="0.25">
      <c r="A230" s="109">
        <v>229</v>
      </c>
      <c r="B230" s="109" t="s">
        <v>1469</v>
      </c>
      <c r="C230" s="109">
        <v>20901</v>
      </c>
      <c r="D230" s="96">
        <v>41456</v>
      </c>
      <c r="E230" s="109">
        <v>2.9000000000000002E-6</v>
      </c>
    </row>
    <row r="231" spans="1:5" x14ac:dyDescent="0.25">
      <c r="A231" s="109">
        <v>230</v>
      </c>
      <c r="B231" s="109" t="s">
        <v>1473</v>
      </c>
      <c r="C231" s="109">
        <v>14974</v>
      </c>
      <c r="D231" s="96">
        <v>40878</v>
      </c>
      <c r="E231" s="109">
        <v>2.0999999999999998E-6</v>
      </c>
    </row>
    <row r="232" spans="1:5" x14ac:dyDescent="0.25">
      <c r="A232" s="109">
        <v>231</v>
      </c>
      <c r="B232" s="109" t="s">
        <v>1478</v>
      </c>
      <c r="C232" s="109">
        <v>13452</v>
      </c>
      <c r="D232" s="96">
        <v>40674</v>
      </c>
      <c r="E232" s="109">
        <v>1.9E-6</v>
      </c>
    </row>
    <row r="233" spans="1:5" x14ac:dyDescent="0.25">
      <c r="A233" s="109">
        <v>232</v>
      </c>
      <c r="B233" s="109" t="s">
        <v>1483</v>
      </c>
      <c r="C233" s="109">
        <v>13135</v>
      </c>
      <c r="D233" s="96">
        <v>41456</v>
      </c>
      <c r="E233" s="109">
        <v>1.7999999999999999E-6</v>
      </c>
    </row>
    <row r="234" spans="1:5" x14ac:dyDescent="0.25">
      <c r="A234" s="109">
        <v>233</v>
      </c>
      <c r="B234" s="109" t="s">
        <v>1487</v>
      </c>
      <c r="C234" s="109">
        <v>11323</v>
      </c>
      <c r="D234" s="96">
        <v>41456</v>
      </c>
      <c r="E234" s="109">
        <v>1.5999999999999999E-6</v>
      </c>
    </row>
    <row r="235" spans="1:5" x14ac:dyDescent="0.25">
      <c r="A235" s="109">
        <v>234</v>
      </c>
      <c r="B235" s="109" t="s">
        <v>1491</v>
      </c>
      <c r="C235" s="109">
        <v>10084</v>
      </c>
      <c r="D235" s="96">
        <v>40846</v>
      </c>
      <c r="E235" s="109">
        <v>1.3999999999999999E-6</v>
      </c>
    </row>
    <row r="236" spans="1:5" x14ac:dyDescent="0.25">
      <c r="A236" s="109">
        <v>235</v>
      </c>
      <c r="B236" s="109" t="s">
        <v>1496</v>
      </c>
      <c r="C236" s="109">
        <v>9131</v>
      </c>
      <c r="D236" s="96">
        <v>40909</v>
      </c>
      <c r="E236" s="109">
        <v>1.3E-6</v>
      </c>
    </row>
    <row r="237" spans="1:5" x14ac:dyDescent="0.25">
      <c r="A237" s="109">
        <v>236</v>
      </c>
      <c r="B237" s="109" t="s">
        <v>1500</v>
      </c>
      <c r="C237" s="109">
        <v>6069</v>
      </c>
      <c r="D237" s="96">
        <v>40909</v>
      </c>
      <c r="E237" s="109">
        <v>8.4E-7</v>
      </c>
    </row>
    <row r="238" spans="1:5" x14ac:dyDescent="0.25">
      <c r="A238" s="109">
        <v>237</v>
      </c>
      <c r="B238" s="109" t="s">
        <v>1504</v>
      </c>
      <c r="C238" s="109">
        <v>4922</v>
      </c>
      <c r="D238" s="96">
        <v>40675</v>
      </c>
      <c r="E238" s="109">
        <v>6.7999999999999995E-7</v>
      </c>
    </row>
    <row r="239" spans="1:5" x14ac:dyDescent="0.25">
      <c r="A239" s="109">
        <v>238</v>
      </c>
      <c r="B239" s="109" t="s">
        <v>1508</v>
      </c>
      <c r="C239" s="109">
        <v>4000</v>
      </c>
      <c r="D239" s="96">
        <v>42186</v>
      </c>
      <c r="E239" s="109">
        <v>5.5000000000000003E-7</v>
      </c>
    </row>
    <row r="240" spans="1:5" x14ac:dyDescent="0.25">
      <c r="A240" s="109">
        <v>239</v>
      </c>
      <c r="B240" s="109" t="s">
        <v>1512</v>
      </c>
      <c r="C240" s="109">
        <v>3000</v>
      </c>
      <c r="D240" s="96">
        <v>42186</v>
      </c>
      <c r="E240" s="109">
        <v>4.0999999999999999E-7</v>
      </c>
    </row>
    <row r="241" spans="1:5" x14ac:dyDescent="0.25">
      <c r="A241" s="109">
        <v>240</v>
      </c>
      <c r="B241" s="109" t="s">
        <v>1516</v>
      </c>
      <c r="C241" s="109">
        <v>2562</v>
      </c>
      <c r="D241" s="96">
        <v>41821</v>
      </c>
      <c r="E241" s="109">
        <v>3.7E-7</v>
      </c>
    </row>
    <row r="242" spans="1:5" x14ac:dyDescent="0.25">
      <c r="A242" s="109">
        <v>241</v>
      </c>
      <c r="B242" s="109" t="s">
        <v>1520</v>
      </c>
      <c r="C242" s="109">
        <v>2302</v>
      </c>
      <c r="D242" s="96">
        <v>40764</v>
      </c>
      <c r="E242" s="109">
        <v>3.2000000000000001E-7</v>
      </c>
    </row>
    <row r="243" spans="1:5" x14ac:dyDescent="0.25">
      <c r="A243" s="109">
        <v>242</v>
      </c>
      <c r="B243" s="109" t="s">
        <v>1525</v>
      </c>
      <c r="C243" s="109">
        <v>2072</v>
      </c>
      <c r="D243" s="96">
        <v>40764</v>
      </c>
      <c r="E243" s="109">
        <v>2.8999999999999998E-7</v>
      </c>
    </row>
    <row r="244" spans="1:5" x14ac:dyDescent="0.25">
      <c r="A244" s="109">
        <v>243</v>
      </c>
      <c r="B244" s="109" t="s">
        <v>1529</v>
      </c>
      <c r="C244" s="109">
        <v>1613</v>
      </c>
      <c r="D244" s="96">
        <v>40796</v>
      </c>
      <c r="E244" s="109">
        <v>2.2000000000000001E-7</v>
      </c>
    </row>
    <row r="245" spans="1:5" x14ac:dyDescent="0.25">
      <c r="A245" s="109">
        <v>244</v>
      </c>
      <c r="B245" s="109" t="s">
        <v>1534</v>
      </c>
      <c r="C245" s="109">
        <v>1411</v>
      </c>
      <c r="D245" s="96">
        <v>40834</v>
      </c>
      <c r="E245" s="109">
        <v>1.9999999999999999E-7</v>
      </c>
    </row>
    <row r="246" spans="1:5" x14ac:dyDescent="0.25">
      <c r="A246" s="109">
        <v>245</v>
      </c>
      <c r="B246" s="109" t="s">
        <v>1539</v>
      </c>
      <c r="C246" s="109">
        <v>839</v>
      </c>
      <c r="D246" s="96">
        <v>41091</v>
      </c>
      <c r="E246" s="109">
        <v>1.1999999999999999E-7</v>
      </c>
    </row>
    <row r="247" spans="1:5" x14ac:dyDescent="0.25">
      <c r="A247" s="109">
        <v>246</v>
      </c>
      <c r="B247" s="109" t="s">
        <v>1543</v>
      </c>
      <c r="C247" s="109">
        <v>550</v>
      </c>
      <c r="D247" s="96">
        <v>40764</v>
      </c>
      <c r="E247" s="109">
        <v>7.6000000000000006E-8</v>
      </c>
    </row>
    <row r="248" spans="1:5" x14ac:dyDescent="0.25">
      <c r="A248" s="109">
        <v>247</v>
      </c>
      <c r="B248" s="109" t="s">
        <v>1547</v>
      </c>
      <c r="C248" s="109">
        <v>56</v>
      </c>
      <c r="D248" s="96">
        <v>41275</v>
      </c>
      <c r="E248" s="109">
        <v>7.6999999999999995E-9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47D0C-52B3-4AE2-8BE6-2AF13C5FA0E3}">
  <dimension ref="A1:G18"/>
  <sheetViews>
    <sheetView workbookViewId="0">
      <selection activeCell="B18" sqref="B18"/>
    </sheetView>
  </sheetViews>
  <sheetFormatPr defaultRowHeight="15" x14ac:dyDescent="0.25"/>
  <cols>
    <col min="1" max="1" width="92.140625" bestFit="1" customWidth="1"/>
    <col min="2" max="2" width="64.5703125" bestFit="1" customWidth="1"/>
  </cols>
  <sheetData>
    <row r="1" spans="1:7" x14ac:dyDescent="0.25">
      <c r="A1" s="11" t="s">
        <v>38</v>
      </c>
      <c r="B1" s="12"/>
      <c r="C1" s="12"/>
      <c r="D1" s="12"/>
      <c r="E1" s="12"/>
      <c r="F1" s="12"/>
      <c r="G1" s="12"/>
    </row>
    <row r="2" spans="1:7" x14ac:dyDescent="0.25">
      <c r="A2" s="13" t="s">
        <v>39</v>
      </c>
      <c r="B2" s="12"/>
      <c r="C2" s="12"/>
      <c r="D2" s="12"/>
      <c r="E2" s="12"/>
      <c r="F2" s="12"/>
      <c r="G2" s="12"/>
    </row>
    <row r="3" spans="1:7" x14ac:dyDescent="0.25">
      <c r="A3" s="14" t="s">
        <v>40</v>
      </c>
      <c r="B3" s="15" t="s">
        <v>41</v>
      </c>
      <c r="C3" s="12"/>
      <c r="D3" s="12"/>
      <c r="E3" s="12"/>
      <c r="F3" s="12"/>
      <c r="G3" s="12"/>
    </row>
    <row r="4" spans="1:7" x14ac:dyDescent="0.25">
      <c r="A4" s="14" t="s">
        <v>42</v>
      </c>
      <c r="B4" s="16">
        <v>7</v>
      </c>
      <c r="C4" s="12"/>
      <c r="D4" s="12"/>
      <c r="E4" s="12"/>
      <c r="F4" s="12"/>
      <c r="G4" s="12"/>
    </row>
    <row r="5" spans="1:7" x14ac:dyDescent="0.25">
      <c r="A5" s="14" t="s">
        <v>43</v>
      </c>
      <c r="B5" s="16">
        <v>5</v>
      </c>
      <c r="C5" s="12"/>
      <c r="D5" s="12"/>
      <c r="E5" s="12"/>
      <c r="F5" s="12"/>
      <c r="G5" s="12"/>
    </row>
    <row r="6" spans="1:7" x14ac:dyDescent="0.25">
      <c r="A6" s="14" t="s">
        <v>44</v>
      </c>
      <c r="B6" s="16">
        <v>6</v>
      </c>
      <c r="C6" s="12"/>
      <c r="D6" s="12"/>
      <c r="E6" s="12"/>
      <c r="F6" s="12"/>
      <c r="G6" s="12"/>
    </row>
    <row r="7" spans="1:7" x14ac:dyDescent="0.25">
      <c r="A7" s="14" t="s">
        <v>45</v>
      </c>
      <c r="B7" s="16">
        <v>4</v>
      </c>
      <c r="C7" s="12"/>
      <c r="D7" s="12"/>
      <c r="E7" s="12"/>
      <c r="F7" s="12"/>
      <c r="G7" s="12"/>
    </row>
    <row r="8" spans="1:7" x14ac:dyDescent="0.25">
      <c r="A8" s="14" t="s">
        <v>46</v>
      </c>
      <c r="B8" s="16" t="s">
        <v>47</v>
      </c>
      <c r="C8" s="12"/>
      <c r="D8" s="12"/>
      <c r="E8" s="12"/>
      <c r="F8" s="12"/>
      <c r="G8" s="12"/>
    </row>
    <row r="9" spans="1:7" x14ac:dyDescent="0.25">
      <c r="A9" s="14" t="s">
        <v>48</v>
      </c>
      <c r="B9" s="16" t="s">
        <v>49</v>
      </c>
      <c r="C9" s="12"/>
      <c r="D9" s="12"/>
      <c r="E9" s="12"/>
      <c r="F9" s="12"/>
      <c r="G9" s="12"/>
    </row>
    <row r="10" spans="1:7" x14ac:dyDescent="0.25">
      <c r="A10" s="14" t="s">
        <v>50</v>
      </c>
      <c r="B10" s="16" t="s">
        <v>50</v>
      </c>
      <c r="C10" s="12"/>
      <c r="D10" s="12"/>
      <c r="E10" s="12"/>
      <c r="F10" s="12"/>
      <c r="G10" s="12"/>
    </row>
    <row r="11" spans="1:7" x14ac:dyDescent="0.25">
      <c r="A11" s="12"/>
      <c r="B11" s="12"/>
      <c r="C11" s="12"/>
      <c r="D11" s="12"/>
      <c r="E11" s="12"/>
      <c r="F11" s="12"/>
      <c r="G11" s="12"/>
    </row>
    <row r="12" spans="1:7" x14ac:dyDescent="0.25">
      <c r="A12" s="13" t="s">
        <v>51</v>
      </c>
      <c r="B12" s="12"/>
      <c r="C12" s="12"/>
      <c r="D12" s="12"/>
      <c r="E12" s="12"/>
      <c r="F12" s="12"/>
      <c r="G12" s="12"/>
    </row>
    <row r="13" spans="1:7" x14ac:dyDescent="0.25">
      <c r="A13" s="12"/>
      <c r="B13" s="12"/>
      <c r="C13" s="12"/>
      <c r="D13" s="12"/>
      <c r="E13" s="12"/>
      <c r="F13" s="12"/>
      <c r="G13" s="12"/>
    </row>
    <row r="14" spans="1:7" ht="15.75" thickBot="1" x14ac:dyDescent="0.3">
      <c r="A14" s="13" t="s">
        <v>52</v>
      </c>
      <c r="B14" s="13" t="s">
        <v>53</v>
      </c>
      <c r="C14" s="12"/>
      <c r="D14" s="12"/>
      <c r="E14" s="12"/>
      <c r="F14" s="12"/>
      <c r="G14" s="12"/>
    </row>
    <row r="15" spans="1:7" ht="15.75" thickBot="1" x14ac:dyDescent="0.3">
      <c r="A15" s="13" t="s">
        <v>41</v>
      </c>
      <c r="B15" s="47">
        <f>COUNT(B4:B10)</f>
        <v>4</v>
      </c>
      <c r="C15" s="13"/>
      <c r="D15" s="12"/>
      <c r="E15" s="12"/>
      <c r="F15" s="12"/>
      <c r="G15" s="12"/>
    </row>
    <row r="16" spans="1:7" x14ac:dyDescent="0.25">
      <c r="A16" s="12"/>
      <c r="B16" s="12"/>
      <c r="C16" s="12"/>
      <c r="D16" s="12"/>
      <c r="E16" s="12"/>
      <c r="F16" s="12"/>
      <c r="G16" s="12"/>
    </row>
    <row r="17" spans="1:7" ht="15.75" thickBot="1" x14ac:dyDescent="0.3">
      <c r="A17" s="13" t="s">
        <v>52</v>
      </c>
      <c r="B17" s="13" t="s">
        <v>54</v>
      </c>
      <c r="C17" s="12"/>
      <c r="D17" s="12"/>
      <c r="E17" s="12"/>
      <c r="F17" s="12"/>
      <c r="G17" s="12"/>
    </row>
    <row r="18" spans="1:7" ht="15.75" thickBot="1" x14ac:dyDescent="0.3">
      <c r="A18" s="13" t="s">
        <v>41</v>
      </c>
      <c r="B18" s="47">
        <f>COUNTA(B4:B10)</f>
        <v>7</v>
      </c>
      <c r="C18" s="13"/>
      <c r="D18" s="12"/>
      <c r="E18" s="12"/>
      <c r="F18" s="12"/>
      <c r="G18" s="1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0C373-C17D-420E-961B-6B2C1BC39E9D}">
  <dimension ref="A1:H29"/>
  <sheetViews>
    <sheetView topLeftCell="A16" zoomScaleNormal="100" workbookViewId="0">
      <selection activeCell="B21" sqref="B21"/>
    </sheetView>
  </sheetViews>
  <sheetFormatPr defaultRowHeight="15" x14ac:dyDescent="0.25"/>
  <cols>
    <col min="1" max="1" width="68.42578125" bestFit="1" customWidth="1"/>
    <col min="2" max="2" width="67.42578125" bestFit="1" customWidth="1"/>
  </cols>
  <sheetData>
    <row r="1" spans="1:8" x14ac:dyDescent="0.25">
      <c r="A1" s="17" t="s">
        <v>55</v>
      </c>
      <c r="B1" s="18"/>
      <c r="C1" s="18"/>
      <c r="D1" s="18"/>
      <c r="E1" s="18"/>
      <c r="F1" s="18"/>
      <c r="G1" s="19"/>
      <c r="H1" s="19"/>
    </row>
    <row r="2" spans="1:8" x14ac:dyDescent="0.25">
      <c r="A2" s="17" t="s">
        <v>56</v>
      </c>
      <c r="B2" s="18"/>
      <c r="C2" s="18"/>
      <c r="D2" s="18"/>
      <c r="E2" s="18"/>
      <c r="F2" s="18"/>
      <c r="G2" s="19"/>
      <c r="H2" s="19"/>
    </row>
    <row r="3" spans="1:8" x14ac:dyDescent="0.25">
      <c r="A3" s="20" t="s">
        <v>57</v>
      </c>
      <c r="B3" s="20" t="s">
        <v>58</v>
      </c>
      <c r="C3" s="20" t="s">
        <v>59</v>
      </c>
      <c r="D3" s="18"/>
      <c r="E3" s="18"/>
      <c r="F3" s="18"/>
      <c r="G3" s="19"/>
      <c r="H3" s="19"/>
    </row>
    <row r="4" spans="1:8" x14ac:dyDescent="0.25">
      <c r="A4" s="21">
        <v>101</v>
      </c>
      <c r="B4" s="21" t="s">
        <v>60</v>
      </c>
      <c r="C4" s="22">
        <v>78022</v>
      </c>
      <c r="D4" s="18"/>
      <c r="E4" s="18"/>
      <c r="F4" s="18"/>
      <c r="G4" s="19"/>
      <c r="H4" s="19"/>
    </row>
    <row r="5" spans="1:8" x14ac:dyDescent="0.25">
      <c r="A5" s="21">
        <v>102</v>
      </c>
      <c r="B5" s="21" t="s">
        <v>61</v>
      </c>
      <c r="C5" s="22">
        <v>99819</v>
      </c>
      <c r="D5" s="18"/>
      <c r="E5" s="18"/>
      <c r="F5" s="18"/>
      <c r="G5" s="19"/>
      <c r="H5" s="19"/>
    </row>
    <row r="6" spans="1:8" x14ac:dyDescent="0.25">
      <c r="A6" s="21">
        <v>103</v>
      </c>
      <c r="B6" s="21" t="s">
        <v>62</v>
      </c>
      <c r="C6" s="23" t="s">
        <v>63</v>
      </c>
      <c r="D6" s="18"/>
      <c r="E6" s="18"/>
      <c r="F6" s="18"/>
      <c r="G6" s="19"/>
      <c r="H6" s="19"/>
    </row>
    <row r="7" spans="1:8" x14ac:dyDescent="0.25">
      <c r="A7" s="21">
        <v>104</v>
      </c>
      <c r="B7" s="21" t="s">
        <v>64</v>
      </c>
      <c r="C7" s="22">
        <v>27522</v>
      </c>
      <c r="D7" s="18"/>
      <c r="E7" s="18"/>
      <c r="F7" s="18"/>
      <c r="G7" s="19"/>
      <c r="H7" s="19"/>
    </row>
    <row r="8" spans="1:8" x14ac:dyDescent="0.25">
      <c r="A8" s="21">
        <v>105</v>
      </c>
      <c r="B8" s="21" t="s">
        <v>65</v>
      </c>
      <c r="C8" s="24">
        <v>0</v>
      </c>
      <c r="D8" s="18"/>
      <c r="E8" s="18"/>
      <c r="F8" s="18"/>
      <c r="G8" s="19"/>
      <c r="H8" s="19"/>
    </row>
    <row r="9" spans="1:8" x14ac:dyDescent="0.25">
      <c r="A9" s="21">
        <v>106</v>
      </c>
      <c r="B9" s="21" t="s">
        <v>66</v>
      </c>
      <c r="C9" s="24"/>
      <c r="D9" s="18"/>
      <c r="E9" s="18"/>
      <c r="F9" s="18"/>
      <c r="G9" s="19"/>
      <c r="H9" s="19"/>
    </row>
    <row r="10" spans="1:8" x14ac:dyDescent="0.25">
      <c r="A10" s="21">
        <v>107</v>
      </c>
      <c r="B10" s="21" t="s">
        <v>67</v>
      </c>
      <c r="C10" s="24">
        <v>0</v>
      </c>
      <c r="D10" s="18"/>
      <c r="E10" s="18"/>
      <c r="F10" s="18"/>
      <c r="G10" s="19"/>
      <c r="H10" s="19"/>
    </row>
    <row r="11" spans="1:8" x14ac:dyDescent="0.25">
      <c r="A11" s="21">
        <v>108</v>
      </c>
      <c r="B11" s="21" t="s">
        <v>68</v>
      </c>
      <c r="C11" s="22">
        <v>88041</v>
      </c>
      <c r="D11" s="18"/>
      <c r="E11" s="18"/>
      <c r="F11" s="18"/>
      <c r="G11" s="19"/>
      <c r="H11" s="19"/>
    </row>
    <row r="12" spans="1:8" x14ac:dyDescent="0.25">
      <c r="A12" s="21">
        <v>109</v>
      </c>
      <c r="B12" s="21" t="s">
        <v>69</v>
      </c>
      <c r="C12" s="22">
        <v>81831</v>
      </c>
      <c r="D12" s="18"/>
      <c r="E12" s="18"/>
      <c r="F12" s="18"/>
      <c r="G12" s="19"/>
      <c r="H12" s="19"/>
    </row>
    <row r="13" spans="1:8" x14ac:dyDescent="0.25">
      <c r="A13" s="21">
        <v>110</v>
      </c>
      <c r="B13" s="21" t="s">
        <v>70</v>
      </c>
      <c r="C13" s="23" t="s">
        <v>63</v>
      </c>
      <c r="D13" s="18"/>
      <c r="E13" s="18"/>
      <c r="F13" s="18"/>
      <c r="G13" s="19"/>
      <c r="H13" s="19"/>
    </row>
    <row r="14" spans="1:8" x14ac:dyDescent="0.25">
      <c r="A14" s="21">
        <v>111</v>
      </c>
      <c r="B14" s="21" t="s">
        <v>71</v>
      </c>
      <c r="C14" s="22"/>
      <c r="D14" s="18"/>
      <c r="E14" s="18"/>
      <c r="F14" s="18"/>
      <c r="G14" s="19"/>
      <c r="H14" s="19"/>
    </row>
    <row r="15" spans="1:8" x14ac:dyDescent="0.25">
      <c r="A15" s="21">
        <v>112</v>
      </c>
      <c r="B15" s="21" t="s">
        <v>72</v>
      </c>
      <c r="C15" s="22">
        <v>26624</v>
      </c>
      <c r="D15" s="18"/>
      <c r="E15" s="18"/>
      <c r="F15" s="18"/>
      <c r="G15" s="19"/>
      <c r="H15" s="19"/>
    </row>
    <row r="16" spans="1:8" x14ac:dyDescent="0.25">
      <c r="A16" s="21">
        <v>113</v>
      </c>
      <c r="B16" s="21" t="s">
        <v>73</v>
      </c>
      <c r="C16" s="22">
        <v>92885</v>
      </c>
      <c r="D16" s="18"/>
      <c r="E16" s="18"/>
      <c r="F16" s="18"/>
      <c r="G16" s="19"/>
      <c r="H16" s="19"/>
    </row>
    <row r="17" spans="1:8" x14ac:dyDescent="0.25">
      <c r="A17" s="21">
        <v>114</v>
      </c>
      <c r="B17" s="21" t="s">
        <v>74</v>
      </c>
      <c r="C17" s="24">
        <v>0</v>
      </c>
      <c r="D17" s="18"/>
      <c r="E17" s="18"/>
      <c r="F17" s="18"/>
      <c r="G17" s="19"/>
      <c r="H17" s="19"/>
    </row>
    <row r="18" spans="1:8" x14ac:dyDescent="0.25">
      <c r="A18" s="18"/>
      <c r="B18" s="18"/>
      <c r="C18" s="18"/>
      <c r="D18" s="18"/>
      <c r="E18" s="18"/>
      <c r="F18" s="18"/>
      <c r="G18" s="19"/>
      <c r="H18" s="19"/>
    </row>
    <row r="19" spans="1:8" x14ac:dyDescent="0.25">
      <c r="A19" s="17" t="s">
        <v>75</v>
      </c>
      <c r="B19" s="18"/>
      <c r="C19" s="18"/>
      <c r="D19" s="18"/>
      <c r="E19" s="18"/>
      <c r="F19" s="18"/>
      <c r="G19" s="19"/>
      <c r="H19" s="19"/>
    </row>
    <row r="20" spans="1:8" ht="15.75" thickBot="1" x14ac:dyDescent="0.3">
      <c r="A20" s="18" t="s">
        <v>52</v>
      </c>
      <c r="B20" s="18" t="s">
        <v>76</v>
      </c>
      <c r="C20" s="18"/>
      <c r="D20" s="18"/>
      <c r="E20" s="18"/>
      <c r="F20" s="18"/>
      <c r="G20" s="19"/>
      <c r="H20" s="19"/>
    </row>
    <row r="21" spans="1:8" ht="15.75" thickBot="1" x14ac:dyDescent="0.3">
      <c r="A21" s="18" t="s">
        <v>41</v>
      </c>
      <c r="B21" s="46">
        <f>COUNT(C4:C17)</f>
        <v>10</v>
      </c>
      <c r="C21" s="18"/>
      <c r="D21" s="18"/>
      <c r="E21" s="18"/>
      <c r="F21" s="18"/>
      <c r="G21" s="19"/>
      <c r="H21" s="19"/>
    </row>
    <row r="22" spans="1:8" x14ac:dyDescent="0.25">
      <c r="A22" s="18"/>
      <c r="B22" s="18"/>
      <c r="C22" s="18"/>
      <c r="D22" s="18"/>
      <c r="E22" s="18"/>
      <c r="F22" s="18"/>
      <c r="G22" s="19"/>
      <c r="H22" s="19"/>
    </row>
    <row r="23" spans="1:8" x14ac:dyDescent="0.25">
      <c r="A23" s="18"/>
      <c r="B23" s="18" t="s">
        <v>77</v>
      </c>
      <c r="C23" s="18"/>
      <c r="D23" s="18"/>
      <c r="E23" s="18"/>
      <c r="F23" s="18"/>
      <c r="G23" s="19"/>
      <c r="H23" s="19"/>
    </row>
    <row r="24" spans="1:8" x14ac:dyDescent="0.25">
      <c r="A24" s="18"/>
      <c r="B24" s="18"/>
      <c r="C24" s="18"/>
      <c r="D24" s="18"/>
      <c r="E24" s="18"/>
      <c r="F24" s="18"/>
      <c r="G24" s="19"/>
      <c r="H24" s="19"/>
    </row>
    <row r="25" spans="1:8" x14ac:dyDescent="0.25">
      <c r="A25" s="18"/>
      <c r="B25" s="18"/>
      <c r="C25" s="18"/>
      <c r="D25" s="18"/>
      <c r="E25" s="18"/>
      <c r="F25" s="18"/>
      <c r="G25" s="19"/>
      <c r="H25" s="19"/>
    </row>
    <row r="26" spans="1:8" ht="15.75" thickBot="1" x14ac:dyDescent="0.3">
      <c r="A26" s="18" t="s">
        <v>52</v>
      </c>
      <c r="B26" s="18" t="s">
        <v>78</v>
      </c>
      <c r="C26" s="18"/>
      <c r="D26" s="18"/>
      <c r="E26" s="18"/>
      <c r="F26" s="18"/>
      <c r="G26" s="19"/>
      <c r="H26" s="19"/>
    </row>
    <row r="27" spans="1:8" ht="15.75" thickBot="1" x14ac:dyDescent="0.3">
      <c r="A27" s="18" t="s">
        <v>41</v>
      </c>
      <c r="B27" s="46">
        <f>COUNTA(C4:C17)</f>
        <v>12</v>
      </c>
      <c r="C27" s="18"/>
      <c r="D27" s="18"/>
      <c r="E27" s="18"/>
      <c r="F27" s="18"/>
      <c r="G27" s="19"/>
      <c r="H27" s="19"/>
    </row>
    <row r="28" spans="1:8" x14ac:dyDescent="0.25">
      <c r="A28" s="19"/>
      <c r="B28" s="19"/>
      <c r="C28" s="19"/>
      <c r="D28" s="19"/>
      <c r="E28" s="19"/>
      <c r="F28" s="19"/>
      <c r="G28" s="19"/>
      <c r="H28" s="19"/>
    </row>
    <row r="29" spans="1:8" x14ac:dyDescent="0.25">
      <c r="A29" s="19"/>
      <c r="B29" s="19"/>
      <c r="C29" s="19"/>
      <c r="D29" s="19"/>
      <c r="E29" s="19"/>
      <c r="F29" s="19"/>
      <c r="G29" s="19"/>
      <c r="H29" s="1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62D65-8A0B-4747-A864-1C2C3DCD20B7}">
  <dimension ref="A1:E28"/>
  <sheetViews>
    <sheetView topLeftCell="A13" workbookViewId="0">
      <selection activeCell="A27" sqref="A27"/>
    </sheetView>
  </sheetViews>
  <sheetFormatPr defaultRowHeight="15" x14ac:dyDescent="0.25"/>
  <cols>
    <col min="1" max="1" width="69.140625" bestFit="1" customWidth="1"/>
  </cols>
  <sheetData>
    <row r="1" spans="1:5" x14ac:dyDescent="0.25">
      <c r="A1" s="13" t="s">
        <v>79</v>
      </c>
      <c r="B1" s="12"/>
      <c r="C1" s="12"/>
      <c r="D1" s="12"/>
      <c r="E1" s="12"/>
    </row>
    <row r="2" spans="1:5" ht="15.75" thickBot="1" x14ac:dyDescent="0.3">
      <c r="A2" s="12"/>
      <c r="B2" s="12"/>
      <c r="C2" s="12"/>
      <c r="D2" s="12"/>
      <c r="E2" s="12"/>
    </row>
    <row r="3" spans="1:5" x14ac:dyDescent="0.25">
      <c r="A3" s="25"/>
      <c r="B3" s="12"/>
      <c r="C3" s="12"/>
      <c r="D3" s="12"/>
      <c r="E3" s="12"/>
    </row>
    <row r="4" spans="1:5" x14ac:dyDescent="0.25">
      <c r="A4" s="26" t="s">
        <v>80</v>
      </c>
      <c r="B4" s="12"/>
      <c r="C4" s="12"/>
      <c r="D4" s="12"/>
      <c r="E4" s="12"/>
    </row>
    <row r="5" spans="1:5" x14ac:dyDescent="0.25">
      <c r="A5" s="26">
        <v>4</v>
      </c>
      <c r="B5" s="12"/>
      <c r="C5" s="12"/>
      <c r="D5" s="12"/>
      <c r="E5" s="12"/>
    </row>
    <row r="6" spans="1:5" x14ac:dyDescent="0.25">
      <c r="A6" s="26"/>
      <c r="B6" s="12"/>
      <c r="C6" s="12"/>
      <c r="D6" s="12"/>
      <c r="E6" s="12"/>
    </row>
    <row r="7" spans="1:5" x14ac:dyDescent="0.25">
      <c r="A7" s="26">
        <v>3</v>
      </c>
      <c r="B7" s="12"/>
      <c r="C7" s="12"/>
      <c r="D7" s="12"/>
      <c r="E7" s="12"/>
    </row>
    <row r="8" spans="1:5" x14ac:dyDescent="0.25">
      <c r="A8" s="26"/>
      <c r="B8" s="12"/>
      <c r="C8" s="12"/>
      <c r="D8" s="12"/>
      <c r="E8" s="12"/>
    </row>
    <row r="9" spans="1:5" x14ac:dyDescent="0.25">
      <c r="A9" s="26" t="s">
        <v>81</v>
      </c>
      <c r="B9" s="12"/>
      <c r="C9" s="12"/>
      <c r="D9" s="12"/>
      <c r="E9" s="12"/>
    </row>
    <row r="10" spans="1:5" x14ac:dyDescent="0.25">
      <c r="A10" s="26"/>
      <c r="B10" s="12"/>
      <c r="C10" s="12"/>
      <c r="D10" s="12"/>
      <c r="E10" s="12"/>
    </row>
    <row r="11" spans="1:5" x14ac:dyDescent="0.25">
      <c r="A11" s="26" t="e">
        <v>#DIV/0!</v>
      </c>
      <c r="B11" s="12"/>
      <c r="C11" s="12"/>
      <c r="D11" s="12"/>
      <c r="E11" s="12"/>
    </row>
    <row r="12" spans="1:5" x14ac:dyDescent="0.25">
      <c r="A12" s="26" t="s">
        <v>82</v>
      </c>
      <c r="B12" s="12"/>
      <c r="C12" s="12"/>
      <c r="D12" s="12"/>
      <c r="E12" s="12"/>
    </row>
    <row r="13" spans="1:5" ht="15.75" thickBot="1" x14ac:dyDescent="0.3">
      <c r="A13" s="27" t="s">
        <v>83</v>
      </c>
      <c r="B13" s="12"/>
      <c r="C13" s="12"/>
      <c r="D13" s="12"/>
      <c r="E13" s="12"/>
    </row>
    <row r="14" spans="1:5" x14ac:dyDescent="0.25">
      <c r="A14" s="12"/>
      <c r="B14" s="12"/>
      <c r="C14" s="12"/>
      <c r="D14" s="12"/>
      <c r="E14" s="12"/>
    </row>
    <row r="15" spans="1:5" x14ac:dyDescent="0.25">
      <c r="A15" s="13" t="s">
        <v>84</v>
      </c>
      <c r="B15" s="12"/>
      <c r="C15" s="12"/>
      <c r="D15" s="12"/>
      <c r="E15" s="12"/>
    </row>
    <row r="16" spans="1:5" x14ac:dyDescent="0.25">
      <c r="A16" s="12"/>
      <c r="B16" s="12"/>
      <c r="C16" s="12"/>
      <c r="D16" s="12"/>
      <c r="E16" s="12"/>
    </row>
    <row r="17" spans="1:5" x14ac:dyDescent="0.25">
      <c r="A17" s="13" t="s">
        <v>85</v>
      </c>
      <c r="B17" s="12"/>
      <c r="C17" s="12"/>
      <c r="D17" s="12"/>
      <c r="E17" s="12"/>
    </row>
    <row r="18" spans="1:5" x14ac:dyDescent="0.25">
      <c r="A18" s="45">
        <f>COUNT(A3:A13)</f>
        <v>2</v>
      </c>
      <c r="B18" s="13"/>
      <c r="C18" s="12"/>
      <c r="D18" s="12"/>
      <c r="E18" s="12"/>
    </row>
    <row r="19" spans="1:5" x14ac:dyDescent="0.25">
      <c r="A19" s="12"/>
      <c r="B19" s="12"/>
      <c r="C19" s="12"/>
      <c r="D19" s="12"/>
      <c r="E19" s="12"/>
    </row>
    <row r="20" spans="1:5" x14ac:dyDescent="0.25">
      <c r="A20" s="13" t="s">
        <v>86</v>
      </c>
      <c r="B20" s="12"/>
      <c r="C20" s="12"/>
      <c r="D20" s="12"/>
      <c r="E20" s="12"/>
    </row>
    <row r="21" spans="1:5" x14ac:dyDescent="0.25">
      <c r="A21" s="45">
        <f>COUNTBLANK(A3:A13)</f>
        <v>4</v>
      </c>
      <c r="B21" s="13"/>
      <c r="C21" s="12"/>
      <c r="D21" s="12"/>
      <c r="E21" s="12"/>
    </row>
    <row r="22" spans="1:5" x14ac:dyDescent="0.25">
      <c r="A22" s="12"/>
      <c r="B22" s="12"/>
      <c r="C22" s="12"/>
      <c r="D22" s="12"/>
      <c r="E22" s="12"/>
    </row>
    <row r="23" spans="1:5" x14ac:dyDescent="0.25">
      <c r="A23" s="13" t="s">
        <v>87</v>
      </c>
      <c r="B23" s="12"/>
      <c r="C23" s="12"/>
      <c r="D23" s="12"/>
      <c r="E23" s="12"/>
    </row>
    <row r="24" spans="1:5" x14ac:dyDescent="0.25">
      <c r="A24" s="45">
        <f>COUNTA(A3:A13)</f>
        <v>7</v>
      </c>
      <c r="B24" s="13"/>
      <c r="C24" s="12"/>
      <c r="D24" s="12"/>
      <c r="E24" s="12"/>
    </row>
    <row r="25" spans="1:5" x14ac:dyDescent="0.25">
      <c r="A25" s="12"/>
      <c r="B25" s="12"/>
      <c r="C25" s="12"/>
      <c r="D25" s="12"/>
      <c r="E25" s="12"/>
    </row>
    <row r="26" spans="1:5" x14ac:dyDescent="0.25">
      <c r="A26" s="13" t="s">
        <v>88</v>
      </c>
      <c r="B26" s="12"/>
      <c r="C26" s="12"/>
      <c r="D26" s="12"/>
      <c r="E26" s="12"/>
    </row>
    <row r="27" spans="1:5" x14ac:dyDescent="0.25">
      <c r="A27" s="45">
        <f>COUNTA(A3:A13)</f>
        <v>7</v>
      </c>
      <c r="B27" s="13"/>
      <c r="C27" s="12"/>
      <c r="D27" s="12"/>
      <c r="E27" s="12"/>
    </row>
    <row r="28" spans="1:5" x14ac:dyDescent="0.25">
      <c r="A28" s="12"/>
      <c r="B28" s="12"/>
      <c r="C28" s="12"/>
      <c r="D28" s="12"/>
      <c r="E28" s="1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97D89-B9C3-4168-A580-555E0CFD6EC6}">
  <dimension ref="A1:O34"/>
  <sheetViews>
    <sheetView topLeftCell="A5" workbookViewId="0">
      <selection activeCell="C23" sqref="C23"/>
    </sheetView>
  </sheetViews>
  <sheetFormatPr defaultRowHeight="15" x14ac:dyDescent="0.25"/>
  <cols>
    <col min="2" max="2" width="27.28515625" customWidth="1"/>
    <col min="3" max="3" width="11.140625" customWidth="1"/>
    <col min="4" max="4" width="10.5703125" bestFit="1" customWidth="1"/>
    <col min="5" max="5" width="12.140625" bestFit="1" customWidth="1"/>
    <col min="6" max="6" width="9.42578125" bestFit="1" customWidth="1"/>
    <col min="7" max="7" width="10" bestFit="1" customWidth="1"/>
    <col min="8" max="8" width="12" bestFit="1" customWidth="1"/>
    <col min="9" max="9" width="14.7109375" bestFit="1" customWidth="1"/>
    <col min="10" max="10" width="12.140625" bestFit="1" customWidth="1"/>
    <col min="11" max="11" width="12.28515625" bestFit="1" customWidth="1"/>
    <col min="12" max="12" width="12.7109375" bestFit="1" customWidth="1"/>
  </cols>
  <sheetData>
    <row r="1" spans="1:15" x14ac:dyDescent="0.25">
      <c r="A1" s="18"/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</row>
    <row r="2" spans="1:15" x14ac:dyDescent="0.25">
      <c r="A2" s="18"/>
      <c r="B2" s="28" t="s">
        <v>89</v>
      </c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</row>
    <row r="3" spans="1:15" x14ac:dyDescent="0.25">
      <c r="A3" s="18"/>
      <c r="B3" s="29" t="s">
        <v>90</v>
      </c>
      <c r="C3" s="29">
        <v>101</v>
      </c>
      <c r="D3" s="29">
        <v>102</v>
      </c>
      <c r="E3" s="29">
        <v>103</v>
      </c>
      <c r="F3" s="29">
        <v>104</v>
      </c>
      <c r="G3" s="29">
        <v>105</v>
      </c>
      <c r="H3" s="29">
        <v>106</v>
      </c>
      <c r="I3" s="29">
        <v>107</v>
      </c>
      <c r="J3" s="29">
        <v>108</v>
      </c>
      <c r="K3" s="29">
        <v>109</v>
      </c>
      <c r="L3" s="29">
        <v>110</v>
      </c>
      <c r="M3" s="18"/>
      <c r="N3" s="18"/>
      <c r="O3" s="18"/>
    </row>
    <row r="4" spans="1:15" x14ac:dyDescent="0.25">
      <c r="A4" s="18"/>
      <c r="B4" s="29" t="s">
        <v>91</v>
      </c>
      <c r="C4" s="30" t="s">
        <v>92</v>
      </c>
      <c r="D4" s="30" t="s">
        <v>93</v>
      </c>
      <c r="E4" s="30" t="s">
        <v>94</v>
      </c>
      <c r="F4" s="30" t="s">
        <v>95</v>
      </c>
      <c r="G4" s="30" t="s">
        <v>96</v>
      </c>
      <c r="H4" s="30" t="s">
        <v>97</v>
      </c>
      <c r="I4" s="30" t="s">
        <v>98</v>
      </c>
      <c r="J4" s="30" t="s">
        <v>99</v>
      </c>
      <c r="K4" s="30" t="s">
        <v>100</v>
      </c>
      <c r="L4" s="30" t="s">
        <v>101</v>
      </c>
      <c r="M4" s="18"/>
      <c r="N4" s="18"/>
      <c r="O4" s="18"/>
    </row>
    <row r="5" spans="1:15" x14ac:dyDescent="0.25">
      <c r="A5" s="18"/>
      <c r="B5" s="29" t="s">
        <v>102</v>
      </c>
      <c r="C5" s="30" t="s">
        <v>103</v>
      </c>
      <c r="D5" s="30" t="s">
        <v>104</v>
      </c>
      <c r="E5" s="30" t="s">
        <v>105</v>
      </c>
      <c r="F5" s="30" t="s">
        <v>106</v>
      </c>
      <c r="G5" s="30" t="s">
        <v>103</v>
      </c>
      <c r="H5" s="30" t="s">
        <v>104</v>
      </c>
      <c r="I5" s="30" t="s">
        <v>105</v>
      </c>
      <c r="J5" s="30" t="s">
        <v>106</v>
      </c>
      <c r="K5" s="30" t="s">
        <v>103</v>
      </c>
      <c r="L5" s="30" t="s">
        <v>104</v>
      </c>
      <c r="M5" s="18"/>
      <c r="N5" s="18"/>
      <c r="O5" s="18"/>
    </row>
    <row r="6" spans="1:15" x14ac:dyDescent="0.25">
      <c r="A6" s="18"/>
      <c r="B6" s="29" t="s">
        <v>107</v>
      </c>
      <c r="C6" s="30">
        <v>50000</v>
      </c>
      <c r="D6" s="30">
        <v>55000</v>
      </c>
      <c r="E6" s="30">
        <v>60000</v>
      </c>
      <c r="F6" s="30">
        <v>65000</v>
      </c>
      <c r="G6" s="30">
        <v>70000</v>
      </c>
      <c r="H6" s="30">
        <v>75000</v>
      </c>
      <c r="I6" s="30">
        <v>80000</v>
      </c>
      <c r="J6" s="30">
        <v>85000</v>
      </c>
      <c r="K6" s="30">
        <v>90000</v>
      </c>
      <c r="L6" s="30">
        <v>95000</v>
      </c>
      <c r="M6" s="18"/>
      <c r="N6" s="18"/>
      <c r="O6" s="18"/>
    </row>
    <row r="7" spans="1:15" x14ac:dyDescent="0.25">
      <c r="A7" s="18"/>
      <c r="B7" s="29" t="s">
        <v>108</v>
      </c>
      <c r="C7" s="30">
        <v>2000</v>
      </c>
      <c r="D7" s="30">
        <v>2500</v>
      </c>
      <c r="E7" s="30">
        <v>3000</v>
      </c>
      <c r="F7" s="30">
        <v>3500</v>
      </c>
      <c r="G7" s="30">
        <v>4000</v>
      </c>
      <c r="H7" s="30">
        <v>4500</v>
      </c>
      <c r="I7" s="30">
        <v>5000</v>
      </c>
      <c r="J7" s="30">
        <v>5500</v>
      </c>
      <c r="K7" s="30">
        <v>6000</v>
      </c>
      <c r="L7" s="30">
        <v>6500</v>
      </c>
      <c r="M7" s="18"/>
      <c r="N7" s="18"/>
      <c r="O7" s="18"/>
    </row>
    <row r="8" spans="1:15" x14ac:dyDescent="0.25">
      <c r="A8" s="18"/>
      <c r="B8" s="29" t="s">
        <v>109</v>
      </c>
      <c r="C8" s="30">
        <v>52000</v>
      </c>
      <c r="D8" s="30">
        <v>57500</v>
      </c>
      <c r="E8" s="30">
        <v>63000</v>
      </c>
      <c r="F8" s="30">
        <v>685000</v>
      </c>
      <c r="G8" s="30">
        <v>74000</v>
      </c>
      <c r="H8" s="30">
        <v>79500</v>
      </c>
      <c r="I8" s="30">
        <v>85000</v>
      </c>
      <c r="J8" s="30">
        <v>90500</v>
      </c>
      <c r="K8" s="30">
        <v>96000</v>
      </c>
      <c r="L8" s="30">
        <v>101500</v>
      </c>
      <c r="M8" s="18"/>
      <c r="N8" s="18"/>
      <c r="O8" s="18"/>
    </row>
    <row r="9" spans="1:15" x14ac:dyDescent="0.25">
      <c r="A9" s="18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</row>
    <row r="10" spans="1:15" x14ac:dyDescent="0.25">
      <c r="A10" s="17">
        <v>1</v>
      </c>
      <c r="B10" s="28" t="s">
        <v>110</v>
      </c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</row>
    <row r="11" spans="1:15" x14ac:dyDescent="0.25">
      <c r="A11" s="17"/>
      <c r="B11" s="18"/>
      <c r="C11" s="28"/>
      <c r="D11" s="2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</row>
    <row r="12" spans="1:15" x14ac:dyDescent="0.25">
      <c r="A12" s="17"/>
      <c r="B12" s="18" t="s">
        <v>111</v>
      </c>
      <c r="C12" s="31" t="str">
        <f>HLOOKUP(102,B3:L5,3,FALSE)</f>
        <v>Marketing</v>
      </c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</row>
    <row r="13" spans="1:15" x14ac:dyDescent="0.25">
      <c r="A13" s="17"/>
      <c r="B13" s="2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</row>
    <row r="14" spans="1:15" x14ac:dyDescent="0.25">
      <c r="A14" s="17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</row>
    <row r="15" spans="1:15" x14ac:dyDescent="0.25">
      <c r="A15" s="17"/>
      <c r="B15" s="32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</row>
    <row r="16" spans="1:15" x14ac:dyDescent="0.25">
      <c r="A16" s="17"/>
      <c r="B16" s="32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</row>
    <row r="17" spans="1:15" x14ac:dyDescent="0.25">
      <c r="A17" s="17"/>
      <c r="B17" s="32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</row>
    <row r="18" spans="1:15" x14ac:dyDescent="0.25">
      <c r="A18" s="17"/>
      <c r="B18" s="32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</row>
    <row r="19" spans="1:15" x14ac:dyDescent="0.25">
      <c r="A19" s="17"/>
      <c r="B19" s="32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</row>
    <row r="20" spans="1:15" x14ac:dyDescent="0.25">
      <c r="A20" s="17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</row>
    <row r="21" spans="1:15" x14ac:dyDescent="0.25">
      <c r="A21" s="17">
        <v>2</v>
      </c>
      <c r="B21" s="28" t="s">
        <v>112</v>
      </c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</row>
    <row r="22" spans="1:15" x14ac:dyDescent="0.25">
      <c r="A22" s="17"/>
      <c r="B22" s="18"/>
      <c r="C22" s="28"/>
      <c r="D22" s="2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</row>
    <row r="23" spans="1:15" x14ac:dyDescent="0.25">
      <c r="A23" s="17"/>
      <c r="B23" s="18" t="s">
        <v>111</v>
      </c>
      <c r="C23" s="31">
        <f>HLOOKUP(105,B3:L6,4,FALSE)</f>
        <v>70000</v>
      </c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</row>
    <row r="24" spans="1:15" x14ac:dyDescent="0.25">
      <c r="A24" s="17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</row>
    <row r="25" spans="1:15" x14ac:dyDescent="0.25">
      <c r="A25" s="17"/>
      <c r="B25" s="2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</row>
    <row r="26" spans="1:15" x14ac:dyDescent="0.25">
      <c r="A26" s="17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</row>
    <row r="27" spans="1:15" x14ac:dyDescent="0.25">
      <c r="A27" s="17"/>
      <c r="B27" s="32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</row>
    <row r="28" spans="1:15" x14ac:dyDescent="0.25">
      <c r="A28" s="17"/>
      <c r="B28" s="32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</row>
    <row r="29" spans="1:15" x14ac:dyDescent="0.25">
      <c r="A29" s="17"/>
      <c r="B29" s="32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</row>
    <row r="30" spans="1:15" x14ac:dyDescent="0.25">
      <c r="A30" s="17"/>
      <c r="B30" s="32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</row>
    <row r="31" spans="1:15" x14ac:dyDescent="0.25">
      <c r="A31" s="17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</row>
    <row r="32" spans="1:15" x14ac:dyDescent="0.25">
      <c r="A32" s="17">
        <v>3</v>
      </c>
      <c r="B32" s="28" t="s">
        <v>113</v>
      </c>
      <c r="C32" s="28"/>
      <c r="D32" s="2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</row>
    <row r="33" spans="1:15" x14ac:dyDescent="0.25">
      <c r="A33" s="17"/>
      <c r="B33" s="17" t="s">
        <v>111</v>
      </c>
      <c r="C33" s="31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</row>
    <row r="34" spans="1:15" x14ac:dyDescent="0.25">
      <c r="A34" s="17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BDA1D-1B02-468D-9B98-AAD329B3FD7C}">
  <dimension ref="A1:E11"/>
  <sheetViews>
    <sheetView workbookViewId="0">
      <selection activeCell="C10" sqref="C10"/>
    </sheetView>
  </sheetViews>
  <sheetFormatPr defaultRowHeight="15" x14ac:dyDescent="0.25"/>
  <sheetData>
    <row r="1" spans="1:5" x14ac:dyDescent="0.25">
      <c r="A1" s="33" t="s">
        <v>114</v>
      </c>
      <c r="B1" s="19"/>
      <c r="C1" s="19"/>
      <c r="D1" s="19"/>
      <c r="E1" s="19"/>
    </row>
    <row r="2" spans="1:5" x14ac:dyDescent="0.25">
      <c r="A2" s="1" t="s">
        <v>115</v>
      </c>
      <c r="B2" s="19"/>
      <c r="C2" s="19"/>
      <c r="D2" s="19"/>
      <c r="E2" s="19"/>
    </row>
    <row r="3" spans="1:5" x14ac:dyDescent="0.25">
      <c r="A3" s="1" t="s">
        <v>116</v>
      </c>
      <c r="B3" s="19"/>
      <c r="C3" s="19"/>
      <c r="D3" s="19"/>
      <c r="E3" s="19"/>
    </row>
    <row r="4" spans="1:5" x14ac:dyDescent="0.25">
      <c r="A4" s="1" t="s">
        <v>117</v>
      </c>
      <c r="B4" s="19"/>
      <c r="C4" s="19"/>
      <c r="D4" s="19"/>
      <c r="E4" s="19"/>
    </row>
    <row r="5" spans="1:5" x14ac:dyDescent="0.25">
      <c r="A5" s="19"/>
      <c r="B5" s="19"/>
      <c r="C5" s="19"/>
      <c r="D5" s="19"/>
      <c r="E5" s="19"/>
    </row>
    <row r="6" spans="1:5" x14ac:dyDescent="0.25">
      <c r="A6" s="34" t="s">
        <v>1</v>
      </c>
      <c r="B6" s="34" t="s">
        <v>118</v>
      </c>
      <c r="C6" s="34" t="s">
        <v>119</v>
      </c>
      <c r="D6" s="19"/>
      <c r="E6" s="19"/>
    </row>
    <row r="7" spans="1:5" x14ac:dyDescent="0.25">
      <c r="A7" s="3" t="s">
        <v>120</v>
      </c>
      <c r="B7" s="3">
        <v>98</v>
      </c>
      <c r="C7" s="44" t="str">
        <f>IF(B7&gt;=60,"PASS","FAIL")</f>
        <v>PASS</v>
      </c>
      <c r="D7" s="1"/>
      <c r="E7" s="19"/>
    </row>
    <row r="8" spans="1:5" x14ac:dyDescent="0.25">
      <c r="A8" s="3" t="s">
        <v>121</v>
      </c>
      <c r="B8" s="3">
        <v>55</v>
      </c>
      <c r="C8" s="44" t="str">
        <f t="shared" ref="C8:C10" si="0">IF(B8&gt;=60,"PASS","FAIL")</f>
        <v>FAIL</v>
      </c>
      <c r="D8" s="1"/>
      <c r="E8" s="19"/>
    </row>
    <row r="9" spans="1:5" x14ac:dyDescent="0.25">
      <c r="A9" s="3" t="s">
        <v>122</v>
      </c>
      <c r="B9" s="3">
        <v>15</v>
      </c>
      <c r="C9" s="44" t="str">
        <f t="shared" si="0"/>
        <v>FAIL</v>
      </c>
      <c r="D9" s="1"/>
      <c r="E9" s="19"/>
    </row>
    <row r="10" spans="1:5" x14ac:dyDescent="0.25">
      <c r="A10" s="3" t="s">
        <v>123</v>
      </c>
      <c r="B10" s="3">
        <v>60</v>
      </c>
      <c r="C10" s="44" t="str">
        <f t="shared" si="0"/>
        <v>PASS</v>
      </c>
      <c r="D10" s="1"/>
      <c r="E10" s="19"/>
    </row>
    <row r="11" spans="1:5" x14ac:dyDescent="0.25">
      <c r="A11" s="19"/>
      <c r="B11" s="19"/>
      <c r="C11" s="19"/>
      <c r="D11" s="19"/>
      <c r="E11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F0AF5-8915-4018-B533-2D1E4C8150A7}">
  <dimension ref="A1:E10"/>
  <sheetViews>
    <sheetView workbookViewId="0">
      <selection activeCell="D7" sqref="D7"/>
    </sheetView>
  </sheetViews>
  <sheetFormatPr defaultRowHeight="15" x14ac:dyDescent="0.25"/>
  <cols>
    <col min="1" max="1" width="85.140625" bestFit="1" customWidth="1"/>
    <col min="4" max="4" width="12.140625" bestFit="1" customWidth="1"/>
  </cols>
  <sheetData>
    <row r="1" spans="1:5" x14ac:dyDescent="0.25">
      <c r="A1" s="33" t="s">
        <v>124</v>
      </c>
    </row>
    <row r="2" spans="1:5" x14ac:dyDescent="0.25">
      <c r="A2" s="35" t="s">
        <v>125</v>
      </c>
    </row>
    <row r="3" spans="1:5" x14ac:dyDescent="0.25">
      <c r="A3" s="33" t="s">
        <v>126</v>
      </c>
    </row>
    <row r="4" spans="1:5" x14ac:dyDescent="0.25">
      <c r="A4" s="36"/>
    </row>
    <row r="5" spans="1:5" x14ac:dyDescent="0.25">
      <c r="B5" s="1" t="s">
        <v>4</v>
      </c>
      <c r="C5" s="1" t="s">
        <v>5</v>
      </c>
    </row>
    <row r="6" spans="1:5" x14ac:dyDescent="0.25">
      <c r="A6" s="3"/>
      <c r="B6" s="3" t="s">
        <v>127</v>
      </c>
      <c r="C6" s="3" t="s">
        <v>128</v>
      </c>
      <c r="D6" s="34" t="s">
        <v>129</v>
      </c>
    </row>
    <row r="7" spans="1:5" x14ac:dyDescent="0.25">
      <c r="A7" s="3" t="s">
        <v>130</v>
      </c>
      <c r="B7" s="37">
        <v>94</v>
      </c>
      <c r="C7" s="37">
        <v>94</v>
      </c>
      <c r="D7" s="44" t="str">
        <f>IF(B7=C7,"MATCH","NO MATCH")</f>
        <v>MATCH</v>
      </c>
      <c r="E7" s="1"/>
    </row>
    <row r="8" spans="1:5" x14ac:dyDescent="0.25">
      <c r="A8" s="3" t="s">
        <v>131</v>
      </c>
      <c r="B8" s="37">
        <v>109</v>
      </c>
      <c r="C8" s="37">
        <v>109</v>
      </c>
      <c r="D8" s="44" t="str">
        <f t="shared" ref="D8:D10" si="0">IF(B8=C8,"MATCH","NO MATCH")</f>
        <v>MATCH</v>
      </c>
      <c r="E8" s="1"/>
    </row>
    <row r="9" spans="1:5" x14ac:dyDescent="0.25">
      <c r="A9" s="3" t="s">
        <v>132</v>
      </c>
      <c r="B9" s="37">
        <v>85</v>
      </c>
      <c r="C9" s="37">
        <v>85.5</v>
      </c>
      <c r="D9" s="44" t="str">
        <f t="shared" si="0"/>
        <v>NO MATCH</v>
      </c>
      <c r="E9" s="1"/>
    </row>
    <row r="10" spans="1:5" x14ac:dyDescent="0.25">
      <c r="A10" s="3" t="s">
        <v>133</v>
      </c>
      <c r="B10" s="37">
        <v>12</v>
      </c>
      <c r="C10" s="37">
        <v>12</v>
      </c>
      <c r="D10" s="44" t="str">
        <f t="shared" si="0"/>
        <v>MATCH</v>
      </c>
      <c r="E10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F14D1-9A8C-4078-BDF3-240F932F40DA}">
  <dimension ref="A1:H18"/>
  <sheetViews>
    <sheetView workbookViewId="0">
      <selection activeCell="G17" sqref="G17"/>
    </sheetView>
  </sheetViews>
  <sheetFormatPr defaultRowHeight="15" x14ac:dyDescent="0.25"/>
  <cols>
    <col min="5" max="5" width="13.5703125" bestFit="1" customWidth="1"/>
    <col min="6" max="6" width="13.28515625" bestFit="1" customWidth="1"/>
  </cols>
  <sheetData>
    <row r="1" spans="1:8" x14ac:dyDescent="0.25">
      <c r="B1" s="1" t="s">
        <v>134</v>
      </c>
    </row>
    <row r="2" spans="1:8" x14ac:dyDescent="0.25">
      <c r="A2" s="38">
        <v>1</v>
      </c>
      <c r="B2" s="39" t="s">
        <v>135</v>
      </c>
    </row>
    <row r="3" spans="1:8" x14ac:dyDescent="0.25">
      <c r="A3" s="38"/>
      <c r="B3" s="40"/>
    </row>
    <row r="4" spans="1:8" x14ac:dyDescent="0.25">
      <c r="A4" s="38">
        <v>2</v>
      </c>
      <c r="B4" s="39" t="s">
        <v>136</v>
      </c>
    </row>
    <row r="5" spans="1:8" x14ac:dyDescent="0.25">
      <c r="A5" s="38"/>
      <c r="B5" s="1"/>
    </row>
    <row r="6" spans="1:8" x14ac:dyDescent="0.25">
      <c r="A6" s="38"/>
      <c r="B6" s="1"/>
    </row>
    <row r="7" spans="1:8" x14ac:dyDescent="0.25">
      <c r="E7" s="3" t="s">
        <v>137</v>
      </c>
      <c r="F7" s="3" t="s">
        <v>138</v>
      </c>
    </row>
    <row r="8" spans="1:8" x14ac:dyDescent="0.25">
      <c r="B8" s="41" t="s">
        <v>139</v>
      </c>
      <c r="C8" s="41" t="s">
        <v>1</v>
      </c>
      <c r="D8" s="42" t="s">
        <v>140</v>
      </c>
      <c r="E8" s="41" t="s">
        <v>141</v>
      </c>
      <c r="F8" s="41" t="s">
        <v>142</v>
      </c>
      <c r="H8" s="1"/>
    </row>
    <row r="9" spans="1:8" x14ac:dyDescent="0.25">
      <c r="B9" s="3">
        <v>1</v>
      </c>
      <c r="C9" s="3" t="s">
        <v>143</v>
      </c>
      <c r="D9" s="43">
        <v>16</v>
      </c>
      <c r="E9" s="44" t="str">
        <f>IF(D9&gt;=16,"ELIGIBLE","NOT ELIGIBLE")</f>
        <v>ELIGIBLE</v>
      </c>
      <c r="F9" s="44" t="str">
        <f>IF(D9&gt;18,"MINOR","ADULT")</f>
        <v>ADULT</v>
      </c>
      <c r="H9" s="1"/>
    </row>
    <row r="10" spans="1:8" x14ac:dyDescent="0.25">
      <c r="B10" s="3">
        <v>2</v>
      </c>
      <c r="C10" s="3" t="s">
        <v>144</v>
      </c>
      <c r="D10" s="43">
        <v>18</v>
      </c>
      <c r="E10" s="44" t="str">
        <f t="shared" ref="E10:E16" si="0">IF(D10&gt;=16,"ELIGIBLE","NOT ELIGIBLE")</f>
        <v>ELIGIBLE</v>
      </c>
      <c r="F10" s="44" t="str">
        <f t="shared" ref="F10:F16" si="1">IF(D10&gt;18,"MINOR","ADULT")</f>
        <v>ADULT</v>
      </c>
      <c r="H10" s="1"/>
    </row>
    <row r="11" spans="1:8" x14ac:dyDescent="0.25">
      <c r="B11" s="3">
        <v>3</v>
      </c>
      <c r="C11" s="3" t="s">
        <v>145</v>
      </c>
      <c r="D11" s="43">
        <v>15.5</v>
      </c>
      <c r="E11" s="44" t="str">
        <f t="shared" si="0"/>
        <v>NOT ELIGIBLE</v>
      </c>
      <c r="F11" s="44" t="str">
        <f t="shared" si="1"/>
        <v>ADULT</v>
      </c>
      <c r="H11" s="1"/>
    </row>
    <row r="12" spans="1:8" x14ac:dyDescent="0.25">
      <c r="B12" s="3">
        <v>4</v>
      </c>
      <c r="C12" s="3" t="s">
        <v>146</v>
      </c>
      <c r="D12" s="43">
        <v>19</v>
      </c>
      <c r="E12" s="44" t="str">
        <f t="shared" si="0"/>
        <v>ELIGIBLE</v>
      </c>
      <c r="F12" s="44" t="str">
        <f t="shared" si="1"/>
        <v>MINOR</v>
      </c>
      <c r="H12" s="1"/>
    </row>
    <row r="13" spans="1:8" x14ac:dyDescent="0.25">
      <c r="B13" s="3">
        <v>5</v>
      </c>
      <c r="C13" s="3" t="s">
        <v>147</v>
      </c>
      <c r="D13" s="43">
        <v>18</v>
      </c>
      <c r="E13" s="44" t="str">
        <f t="shared" si="0"/>
        <v>ELIGIBLE</v>
      </c>
      <c r="F13" s="44" t="str">
        <f t="shared" si="1"/>
        <v>ADULT</v>
      </c>
      <c r="H13" s="1"/>
    </row>
    <row r="14" spans="1:8" x14ac:dyDescent="0.25">
      <c r="B14" s="3">
        <v>6</v>
      </c>
      <c r="C14" s="3" t="s">
        <v>148</v>
      </c>
      <c r="D14" s="43">
        <v>13</v>
      </c>
      <c r="E14" s="44" t="str">
        <f t="shared" si="0"/>
        <v>NOT ELIGIBLE</v>
      </c>
      <c r="F14" s="44" t="str">
        <f t="shared" si="1"/>
        <v>ADULT</v>
      </c>
      <c r="H14" s="1"/>
    </row>
    <row r="15" spans="1:8" x14ac:dyDescent="0.25">
      <c r="B15" s="3">
        <v>7</v>
      </c>
      <c r="C15" s="3" t="s">
        <v>149</v>
      </c>
      <c r="D15" s="43">
        <v>18</v>
      </c>
      <c r="E15" s="44" t="str">
        <f t="shared" si="0"/>
        <v>ELIGIBLE</v>
      </c>
      <c r="F15" s="44" t="str">
        <f t="shared" si="1"/>
        <v>ADULT</v>
      </c>
      <c r="H15" s="1"/>
    </row>
    <row r="16" spans="1:8" x14ac:dyDescent="0.25">
      <c r="B16" s="3">
        <v>8</v>
      </c>
      <c r="C16" s="3" t="s">
        <v>150</v>
      </c>
      <c r="D16" s="43">
        <v>17</v>
      </c>
      <c r="E16" s="44" t="str">
        <f t="shared" si="0"/>
        <v>ELIGIBLE</v>
      </c>
      <c r="F16" s="44" t="str">
        <f t="shared" si="1"/>
        <v>ADULT</v>
      </c>
      <c r="H16" s="1"/>
    </row>
    <row r="18" spans="2:4" x14ac:dyDescent="0.25">
      <c r="B18" s="36"/>
      <c r="C18" s="36"/>
      <c r="D18" s="36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M E A A B Q S w M E F A A C A A g A c X e B W k U E 8 i C j A A A A 9 g A A A B I A H A B D b 2 5 m a W c v U G F j a 2 F n Z S 5 4 b W w g o h g A K K A U A A A A A A A A A A A A A A A A A A A A A A A A A A A A h Y + x D o I w F E V / h X S n h b I Q 8 q i D q y Q m R O P a l A q N 8 D C 0 W P 7 N w U / y F 8 Q o 6 u Z 4 z z 3 D v f f r D V Z T 1 w Y X P V j T Y 0 5 i G p F A o + o r g 3 V O R n c M U 7 I S s J X q J G s d z D L a b L J V T h r n z h l j 3 n v q E 9 o P N e N R F L N D s S l V o z t J P r L 5 L 4 c G r Z O o N B G w f 4 0 R n M Y J p w l P a Q R s g V A Y / A p 8 3 v t s f y C s x 9 a N g x Y a w 1 0 J b I n A 3 h / E A 1 B L A w Q U A A I A C A B x d 4 F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c X e B W t e Q M z a u A Q A A T g Q A A B M A H A B G b 3 J t d W x h c y 9 T Z W N 0 a W 9 u M S 5 t I K I Y A C i g F A A A A A A A A A A A A A A A A A A A A A A A A A A A A J V T y 0 r D Q B T d F / o P w x Q h g Z B a E R d K V 9 G F I F K 0 4 K K U M E l u 2 9 B 0 b p j c q C H k e / w P v 8 y Z p j b p Q 6 3 Z Z H I f 5 9 x z 7 i S D k G K U 7 L l + D 2 6 6 n W 4 n W w g F E e v x z w 8 P c 0 k q h o w J G b E I U p A R y N A E g o K l m O a J M I 0 T i G K a c j Z k C V C 3 w / T z j L k K Q U d e I H B H Y g 6 W O X g o C S R l F l 8 Q p d f 9 P k j 3 L V 7 G q Q Y Q L q p 5 3 3 z 1 H + K M f J z 5 4 T e / r / n 9 N r 8 f F H 7 D z 2 3 b q W l v B Y l z z V r T l + f V x E S m 3 U 4 s W w V t n d 6 J H L 7 R e F T h 3 X s I i e v l S m l p L 6 i W A e L S s s v J o 1 j B k P + L g E + r y c a k 6 U Z S j 3 s L I e d 6 1 H G R g j F 5 L I I E 3 L E S M p u h W n m Y 5 C t p k p l V D + W U J X 8 S c s k d d i / p 6 t I 1 y c p h 5 W a Y g l m o t v s k R q B U T K g K W 3 e Q r t W R d 1 o 3 j B q T D 8 C 0 l 3 D Q c M Z w x t 5 Q J f o K W c n M T t s A I 9 D T S d L X o U G p R 9 7 B q e y t 9 i d Y 4 e t 6 T U Z k 1 s i v E 5 u w t W e S s 4 V t Q b U r B n / 4 e E h s P G 0 L j v T 5 V 4 d 2 R E h 9 F Y 6 K M I n j I g Z r y h M W 9 l 3 D q x / E X p w g d n f A F v P e Y p o / a Z / j 5 g t Q S w E C L Q A U A A I A C A B x d 4 F a R Q T y I K M A A A D 2 A A A A E g A A A A A A A A A A A A A A A A A A A A A A Q 2 9 u Z m l n L 1 B h Y 2 t h Z 2 U u e G 1 s U E s B A i 0 A F A A C A A g A c X e B W g / K 6 a u k A A A A 6 Q A A A B M A A A A A A A A A A A A A A A A A 7 w A A A F t D b 2 5 0 Z W 5 0 X 1 R 5 c G V z X S 5 4 b W x Q S w E C L Q A U A A I A C A B x d 4 F a 1 5 A z N q 4 B A A B O B A A A E w A A A A A A A A A A A A A A A A D g A Q A A R m 9 y b X V s Y X M v U 2 V j d G l v b j E u b V B L B Q Y A A A A A A w A D A M I A A A D b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I G w A A A A A A A G Y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M y J U E 3 Q 2 9 1 b n R y a W V z J T I w Y W 5 k J T I w Z G V w Z W 5 k Z W 5 j a W V z J T I w Y n k l M j B w b 3 B 1 b G F 0 a W 9 u J T V C Z W R p d C U 1 R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V G 9 E Y X R h T W 9 k Z W x F b m F i b G V k I i B W Y W x 1 Z T 0 i b D A i I C 8 + P E V u d H J 5 I F R 5 c G U 9 I k Z p b G x U Y X J n Z X Q i I F Z h b H V l P S J z Q 2 9 1 b n R y a W V z X 2 F u Z F 9 k Z X B l b m R l b m N p Z X N f Y n l f c G 9 w d W x h d G l v b l 9 l Z G l 0 I i A v P j x F b n R y e S B U e X B l P S J G a W x s R X J y b 3 J D b 2 R l I i B W Y W x 1 Z T 0 i c 1 V u a 2 5 v d 2 4 i I C 8 + P E V u d H J 5 I F R 5 c G U 9 I k Z p b G x D b 2 x 1 b W 5 U e X B l c y I g V m F s d W U 9 I n N o b 2 F H a G 9 h R y I g L z 4 8 R W 5 0 c n k g V H l w Z T 0 i R m l s b E V y c m 9 y Q 2 9 1 b n Q i I F Z h b H V l P S J s M C I g L z 4 8 R W 5 0 c n k g V H l w Z T 0 i R m l s b E x h c 3 R V c G R h d G V k I i B W Y W x 1 Z T 0 i Z D I w M T U t M D M t M D Z U M T E 6 M z k 6 M j I u O D Q 0 N j k 4 N 1 o i I C 8 + P E V u d H J 5 I F R 5 c G U 9 I l J l Y 2 9 2 Z X J 5 V G F y Z 2 V 0 U 2 h l Z X Q i I F Z h b H V l P S J z U 2 h l Z X Q 1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Q 2 9 s d W 1 u T m F t Z X M i I F Z h b H V l P S J z W y Z x d W 9 0 O 1 J h b m s m c X V v d D s s J n F 1 b 3 Q 7 Q 2 9 1 b n R y e S A o b 3 I g Z G V w Z W 5 k Z W 5 0 I H R l c n J p d G 9 y e S k m c X V v d D s s J n F 1 b 3 Q 7 U G 9 w d W x h d G l v b i Z x d W 9 0 O y w m c X V v d D t E Y X R l J n F 1 b 3 Q 7 L C Z x d W 9 0 O y U g b 2 Y g d 2 9 y b G Q g X G 5 w b 3 B 1 b G F 0 a W 9 u J n F 1 b 3 Q 7 L C Z x d W 9 0 O 1 N v d X J j Z S Z x d W 9 0 O 1 0 i I C 8 + P E V u d H J 5 I F R 5 c G U 9 I k Z p b G x D b 3 V u d C I g V m F s d W U 9 I m w y N D g i I C 8 + P E V u d H J 5 I F R 5 c G U 9 I l F 1 Z X J 5 S U Q i I F Z h b H V l P S J z M W Q 5 Y m M 3 Y z Q t Z G I z Y y 0 0 Y z c y L W F k Y W Y t Z W Y w N T N h Z W N k N j Q 3 I i A v P j x F b n R y e S B U e X B l P S J G a W x s T 2 J q Z W N 0 V H l w Z S I g V m F s d W U 9 I n N U Y W J s Z S I g L z 4 8 R W 5 0 c n k g V H l w Z T 0 i R m l s b F N 0 Y X R 1 c y I g V m F s d W U 9 I n N D b 2 1 w b G V 0 Z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C p 0 N v d W 5 0 c m l l c y B h b m Q g Z G V w Z W 5 k Z W 5 j a W V z I G J 5 I H B v c H V s Y X R p b 2 5 b Z W R p d F 0 v R G F 0 Y T A u e 1 J h b m s s M H 0 m c X V v d D s s J n F 1 b 3 Q 7 U 2 V j d G l v b j E v w q d D b 3 V u d H J p Z X M g Y W 5 k I G R l c G V u Z G V u Y 2 l l c y B i e S B w b 3 B 1 b G F 0 a W 9 u W 2 V k a X R d L 0 R h d G E w L n t D b 3 V u d H J 5 I C h v c i B k Z X B l b m R l b n Q g d G V y c m l 0 b 3 J 5 K S w x f S Z x d W 9 0 O y w m c X V v d D t T Z W N 0 a W 9 u M S / C p 0 N v d W 5 0 c m l l c y B h b m Q g Z G V w Z W 5 k Z W 5 j a W V z I G J 5 I H B v c H V s Y X R p b 2 5 b Z W R p d F 0 v R G F 0 Y T A u e 1 B v c H V s Y X R p b 2 4 s M n 0 m c X V v d D s s J n F 1 b 3 Q 7 U 2 V j d G l v b j E v w q d D b 3 V u d H J p Z X M g Y W 5 k I G R l c G V u Z G V u Y 2 l l c y B i e S B w b 3 B 1 b G F 0 a W 9 u W 2 V k a X R d L 0 R h d G E w L n t E Y X R l L D N 9 J n F 1 b 3 Q 7 L C Z x d W 9 0 O 1 N l Y 3 R p b 2 4 x L 8 K n Q 2 9 1 b n R y a W V z I G F u Z C B k Z X B l b m R l b m N p Z X M g Y n k g c G 9 w d W x h d G l v b l t l Z G l 0 X S 9 E Y X R h M C 5 7 J S B v Z i B 3 b 3 J s Z C B c b n B v c H V s Y X R p b 2 4 s N H 0 m c X V v d D s s J n F 1 b 3 Q 7 U 2 V j d G l v b j E v w q d D b 3 V u d H J p Z X M g Y W 5 k I G R l c G V u Z G V u Y 2 l l c y B i e S B w b 3 B 1 b G F 0 a W 9 u W 2 V k a X R d L 0 R h d G E w L n t T b 3 V y Y 2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w q d D b 3 V u d H J p Z X M g Y W 5 k I G R l c G V u Z G V u Y 2 l l c y B i e S B w b 3 B 1 b G F 0 a W 9 u W 2 V k a X R d L 0 R h d G E w L n t S Y W 5 r L D B 9 J n F 1 b 3 Q 7 L C Z x d W 9 0 O 1 N l Y 3 R p b 2 4 x L 8 K n Q 2 9 1 b n R y a W V z I G F u Z C B k Z X B l b m R l b m N p Z X M g Y n k g c G 9 w d W x h d G l v b l t l Z G l 0 X S 9 E Y X R h M C 5 7 Q 2 9 1 b n R y e S A o b 3 I g Z G V w Z W 5 k Z W 5 0 I H R l c n J p d G 9 y e S k s M X 0 m c X V v d D s s J n F 1 b 3 Q 7 U 2 V j d G l v b j E v w q d D b 3 V u d H J p Z X M g Y W 5 k I G R l c G V u Z G V u Y 2 l l c y B i e S B w b 3 B 1 b G F 0 a W 9 u W 2 V k a X R d L 0 R h d G E w L n t Q b 3 B 1 b G F 0 a W 9 u L D J 9 J n F 1 b 3 Q 7 L C Z x d W 9 0 O 1 N l Y 3 R p b 2 4 x L 8 K n Q 2 9 1 b n R y a W V z I G F u Z C B k Z X B l b m R l b m N p Z X M g Y n k g c G 9 w d W x h d G l v b l t l Z G l 0 X S 9 E Y X R h M C 5 7 R G F 0 Z S w z f S Z x d W 9 0 O y w m c X V v d D t T Z W N 0 a W 9 u M S / C p 0 N v d W 5 0 c m l l c y B h b m Q g Z G V w Z W 5 k Z W 5 j a W V z I G J 5 I H B v c H V s Y X R p b 2 5 b Z W R p d F 0 v R G F 0 Y T A u e y U g b 2 Y g d 2 9 y b G Q g X G 5 w b 3 B 1 b G F 0 a W 9 u L D R 9 J n F 1 b 3 Q 7 L C Z x d W 9 0 O 1 N l Y 3 R p b 2 4 x L 8 K n Q 2 9 1 b n R y a W V z I G F u Z C B k Z X B l b m R l b m N p Z X M g Y n k g c G 9 w d W x h d G l v b l t l Z G l 0 X S 9 E Y X R h M C 5 7 U 2 9 1 c m N l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Q z I l Q T d D b 3 V u d H J p Z X M l M j B h b m Q l M j B k Z X B l b m R l b m N p Z X M l M j B i e S U y M H B v c H V s Y X R p b 2 4 l N U J l Z G l 0 J T V E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D M i V B N 0 N v d W 5 0 c m l l c y U y M G F u Z C U y M G R l c G V u Z G V u Y 2 l l c y U y M G J 5 J T I w c G 9 w d W x h d G l v b i U 1 Q m V k a X Q l N U Q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V u d H J p Z X N f Y W 5 k X 2 R l c G V u Z G V u Y 2 l l c 1 9 i e V 9 w b 3 B 1 b G F 0 a W 9 u X 2 V k a X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x M T V h N j Y 1 N y 0 2 Y m Q z L T R h Z j U t O D A 5 N i 1 j O W Y 4 Y W R i Z W U 3 M j Q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N v d W 5 0 c m l l c 1 9 h b m R f Z G V w Z W 5 k Z W 5 j a W V z X 2 J 5 X 3 B v c H V s Y X R p b 2 5 f Z W R p d F 8 i I C 8 + P E V u d H J 5 I F R 5 c G U 9 I k Z p b G x l Z E N v b X B s Z X R l U m V z d W x 0 V G 9 X b 3 J r c 2 h l Z X Q i I F Z h b H V l P S J s M S I g L z 4 8 R W 5 0 c n k g V H l w Z T 0 i R m l s b E N v d W 5 0 I i B W Y W x 1 Z T 0 i b D I 0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S 0 y O V Q w N j o z N j o z O S 4 x N j E y M D E 1 W i I g L z 4 8 R W 5 0 c n k g V H l w Z T 0 i R m l s b E N v b H V t b l R 5 c G V z I i B W Y W x 1 Z T 0 i c 0 F 3 W U R D U V E 9 I i A v P j x F b n R y e S B U e X B l P S J G a W x s Q 2 9 s d W 1 u T m F t Z X M i I F Z h b H V l P S J z W y Z x d W 9 0 O 1 J h b m s m c X V v d D s s J n F 1 b 3 Q 7 Q 2 9 1 b n R y e S Z x d W 9 0 O y w m c X V v d D t Q b 3 B 1 b G F 0 a W 9 u J n F 1 b 3 Q 7 L C Z x d W 9 0 O 0 R h d G U m c X V v d D s s J n F 1 b 3 Q 7 J S B v Z i B 3 b 3 J s Z C B c b n B v c H V s Y X R p b 2 4 m c X V v d D t d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v d W 5 0 c m l l c 1 9 h b m R f Z G V w Z W 5 k Z W 5 j a W V z X 2 J 5 X 3 B v c H V s Y X R p b 2 5 f Z W R p d C 9 B d X R v U m V t b 3 Z l Z E N v b H V t b n M x L n t S Y W 5 r L D B 9 J n F 1 b 3 Q 7 L C Z x d W 9 0 O 1 N l Y 3 R p b 2 4 x L 0 N v d W 5 0 c m l l c 1 9 h b m R f Z G V w Z W 5 k Z W 5 j a W V z X 2 J 5 X 3 B v c H V s Y X R p b 2 5 f Z W R p d C 9 B d X R v U m V t b 3 Z l Z E N v b H V t b n M x L n t D b 3 V u d H J 5 L D F 9 J n F 1 b 3 Q 7 L C Z x d W 9 0 O 1 N l Y 3 R p b 2 4 x L 0 N v d W 5 0 c m l l c 1 9 h b m R f Z G V w Z W 5 k Z W 5 j a W V z X 2 J 5 X 3 B v c H V s Y X R p b 2 5 f Z W R p d C 9 B d X R v U m V t b 3 Z l Z E N v b H V t b n M x L n t Q b 3 B 1 b G F 0 a W 9 u L D J 9 J n F 1 b 3 Q 7 L C Z x d W 9 0 O 1 N l Y 3 R p b 2 4 x L 0 N v d W 5 0 c m l l c 1 9 h b m R f Z G V w Z W 5 k Z W 5 j a W V z X 2 J 5 X 3 B v c H V s Y X R p b 2 5 f Z W R p d C 9 B d X R v U m V t b 3 Z l Z E N v b H V t b n M x L n t E Y X R l L D N 9 J n F 1 b 3 Q 7 L C Z x d W 9 0 O 1 N l Y 3 R p b 2 4 x L 0 N v d W 5 0 c m l l c 1 9 h b m R f Z G V w Z W 5 k Z W 5 j a W V z X 2 J 5 X 3 B v c H V s Y X R p b 2 5 f Z W R p d C 9 B d X R v U m V t b 3 Z l Z E N v b H V t b n M x L n s l I G 9 m I H d v c m x k I F x u c G 9 w d W x h d G l v b i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D b 3 V u d H J p Z X N f Y W 5 k X 2 R l c G V u Z G V u Y 2 l l c 1 9 i e V 9 w b 3 B 1 b G F 0 a W 9 u X 2 V k a X Q v Q X V 0 b 1 J l b W 9 2 Z W R D b 2 x 1 b W 5 z M S 5 7 U m F u a y w w f S Z x d W 9 0 O y w m c X V v d D t T Z W N 0 a W 9 u M S 9 D b 3 V u d H J p Z X N f Y W 5 k X 2 R l c G V u Z G V u Y 2 l l c 1 9 i e V 9 w b 3 B 1 b G F 0 a W 9 u X 2 V k a X Q v Q X V 0 b 1 J l b W 9 2 Z W R D b 2 x 1 b W 5 z M S 5 7 Q 2 9 1 b n R y e S w x f S Z x d W 9 0 O y w m c X V v d D t T Z W N 0 a W 9 u M S 9 D b 3 V u d H J p Z X N f Y W 5 k X 2 R l c G V u Z G V u Y 2 l l c 1 9 i e V 9 w b 3 B 1 b G F 0 a W 9 u X 2 V k a X Q v Q X V 0 b 1 J l b W 9 2 Z W R D b 2 x 1 b W 5 z M S 5 7 U G 9 w d W x h d G l v b i w y f S Z x d W 9 0 O y w m c X V v d D t T Z W N 0 a W 9 u M S 9 D b 3 V u d H J p Z X N f Y W 5 k X 2 R l c G V u Z G V u Y 2 l l c 1 9 i e V 9 w b 3 B 1 b G F 0 a W 9 u X 2 V k a X Q v Q X V 0 b 1 J l b W 9 2 Z W R D b 2 x 1 b W 5 z M S 5 7 R G F 0 Z S w z f S Z x d W 9 0 O y w m c X V v d D t T Z W N 0 a W 9 u M S 9 D b 3 V u d H J p Z X N f Y W 5 k X 2 R l c G V u Z G V u Y 2 l l c 1 9 i e V 9 w b 3 B 1 b G F 0 a W 9 u X 2 V k a X Q v Q X V 0 b 1 J l b W 9 2 Z W R D b 2 x 1 b W 5 z M S 5 7 J S B v Z i B 3 b 3 J s Z C B c b n B v c H V s Y X R p b 2 4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v d W 5 0 c m l l c 1 9 h b m R f Z G V w Z W 5 k Z W 5 j a W V z X 2 J 5 X 3 B v c H V s Y X R p b 2 5 f Z W R p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V u d H J p Z X N f Y W 5 k X 2 R l c G V u Z G V u Y 2 l l c 1 9 i e V 9 w b 3 B 1 b G F 0 a W 9 u X 2 V k a X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V u d H J p Z X N f Y W 5 k X 2 R l c G V u Z G V u Y 2 l l c 1 9 i e V 9 w b 3 B 1 b G F 0 a W 9 u X 2 V k a X Q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V u d H J p Z X N f Y W 5 k X 2 R l c G V u Z G V u Y 2 l l c 1 9 i e V 9 w b 3 B 1 b G F 0 a W 9 u X 2 V k a X Q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1 b n R y a W V z X 2 F u Z F 9 k Z X B l b m R l b m N p Z X N f Y n l f c G 9 w d W x h d G l v b l 9 l Z G l 0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1 b n R y a W V z X 2 F u Z F 9 k Z X B l b m R l b m N p Z X N f Y n l f c G 9 w d W x h d G l v b l 9 l Z G l 0 L 0 N o Y W 5 n Z W Q l M j B U e X B l M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x 6 h 1 7 H Y l L S p d 6 f W Z w u G p x A A A A A A I A A A A A A B B m A A A A A Q A A I A A A A H S v J o P D 9 g s Q B s 5 4 Q 8 s N x v U b R 2 H F c P Q a K / 8 e H B i + A T t O A A A A A A 6 A A A A A A g A A I A A A A P z + m w H b J z 7 z g r Q R 1 K e Y + Q 2 2 Y F L h L d R p W F f W C r 1 1 Z t u h U A A A A P e / P W T j r w p u G y 0 F 4 n 5 o x a 7 1 5 b r c u W u Z b Q h w 0 4 / / R Y x l L j f A u Z 7 j j E x Y Z e K h Z r a Z P K X O b t C R 7 0 D n U R 7 f f o M Z y k D 1 m 9 w y R i g A l s 4 0 A W 8 M m u k 7 Q A A A A C p g W f c r U m + I b v O T G + 6 C c Q Z c 5 A N o q 5 9 P 9 7 m d x J 7 x W n e F I 3 U 7 X m X m f i j s y C U 3 m T a 5 8 e k w E Z I g W a + e 1 s c T 7 v 6 Y 2 u w = < / D a t a M a s h u p > 
</file>

<file path=customXml/itemProps1.xml><?xml version="1.0" encoding="utf-8"?>
<ds:datastoreItem xmlns:ds="http://schemas.openxmlformats.org/officeDocument/2006/customXml" ds:itemID="{A7BA4446-B2C8-4C2E-99E0-0FA890417B6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Q-1</vt:lpstr>
      <vt:lpstr>Q-2</vt:lpstr>
      <vt:lpstr>Q-3</vt:lpstr>
      <vt:lpstr>Q-4</vt:lpstr>
      <vt:lpstr>Q-6</vt:lpstr>
      <vt:lpstr>Q-7</vt:lpstr>
      <vt:lpstr>Q-8</vt:lpstr>
      <vt:lpstr>Q-9</vt:lpstr>
      <vt:lpstr>Q-10-11</vt:lpstr>
      <vt:lpstr>Q-12</vt:lpstr>
      <vt:lpstr>Q-13</vt:lpstr>
      <vt:lpstr>Q-14</vt:lpstr>
      <vt:lpstr>Q-15</vt:lpstr>
      <vt:lpstr>Q-16</vt:lpstr>
      <vt:lpstr>Q-17</vt:lpstr>
      <vt:lpstr>Q-18</vt:lpstr>
      <vt:lpstr>Q-19-20</vt:lpstr>
      <vt:lpstr>Q-21</vt:lpstr>
      <vt:lpstr>Q-22</vt:lpstr>
      <vt:lpstr>Q-24</vt:lpstr>
      <vt:lpstr>Q-23</vt:lpstr>
      <vt:lpstr>Q-25</vt:lpstr>
      <vt:lpstr>Q-26</vt:lpstr>
      <vt:lpstr>Q-27</vt:lpstr>
      <vt:lpstr>QUESTION-27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HP</cp:lastModifiedBy>
  <cp:revision/>
  <dcterms:created xsi:type="dcterms:W3CDTF">2021-05-15T17:54:01Z</dcterms:created>
  <dcterms:modified xsi:type="dcterms:W3CDTF">2025-04-01T09:30:11Z</dcterms:modified>
  <cp:category/>
  <cp:contentStatus/>
</cp:coreProperties>
</file>