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onysus\Power Distribution Board\"/>
    </mc:Choice>
  </mc:AlternateContent>
  <xr:revisionPtr revIDLastSave="0" documentId="13_ncr:1_{D93382B4-C095-4FD4-A630-B62AF652454F}" xr6:coauthVersionLast="46" xr6:coauthVersionMax="47" xr10:uidLastSave="{00000000-0000-0000-0000-000000000000}"/>
  <bookViews>
    <workbookView xWindow="-108" yWindow="-108" windowWidth="23256" windowHeight="12576" xr2:uid="{E9C1F6C7-3E8A-4EA6-BA7D-B09237406850}"/>
  </bookViews>
  <sheets>
    <sheet name="TODO" sheetId="5" r:id="rId1"/>
    <sheet name="Power Management" sheetId="2" r:id="rId2"/>
    <sheet name="Power Draw" sheetId="3" r:id="rId3"/>
    <sheet name="Terminal Block" sheetId="4" r:id="rId4"/>
    <sheet name="MIC2950X Linear Regulator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1" i="4" l="1"/>
  <c r="H52" i="4"/>
  <c r="H53" i="4"/>
  <c r="H50" i="4"/>
  <c r="I10" i="3"/>
  <c r="G15" i="3"/>
  <c r="I15" i="3" s="1"/>
  <c r="I16" i="3" s="1"/>
  <c r="I6" i="3"/>
  <c r="G20" i="3"/>
  <c r="H20" i="3" s="1"/>
  <c r="J20" i="3" s="1"/>
  <c r="G12" i="3"/>
  <c r="I12" i="3" s="1"/>
  <c r="G9" i="3"/>
  <c r="I9" i="3" s="1"/>
  <c r="G5" i="3"/>
  <c r="H5" i="3" s="1"/>
  <c r="J5" i="3" s="1"/>
  <c r="G4" i="3"/>
  <c r="I4" i="3" s="1"/>
  <c r="I5" i="3"/>
  <c r="I8" i="3"/>
  <c r="I13" i="3"/>
  <c r="I14" i="3"/>
  <c r="I19" i="3"/>
  <c r="I21" i="3"/>
  <c r="I22" i="3"/>
  <c r="I25" i="3"/>
  <c r="I26" i="3"/>
  <c r="I27" i="3"/>
  <c r="I3" i="3"/>
  <c r="H8" i="3"/>
  <c r="J8" i="3" s="1"/>
  <c r="H13" i="3"/>
  <c r="J13" i="3" s="1"/>
  <c r="H14" i="3"/>
  <c r="J14" i="3" s="1"/>
  <c r="H19" i="3"/>
  <c r="J19" i="3" s="1"/>
  <c r="H21" i="3"/>
  <c r="J21" i="3" s="1"/>
  <c r="H22" i="3"/>
  <c r="J22" i="3" s="1"/>
  <c r="H25" i="3"/>
  <c r="J25" i="3" s="1"/>
  <c r="H26" i="3"/>
  <c r="J26" i="3" s="1"/>
  <c r="H27" i="3"/>
  <c r="J27" i="3" s="1"/>
  <c r="H3" i="3"/>
  <c r="J3" i="3" s="1"/>
  <c r="G28" i="3"/>
  <c r="I28" i="3" s="1"/>
  <c r="G18" i="3"/>
  <c r="H18" i="3" s="1"/>
  <c r="J18" i="3" s="1"/>
  <c r="J23" i="3" s="1"/>
  <c r="G25" i="2"/>
  <c r="G22" i="2"/>
  <c r="G19" i="2"/>
  <c r="G16" i="2"/>
  <c r="I25" i="2"/>
  <c r="E25" i="2" s="1"/>
  <c r="D25" i="2" s="1"/>
  <c r="I22" i="2"/>
  <c r="E22" i="2" s="1"/>
  <c r="D22" i="2" s="1"/>
  <c r="I19" i="2"/>
  <c r="E19" i="2" s="1"/>
  <c r="D19" i="2" s="1"/>
  <c r="I16" i="2"/>
  <c r="E16" i="2" s="1"/>
  <c r="D16" i="2" s="1"/>
  <c r="I13" i="2"/>
  <c r="E13" i="2"/>
  <c r="D13" i="2"/>
  <c r="I10" i="2"/>
  <c r="E10" i="2" s="1"/>
  <c r="D10" i="2" s="1"/>
  <c r="I7" i="2"/>
  <c r="E7" i="2" s="1"/>
  <c r="D7" i="2" s="1"/>
  <c r="I4" i="2"/>
  <c r="E4" i="2" s="1"/>
  <c r="D4" i="2" s="1"/>
  <c r="C4" i="1"/>
  <c r="B4" i="1"/>
  <c r="A4" i="1"/>
  <c r="A5" i="1" s="1"/>
  <c r="C3" i="1"/>
  <c r="B3" i="1"/>
  <c r="D28" i="2" l="1"/>
  <c r="H15" i="3"/>
  <c r="J15" i="3" s="1"/>
  <c r="I20" i="3"/>
  <c r="I18" i="3"/>
  <c r="I23" i="3" s="1"/>
  <c r="H28" i="3"/>
  <c r="J28" i="3" s="1"/>
  <c r="H12" i="3"/>
  <c r="J12" i="3" s="1"/>
  <c r="H9" i="3"/>
  <c r="J9" i="3" s="1"/>
  <c r="J10" i="3" s="1"/>
  <c r="H4" i="3"/>
  <c r="J4" i="3" s="1"/>
  <c r="J6" i="3" s="1"/>
  <c r="E28" i="2"/>
  <c r="F28" i="2" s="1"/>
  <c r="A6" i="1"/>
  <c r="C5" i="1"/>
  <c r="B5" i="1"/>
  <c r="J16" i="3" l="1"/>
  <c r="C6" i="1"/>
  <c r="B6" i="1"/>
  <c r="A7" i="1"/>
  <c r="A8" i="1" l="1"/>
  <c r="C7" i="1"/>
  <c r="B7" i="1"/>
  <c r="B8" i="1" l="1"/>
  <c r="A9" i="1"/>
  <c r="C8" i="1"/>
  <c r="A10" i="1" l="1"/>
  <c r="C9" i="1"/>
  <c r="B9" i="1"/>
  <c r="C10" i="1" l="1"/>
  <c r="B10" i="1"/>
  <c r="A11" i="1"/>
  <c r="A12" i="1" l="1"/>
  <c r="C11" i="1"/>
  <c r="B11" i="1"/>
  <c r="B12" i="1" l="1"/>
  <c r="A13" i="1"/>
  <c r="C12" i="1"/>
  <c r="A14" i="1" l="1"/>
  <c r="C13" i="1"/>
  <c r="B13" i="1"/>
  <c r="A15" i="1" l="1"/>
  <c r="C14" i="1"/>
  <c r="B14" i="1"/>
  <c r="A16" i="1" l="1"/>
  <c r="C15" i="1"/>
  <c r="B15" i="1"/>
  <c r="A17" i="1" l="1"/>
  <c r="C16" i="1"/>
  <c r="B16" i="1"/>
  <c r="A18" i="1" l="1"/>
  <c r="C17" i="1"/>
  <c r="B17" i="1"/>
  <c r="A19" i="1" l="1"/>
  <c r="C18" i="1"/>
  <c r="B18" i="1"/>
  <c r="A20" i="1" l="1"/>
  <c r="B19" i="1"/>
  <c r="C19" i="1"/>
  <c r="A21" i="1" l="1"/>
  <c r="C20" i="1"/>
  <c r="B20" i="1"/>
  <c r="C21" i="1" l="1"/>
  <c r="B21" i="1"/>
</calcChain>
</file>

<file path=xl/sharedStrings.xml><?xml version="1.0" encoding="utf-8"?>
<sst xmlns="http://schemas.openxmlformats.org/spreadsheetml/2006/main" count="223" uniqueCount="146">
  <si>
    <t>R2</t>
  </si>
  <si>
    <t>R1-3.3V</t>
  </si>
  <si>
    <t>R1-5.0V</t>
  </si>
  <si>
    <t>Input Voltage [V]</t>
  </si>
  <si>
    <t>Input Current [A]</t>
  </si>
  <si>
    <t>Input Power [W]</t>
  </si>
  <si>
    <t>Efficiency [%]</t>
  </si>
  <si>
    <t>Output Voltage [V]</t>
  </si>
  <si>
    <t>Current [A]</t>
  </si>
  <si>
    <t>Power [W]</t>
  </si>
  <si>
    <t>+3.3V_CONTROLLER</t>
  </si>
  <si>
    <t>+5V_CONTROLLER</t>
  </si>
  <si>
    <t>ACC_PWR1</t>
  </si>
  <si>
    <t>ACC_PWR2</t>
  </si>
  <si>
    <t>PDB_PWR1</t>
  </si>
  <si>
    <t>PDB_PWR2</t>
  </si>
  <si>
    <t>PDB_PWR3</t>
  </si>
  <si>
    <t>PDB_PWR4</t>
  </si>
  <si>
    <t>Total</t>
  </si>
  <si>
    <t>Voltage [V]</t>
  </si>
  <si>
    <t>Source</t>
  </si>
  <si>
    <t>Device</t>
  </si>
  <si>
    <t>ATSAM3X8EA-AU</t>
  </si>
  <si>
    <t>ATMEGA16U2-MU</t>
  </si>
  <si>
    <t>LMV358</t>
  </si>
  <si>
    <t>Description</t>
  </si>
  <si>
    <t>Microcontroller</t>
  </si>
  <si>
    <t>Op amp</t>
  </si>
  <si>
    <t>SN74LVC1G25DCKR</t>
  </si>
  <si>
    <t>Logic buffer</t>
  </si>
  <si>
    <t>TLC59711PWRP</t>
  </si>
  <si>
    <t>Qty</t>
  </si>
  <si>
    <t>LED driver</t>
  </si>
  <si>
    <t>EZO chemical pump</t>
  </si>
  <si>
    <t>Peristaltic pump_logic</t>
  </si>
  <si>
    <t>Peristaltic pump_pwr</t>
  </si>
  <si>
    <t>NCS pump activation</t>
  </si>
  <si>
    <t>Relay coil</t>
  </si>
  <si>
    <t>Liquid level switch</t>
  </si>
  <si>
    <t>Min level sensor</t>
  </si>
  <si>
    <t>Temp sensor</t>
  </si>
  <si>
    <t>Ambient environment</t>
  </si>
  <si>
    <t>Reservoir pump activation</t>
  </si>
  <si>
    <t>Reservoir heater activation</t>
  </si>
  <si>
    <t>RFM-05055</t>
  </si>
  <si>
    <t>Isolated DC-DC converter</t>
  </si>
  <si>
    <t>SI8600</t>
  </si>
  <si>
    <t>Digital isolator</t>
  </si>
  <si>
    <t>GPIO</t>
  </si>
  <si>
    <t>Communication headers</t>
  </si>
  <si>
    <t>Designator</t>
  </si>
  <si>
    <t>Name</t>
  </si>
  <si>
    <t>VIN</t>
  </si>
  <si>
    <t>LED CH1</t>
  </si>
  <si>
    <t>LED CH2</t>
  </si>
  <si>
    <t>LED CH3</t>
  </si>
  <si>
    <t>LED CH4</t>
  </si>
  <si>
    <t>LED CH5</t>
  </si>
  <si>
    <t>LED CH6</t>
  </si>
  <si>
    <t>LED CH7</t>
  </si>
  <si>
    <t>LED CH8</t>
  </si>
  <si>
    <t>PER PUMP 1 PWR</t>
  </si>
  <si>
    <t>PER PUMP 2 PWR</t>
  </si>
  <si>
    <t>PER PUMP 3 PWR</t>
  </si>
  <si>
    <t>PER PUMP 4 PWR</t>
  </si>
  <si>
    <t>PER PUMP 5 PWR</t>
  </si>
  <si>
    <t>NCS PUMP</t>
  </si>
  <si>
    <t>CHEM 1 LEVEL MIN</t>
  </si>
  <si>
    <t>CHEM 2 LEVEL MIN</t>
  </si>
  <si>
    <t>CHEM 3 LEVEL MIN</t>
  </si>
  <si>
    <t>CHEM 4 LEVEL MIN</t>
  </si>
  <si>
    <t>CHEM 5 LEVEL MIN</t>
  </si>
  <si>
    <t>RESERVOIR PUMP</t>
  </si>
  <si>
    <t>RESERVOIR HEATER</t>
  </si>
  <si>
    <t>AMBIENT LIGHT SENSOR</t>
  </si>
  <si>
    <t>E-STOP</t>
  </si>
  <si>
    <t>RSVR LVL MAX</t>
  </si>
  <si>
    <t>RSVR LVL MED</t>
  </si>
  <si>
    <t>RSVR LVL MIN</t>
  </si>
  <si>
    <t>AMB ENVIRONMENT</t>
  </si>
  <si>
    <t>TEMP SENSOR 1</t>
  </si>
  <si>
    <t>TEMP SENSOR 2</t>
  </si>
  <si>
    <t>TEMP SENSOR 3</t>
  </si>
  <si>
    <t>TEMP SENSOR 4</t>
  </si>
  <si>
    <t>TEMP SENSOR 5</t>
  </si>
  <si>
    <t>EZO SENSOR 1</t>
  </si>
  <si>
    <t>EZO SENSOR 2</t>
  </si>
  <si>
    <t>EZO SENSOR 3</t>
  </si>
  <si>
    <t>EZO SENSOR 4</t>
  </si>
  <si>
    <t>Positions</t>
  </si>
  <si>
    <t>GPIO (DIGITAL)</t>
  </si>
  <si>
    <t>GPIO (ANALOG)</t>
  </si>
  <si>
    <t>TWI-1</t>
  </si>
  <si>
    <t>TWI-2</t>
  </si>
  <si>
    <t>USART</t>
  </si>
  <si>
    <t>CAN</t>
  </si>
  <si>
    <t>1-WIRE</t>
  </si>
  <si>
    <t>https://www.digikey.com/en/products/detail/wago-corporation/2604-3102/15528152</t>
  </si>
  <si>
    <t>https://www.digikey.com/en/products/detail/phoenix-contact/1715022/260626</t>
  </si>
  <si>
    <t>https://www.digikey.com/en/products/detail/phoenix-contact/1929517/638167</t>
  </si>
  <si>
    <t>https://www.digikey.com/en/products/filter/terminal-blocks-wire-to-board/371?s=N4IgjCBcoGwJxVAYygMwIYBsDOBTANCAPZQDaIAzAExhgCsALCIQ7QBxwDszIrYcYNjz4CELWnCowQAXUIAHAC5QQAZUUAnAJYA7AOYgAvoTYAGKohApIGHAWJlKdGGAYXxcRgjkglK9dr6RoRgppx0lta2eIQkkORg8FSesgrKkGqaugbG4Axs3NBWaFgxDvG8pqYwdBEsVTXS9dV0Qs01Fj5%2BGQHZweBwHJEldrGOpqm%2B6ZmBOYQ0tcM2pfZx5LUABACCPHSc27tsB4QuxyA1ZzAwZ6FgB13TAKo6WooA8qgAsrjo2ACuGlw-RoMCERSiKzGFQgDxUAEkdIpcHpcBojLkIkV5FAwApsZAqHRctIiloACYqAC0oXcUxUPEUAE95ECMmTsChDIYgA</t>
  </si>
  <si>
    <t>Item</t>
  </si>
  <si>
    <t>Priority</t>
  </si>
  <si>
    <t>Due Date</t>
  </si>
  <si>
    <t>Completion</t>
  </si>
  <si>
    <t>Completion Date</t>
  </si>
  <si>
    <t>Define additional and external connections</t>
  </si>
  <si>
    <t>Assign and rename I/Os to processor</t>
  </si>
  <si>
    <t>Add circuit protections (STB and STG)</t>
  </si>
  <si>
    <t>Replace jumpers with slider switches</t>
  </si>
  <si>
    <t>Use switches instead of jumpers for board option selections</t>
  </si>
  <si>
    <t>Add diagnostic headers and programing ports/pins</t>
  </si>
  <si>
    <t>Add test points to circuit locations</t>
  </si>
  <si>
    <t>Spec components</t>
  </si>
  <si>
    <t>Route nets on home page</t>
  </si>
  <si>
    <t>Add real-time clock circuit</t>
  </si>
  <si>
    <t>Add CAN controller circuit</t>
  </si>
  <si>
    <t>Add pump feedback circuit</t>
  </si>
  <si>
    <t>Notes</t>
  </si>
  <si>
    <t>[https://www.circuitbasics.com/protection-circuits/]
[https://www.digikey.com/en/articles/protecting-inputs-in-digital-electronics]</t>
  </si>
  <si>
    <t>https://forum.kicad.info/t/method-to-renumber-sheets-in-hierarchical-sheets/25731</t>
  </si>
  <si>
    <t>Component Filter Parameters</t>
  </si>
  <si>
    <t>Number of Levels</t>
  </si>
  <si>
    <t>Positions Per Level</t>
  </si>
  <si>
    <t>Pitch</t>
  </si>
  <si>
    <t>Mating Orientation</t>
  </si>
  <si>
    <t>Current</t>
  </si>
  <si>
    <t>Voltage</t>
  </si>
  <si>
    <t>Wire Gauge</t>
  </si>
  <si>
    <t>Mounting Type</t>
  </si>
  <si>
    <t>Wire Termination</t>
  </si>
  <si>
    <t>Features</t>
  </si>
  <si>
    <t>Color</t>
  </si>
  <si>
    <t>Through Hole</t>
  </si>
  <si>
    <t>Horizontal with Board</t>
  </si>
  <si>
    <t>Vertical with Board</t>
  </si>
  <si>
    <t>2 through 10</t>
  </si>
  <si>
    <t>15 to 60</t>
  </si>
  <si>
    <t>&gt;24</t>
  </si>
  <si>
    <t>Screwless or Screw</t>
  </si>
  <si>
    <t>Organize TODO list for board</t>
  </si>
  <si>
    <t>Create things to spec components</t>
  </si>
  <si>
    <t>Look for FETs and other components</t>
  </si>
  <si>
    <t>Calculate circuit protection sizing</t>
  </si>
  <si>
    <t>Add selectable CAN terminating resistors</t>
  </si>
  <si>
    <t>Add flyback protection to relay activations and other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</si>
</sst>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7" xfId="1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9" fontId="1" fillId="2" borderId="8" xfId="1" applyNumberForma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0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2" fillId="3" borderId="13" xfId="2" applyBorder="1" applyAlignment="1">
      <alignment horizontal="center" vertical="center"/>
    </xf>
    <xf numFmtId="9" fontId="2" fillId="3" borderId="16" xfId="2" applyNumberFormat="1" applyBorder="1" applyAlignment="1">
      <alignment horizontal="center" vertical="center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4" xfId="0" applyBorder="1"/>
    <xf numFmtId="0" fontId="0" fillId="0" borderId="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4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 vertical="center"/>
    </xf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0" fillId="0" borderId="3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0" xfId="0" applyFill="1" applyBorder="1"/>
    <xf numFmtId="0" fontId="0" fillId="4" borderId="26" xfId="0" applyFill="1" applyBorder="1"/>
    <xf numFmtId="0" fontId="0" fillId="4" borderId="22" xfId="0" applyFill="1" applyBorder="1"/>
    <xf numFmtId="0" fontId="0" fillId="4" borderId="24" xfId="0" applyFill="1" applyBorder="1"/>
    <xf numFmtId="0" fontId="0" fillId="4" borderId="3" xfId="0" applyFill="1" applyBorder="1"/>
    <xf numFmtId="0" fontId="0" fillId="4" borderId="31" xfId="0" applyFill="1" applyBorder="1"/>
    <xf numFmtId="0" fontId="3" fillId="0" borderId="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5" fillId="0" borderId="0" xfId="3"/>
    <xf numFmtId="16" fontId="0" fillId="0" borderId="0" xfId="0" applyNumberFormat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0" xfId="0" applyAlignment="1">
      <alignment wrapText="1"/>
    </xf>
  </cellXfs>
  <cellStyles count="4">
    <cellStyle name="Hyperlink" xfId="3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3.3V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'MIC2950X Linear Regulator'!$A$3:$A$21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'MIC2950X Linear Regulator'!$B$3:$B$21</c:f>
              <c:numCache>
                <c:formatCode>General</c:formatCode>
                <c:ptCount val="19"/>
                <c:pt idx="0">
                  <c:v>166.12903225806451</c:v>
                </c:pt>
                <c:pt idx="1">
                  <c:v>249.19354838709674</c:v>
                </c:pt>
                <c:pt idx="2">
                  <c:v>332.25806451612902</c:v>
                </c:pt>
                <c:pt idx="3">
                  <c:v>415.32258064516128</c:v>
                </c:pt>
                <c:pt idx="4">
                  <c:v>498.38709677419348</c:v>
                </c:pt>
                <c:pt idx="5">
                  <c:v>581.45161290322574</c:v>
                </c:pt>
                <c:pt idx="6">
                  <c:v>664.51612903225805</c:v>
                </c:pt>
                <c:pt idx="7">
                  <c:v>747.58064516129025</c:v>
                </c:pt>
                <c:pt idx="8">
                  <c:v>830.64516129032256</c:v>
                </c:pt>
                <c:pt idx="9">
                  <c:v>913.70967741935476</c:v>
                </c:pt>
                <c:pt idx="10">
                  <c:v>996.77419354838696</c:v>
                </c:pt>
                <c:pt idx="11">
                  <c:v>1079.8387096774193</c:v>
                </c:pt>
                <c:pt idx="12">
                  <c:v>1162.9032258064515</c:v>
                </c:pt>
                <c:pt idx="13">
                  <c:v>1245.9677419354837</c:v>
                </c:pt>
                <c:pt idx="14">
                  <c:v>1329.0322580645161</c:v>
                </c:pt>
                <c:pt idx="15">
                  <c:v>1412.0967741935483</c:v>
                </c:pt>
                <c:pt idx="16">
                  <c:v>1495.1612903225805</c:v>
                </c:pt>
                <c:pt idx="17">
                  <c:v>1578.2258064516127</c:v>
                </c:pt>
                <c:pt idx="18">
                  <c:v>1661.2903225806451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22-464C-9A4E-FBDFB9FA4137}"/>
            </c:ext>
          </c:extLst>
        </c:ser>
        <c:ser>
          <c:idx val="1"/>
          <c:order val="1"/>
          <c:tx>
            <c:v>5.0V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'MIC2950X Linear Regulator'!$A$3:$A$21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'MIC2950X Linear Regulator'!$C$3:$C$21</c:f>
              <c:numCache>
                <c:formatCode>General</c:formatCode>
                <c:ptCount val="19"/>
                <c:pt idx="0">
                  <c:v>303.22580645161293</c:v>
                </c:pt>
                <c:pt idx="1">
                  <c:v>454.83870967741933</c:v>
                </c:pt>
                <c:pt idx="2">
                  <c:v>606.45161290322585</c:v>
                </c:pt>
                <c:pt idx="3">
                  <c:v>758.0645161290322</c:v>
                </c:pt>
                <c:pt idx="4">
                  <c:v>909.67741935483866</c:v>
                </c:pt>
                <c:pt idx="5">
                  <c:v>1061.2903225806451</c:v>
                </c:pt>
                <c:pt idx="6">
                  <c:v>1212.9032258064517</c:v>
                </c:pt>
                <c:pt idx="7">
                  <c:v>1364.516129032258</c:v>
                </c:pt>
                <c:pt idx="8">
                  <c:v>1516.1290322580644</c:v>
                </c:pt>
                <c:pt idx="9">
                  <c:v>1667.741935483871</c:v>
                </c:pt>
                <c:pt idx="10">
                  <c:v>1819.3548387096773</c:v>
                </c:pt>
                <c:pt idx="11">
                  <c:v>1970.9677419354839</c:v>
                </c:pt>
                <c:pt idx="12">
                  <c:v>2122.5806451612902</c:v>
                </c:pt>
                <c:pt idx="13">
                  <c:v>2274.1935483870966</c:v>
                </c:pt>
                <c:pt idx="14">
                  <c:v>2425.8064516129034</c:v>
                </c:pt>
                <c:pt idx="15">
                  <c:v>2577.4193548387098</c:v>
                </c:pt>
                <c:pt idx="16">
                  <c:v>2729.0322580645161</c:v>
                </c:pt>
                <c:pt idx="17">
                  <c:v>2880.6451612903224</c:v>
                </c:pt>
                <c:pt idx="18">
                  <c:v>3032.2580645161288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22-464C-9A4E-FBDFB9FA4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772992"/>
        <c:axId val="567770368"/>
      </c:scatterChart>
      <c:valAx>
        <c:axId val="56777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R2 Resistance (Ohms)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770368"/>
        <c:crosses val="autoZero"/>
        <c:crossBetween val="midCat"/>
      </c:valAx>
      <c:valAx>
        <c:axId val="56777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R1 Resistance (Ohms)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77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60097124093437"/>
          <c:y val="0.67706950504779506"/>
          <c:w val="8.8435643119503068E-2"/>
          <c:h val="0.1146504686426308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600074</xdr:colOff>
      <xdr:row>0</xdr:row>
      <xdr:rowOff>176211</xdr:rowOff>
    </xdr:from>
    <xdr:to>
      <xdr:col>17</xdr:col>
      <xdr:colOff>571499</xdr:colOff>
      <xdr:row>20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9C1F24-8A43-44A6-8AF4-56C1F16C8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en/products/filter/terminal-blocks-wire-to-board/371?s=N4IgjCBcoGwJxVAYygMwIYBsDOBTANCAPZQDaIAzAExhgCsALCIQ7QBxwDszIrYcYNjz4CELWnCowQAXUIAHAC5QQAZUUAnAJYA7AOYgAvoTYAGKohApIGHAWJlKdGGAYXxcRgjkglK9dr6RoRgppx0lta2eIQkkORg8FSesgrKkGqaugbG4Axs3NBWaFgxDvG8pqYwdBEsVTXS9dV0Qs01Fj5%2BGQHZweBwHJEldrGOpqm%2B6ZmBOYQ0tcM2pfZx5LUABACCPHSc27tsB4QuxyA1ZzAwZ6FgB13TAKo6WooA8qgAsrjo2ACuGlw-RoMCERSiKzGFQgDxUAEkdIpcHpcBojLkIkV5FAwApsZAqHRctIiloACYqAC0oXcUxUPEUAE95ECMmTsChDIYgA" TargetMode="External"/><Relationship Id="rId1" Type="http://schemas.openxmlformats.org/officeDocument/2006/relationships/hyperlink" Target="https://www.digikey.com/en/products/detail/phoenix-contact/1929517/63816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C101-0D59-4C04-970D-69018007CCF8}">
  <dimension ref="A1:H30"/>
  <sheetViews>
    <sheetView tabSelected="1" workbookViewId="0">
      <selection activeCell="D4" sqref="D4"/>
    </sheetView>
  </sheetViews>
  <sheetFormatPr defaultRowHeight="14.4" x14ac:dyDescent="0.3"/>
  <cols>
    <col min="4" max="4" width="53.33203125" customWidth="1"/>
  </cols>
  <sheetData>
    <row r="1" spans="1:8" x14ac:dyDescent="0.3">
      <c r="A1" t="s">
        <v>101</v>
      </c>
      <c r="B1" t="s">
        <v>51</v>
      </c>
      <c r="C1" t="s">
        <v>25</v>
      </c>
      <c r="D1" t="s">
        <v>118</v>
      </c>
      <c r="E1" t="s">
        <v>102</v>
      </c>
      <c r="F1" t="s">
        <v>104</v>
      </c>
      <c r="G1" t="s">
        <v>103</v>
      </c>
      <c r="H1" t="s">
        <v>105</v>
      </c>
    </row>
    <row r="2" spans="1:8" x14ac:dyDescent="0.3">
      <c r="A2">
        <v>1</v>
      </c>
      <c r="B2" t="s">
        <v>106</v>
      </c>
    </row>
    <row r="3" spans="1:8" x14ac:dyDescent="0.3">
      <c r="A3">
        <v>2</v>
      </c>
      <c r="B3" t="s">
        <v>107</v>
      </c>
    </row>
    <row r="4" spans="1:8" ht="43.2" x14ac:dyDescent="0.3">
      <c r="A4">
        <v>3</v>
      </c>
      <c r="B4" t="s">
        <v>108</v>
      </c>
      <c r="D4" s="58" t="s">
        <v>119</v>
      </c>
    </row>
    <row r="5" spans="1:8" x14ac:dyDescent="0.3">
      <c r="A5">
        <v>4</v>
      </c>
      <c r="B5" t="s">
        <v>109</v>
      </c>
      <c r="C5" t="s">
        <v>110</v>
      </c>
    </row>
    <row r="6" spans="1:8" x14ac:dyDescent="0.3">
      <c r="A6">
        <v>5</v>
      </c>
      <c r="B6" t="s">
        <v>111</v>
      </c>
    </row>
    <row r="7" spans="1:8" x14ac:dyDescent="0.3">
      <c r="A7">
        <v>6</v>
      </c>
      <c r="B7" t="s">
        <v>112</v>
      </c>
    </row>
    <row r="8" spans="1:8" x14ac:dyDescent="0.3">
      <c r="A8">
        <v>7</v>
      </c>
      <c r="B8" t="s">
        <v>113</v>
      </c>
    </row>
    <row r="9" spans="1:8" x14ac:dyDescent="0.3">
      <c r="A9">
        <v>8</v>
      </c>
      <c r="B9" t="s">
        <v>114</v>
      </c>
    </row>
    <row r="10" spans="1:8" x14ac:dyDescent="0.3">
      <c r="A10">
        <v>9</v>
      </c>
      <c r="B10" t="s">
        <v>115</v>
      </c>
    </row>
    <row r="11" spans="1:8" x14ac:dyDescent="0.3">
      <c r="A11">
        <v>10</v>
      </c>
      <c r="B11" t="s">
        <v>116</v>
      </c>
    </row>
    <row r="12" spans="1:8" x14ac:dyDescent="0.3">
      <c r="A12">
        <v>11</v>
      </c>
      <c r="B12" t="s">
        <v>144</v>
      </c>
    </row>
    <row r="13" spans="1:8" x14ac:dyDescent="0.3">
      <c r="A13">
        <v>12</v>
      </c>
      <c r="B13" t="s">
        <v>117</v>
      </c>
    </row>
    <row r="14" spans="1:8" x14ac:dyDescent="0.3">
      <c r="B14" t="s">
        <v>145</v>
      </c>
    </row>
    <row r="19" spans="2:2" x14ac:dyDescent="0.3">
      <c r="B19" t="s">
        <v>140</v>
      </c>
    </row>
    <row r="20" spans="2:2" x14ac:dyDescent="0.3">
      <c r="B20" t="s">
        <v>141</v>
      </c>
    </row>
    <row r="21" spans="2:2" x14ac:dyDescent="0.3">
      <c r="B21" t="s">
        <v>142</v>
      </c>
    </row>
    <row r="22" spans="2:2" x14ac:dyDescent="0.3">
      <c r="B22" t="s">
        <v>143</v>
      </c>
    </row>
    <row r="30" spans="2:2" x14ac:dyDescent="0.3">
      <c r="B30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4E4D-043F-45A5-A0BB-C4B56799C7B2}">
  <dimension ref="B2:I28"/>
  <sheetViews>
    <sheetView workbookViewId="0">
      <selection activeCell="H10" sqref="H10"/>
    </sheetView>
  </sheetViews>
  <sheetFormatPr defaultRowHeight="14.4" x14ac:dyDescent="0.3"/>
  <cols>
    <col min="2" max="2" width="18.5546875" bestFit="1" customWidth="1"/>
    <col min="3" max="3" width="11" bestFit="1" customWidth="1"/>
    <col min="4" max="4" width="12" bestFit="1" customWidth="1"/>
    <col min="5" max="5" width="11.44140625" customWidth="1"/>
    <col min="6" max="6" width="13.109375" bestFit="1" customWidth="1"/>
    <col min="7" max="7" width="11" bestFit="1" customWidth="1"/>
    <col min="8" max="8" width="10.88671875" bestFit="1" customWidth="1"/>
    <col min="9" max="9" width="10.44140625" bestFit="1" customWidth="1"/>
  </cols>
  <sheetData>
    <row r="2" spans="2:9" ht="15" thickBot="1" x14ac:dyDescent="0.35">
      <c r="C2" s="2"/>
      <c r="D2" s="2"/>
      <c r="E2" s="2"/>
    </row>
    <row r="3" spans="2:9" ht="29.4" thickBot="1" x14ac:dyDescent="0.35">
      <c r="B3" s="56" t="s">
        <v>10</v>
      </c>
      <c r="C3" s="8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10" t="s">
        <v>9</v>
      </c>
    </row>
    <row r="4" spans="2:9" ht="15" thickBot="1" x14ac:dyDescent="0.35">
      <c r="B4" s="55"/>
      <c r="C4" s="3">
        <v>12</v>
      </c>
      <c r="D4" s="4">
        <f>E4/C4</f>
        <v>1.4473684210526316</v>
      </c>
      <c r="E4" s="4">
        <f>I4/F4</f>
        <v>17.368421052631579</v>
      </c>
      <c r="F4" s="5">
        <v>0.95</v>
      </c>
      <c r="G4" s="6">
        <v>3.3</v>
      </c>
      <c r="H4" s="6">
        <v>5</v>
      </c>
      <c r="I4" s="7">
        <f>G4*H4</f>
        <v>16.5</v>
      </c>
    </row>
    <row r="5" spans="2:9" ht="15" thickBot="1" x14ac:dyDescent="0.35"/>
    <row r="6" spans="2:9" ht="29.4" thickBot="1" x14ac:dyDescent="0.35">
      <c r="B6" s="56" t="s">
        <v>11</v>
      </c>
      <c r="C6" s="8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10" t="s">
        <v>9</v>
      </c>
    </row>
    <row r="7" spans="2:9" ht="15" thickBot="1" x14ac:dyDescent="0.35">
      <c r="B7" s="57"/>
      <c r="C7" s="3">
        <v>12</v>
      </c>
      <c r="D7" s="4">
        <f>E7/C7</f>
        <v>2.192982456140351</v>
      </c>
      <c r="E7" s="4">
        <f>I7/F7</f>
        <v>26.315789473684212</v>
      </c>
      <c r="F7" s="5">
        <v>0.95</v>
      </c>
      <c r="G7" s="6">
        <v>5</v>
      </c>
      <c r="H7" s="6">
        <v>5</v>
      </c>
      <c r="I7" s="7">
        <f>G7*H7</f>
        <v>25</v>
      </c>
    </row>
    <row r="8" spans="2:9" ht="15" thickBot="1" x14ac:dyDescent="0.35"/>
    <row r="9" spans="2:9" ht="29.4" thickBot="1" x14ac:dyDescent="0.35">
      <c r="B9" s="54" t="s">
        <v>12</v>
      </c>
      <c r="C9" s="8" t="s">
        <v>3</v>
      </c>
      <c r="D9" s="9" t="s">
        <v>4</v>
      </c>
      <c r="E9" s="9" t="s">
        <v>5</v>
      </c>
      <c r="F9" s="9" t="s">
        <v>6</v>
      </c>
      <c r="G9" s="9" t="s">
        <v>7</v>
      </c>
      <c r="H9" s="9" t="s">
        <v>8</v>
      </c>
      <c r="I9" s="10" t="s">
        <v>9</v>
      </c>
    </row>
    <row r="10" spans="2:9" ht="15" thickBot="1" x14ac:dyDescent="0.35">
      <c r="B10" s="55"/>
      <c r="C10" s="3">
        <v>12</v>
      </c>
      <c r="D10" s="4">
        <f>E10/C10</f>
        <v>1.4473684210526316</v>
      </c>
      <c r="E10" s="4">
        <f>I10/F10</f>
        <v>17.368421052631579</v>
      </c>
      <c r="F10" s="5">
        <v>0.95</v>
      </c>
      <c r="G10" s="6">
        <v>3.3</v>
      </c>
      <c r="H10" s="6">
        <v>5</v>
      </c>
      <c r="I10" s="7">
        <f>G10*H10</f>
        <v>16.5</v>
      </c>
    </row>
    <row r="11" spans="2:9" ht="15" thickBot="1" x14ac:dyDescent="0.35"/>
    <row r="12" spans="2:9" ht="29.4" thickBot="1" x14ac:dyDescent="0.35">
      <c r="B12" s="54" t="s">
        <v>13</v>
      </c>
      <c r="C12" s="8" t="s">
        <v>3</v>
      </c>
      <c r="D12" s="9" t="s">
        <v>4</v>
      </c>
      <c r="E12" s="9" t="s">
        <v>5</v>
      </c>
      <c r="F12" s="9" t="s">
        <v>6</v>
      </c>
      <c r="G12" s="9" t="s">
        <v>7</v>
      </c>
      <c r="H12" s="9" t="s">
        <v>8</v>
      </c>
      <c r="I12" s="10" t="s">
        <v>9</v>
      </c>
    </row>
    <row r="13" spans="2:9" ht="15" thickBot="1" x14ac:dyDescent="0.35">
      <c r="B13" s="55"/>
      <c r="C13" s="3">
        <v>12</v>
      </c>
      <c r="D13" s="4">
        <f>E13/C13</f>
        <v>1.4473684210526316</v>
      </c>
      <c r="E13" s="4">
        <f>I13/F13</f>
        <v>17.368421052631579</v>
      </c>
      <c r="F13" s="5">
        <v>0.95</v>
      </c>
      <c r="G13" s="6">
        <v>3.3</v>
      </c>
      <c r="H13" s="6">
        <v>5</v>
      </c>
      <c r="I13" s="7">
        <f>G13*H13</f>
        <v>16.5</v>
      </c>
    </row>
    <row r="14" spans="2:9" ht="15" thickBot="1" x14ac:dyDescent="0.35"/>
    <row r="15" spans="2:9" ht="29.4" thickBot="1" x14ac:dyDescent="0.35">
      <c r="B15" s="54" t="s">
        <v>14</v>
      </c>
      <c r="C15" s="8" t="s">
        <v>3</v>
      </c>
      <c r="D15" s="9" t="s">
        <v>4</v>
      </c>
      <c r="E15" s="9" t="s">
        <v>5</v>
      </c>
      <c r="F15" s="9" t="s">
        <v>6</v>
      </c>
      <c r="G15" s="9" t="s">
        <v>7</v>
      </c>
      <c r="H15" s="9" t="s">
        <v>8</v>
      </c>
      <c r="I15" s="10" t="s">
        <v>9</v>
      </c>
    </row>
    <row r="16" spans="2:9" ht="15" thickBot="1" x14ac:dyDescent="0.35">
      <c r="B16" s="55"/>
      <c r="C16" s="3">
        <v>12</v>
      </c>
      <c r="D16" s="4">
        <f>E16/C16</f>
        <v>11.578947368421053</v>
      </c>
      <c r="E16" s="4">
        <f>I16/F16</f>
        <v>138.94736842105263</v>
      </c>
      <c r="F16" s="5">
        <v>0.95</v>
      </c>
      <c r="G16" s="11">
        <f>C16</f>
        <v>12</v>
      </c>
      <c r="H16" s="6">
        <v>11</v>
      </c>
      <c r="I16" s="7">
        <f>G16*H16</f>
        <v>132</v>
      </c>
    </row>
    <row r="17" spans="2:9" ht="15" thickBot="1" x14ac:dyDescent="0.35"/>
    <row r="18" spans="2:9" ht="29.4" thickBot="1" x14ac:dyDescent="0.35">
      <c r="B18" s="54" t="s">
        <v>15</v>
      </c>
      <c r="C18" s="8" t="s">
        <v>3</v>
      </c>
      <c r="D18" s="9" t="s">
        <v>4</v>
      </c>
      <c r="E18" s="9" t="s">
        <v>5</v>
      </c>
      <c r="F18" s="9" t="s">
        <v>6</v>
      </c>
      <c r="G18" s="9" t="s">
        <v>7</v>
      </c>
      <c r="H18" s="9" t="s">
        <v>8</v>
      </c>
      <c r="I18" s="10" t="s">
        <v>9</v>
      </c>
    </row>
    <row r="19" spans="2:9" ht="15" thickBot="1" x14ac:dyDescent="0.35">
      <c r="B19" s="55"/>
      <c r="C19" s="3">
        <v>12</v>
      </c>
      <c r="D19" s="4">
        <f>E19/C19</f>
        <v>11.578947368421053</v>
      </c>
      <c r="E19" s="4">
        <f>I19/F19</f>
        <v>138.94736842105263</v>
      </c>
      <c r="F19" s="5">
        <v>0.95</v>
      </c>
      <c r="G19" s="11">
        <f>C19</f>
        <v>12</v>
      </c>
      <c r="H19" s="6">
        <v>11</v>
      </c>
      <c r="I19" s="7">
        <f>G19*H19</f>
        <v>132</v>
      </c>
    </row>
    <row r="20" spans="2:9" ht="15" thickBot="1" x14ac:dyDescent="0.35"/>
    <row r="21" spans="2:9" ht="29.4" thickBot="1" x14ac:dyDescent="0.35">
      <c r="B21" s="54" t="s">
        <v>16</v>
      </c>
      <c r="C21" s="8" t="s">
        <v>3</v>
      </c>
      <c r="D21" s="9" t="s">
        <v>4</v>
      </c>
      <c r="E21" s="9" t="s">
        <v>5</v>
      </c>
      <c r="F21" s="9" t="s">
        <v>6</v>
      </c>
      <c r="G21" s="9" t="s">
        <v>7</v>
      </c>
      <c r="H21" s="9" t="s">
        <v>8</v>
      </c>
      <c r="I21" s="10" t="s">
        <v>9</v>
      </c>
    </row>
    <row r="22" spans="2:9" ht="15" thickBot="1" x14ac:dyDescent="0.35">
      <c r="B22" s="55"/>
      <c r="C22" s="3">
        <v>12</v>
      </c>
      <c r="D22" s="4">
        <f>E22/C22</f>
        <v>11.578947368421053</v>
      </c>
      <c r="E22" s="4">
        <f>I22/F22</f>
        <v>138.94736842105263</v>
      </c>
      <c r="F22" s="5">
        <v>0.95</v>
      </c>
      <c r="G22" s="11">
        <f>C22</f>
        <v>12</v>
      </c>
      <c r="H22" s="6">
        <v>11</v>
      </c>
      <c r="I22" s="7">
        <f>G22*H22</f>
        <v>132</v>
      </c>
    </row>
    <row r="23" spans="2:9" ht="15" thickBot="1" x14ac:dyDescent="0.35"/>
    <row r="24" spans="2:9" ht="29.4" thickBot="1" x14ac:dyDescent="0.35">
      <c r="B24" s="54" t="s">
        <v>17</v>
      </c>
      <c r="C24" s="8" t="s">
        <v>3</v>
      </c>
      <c r="D24" s="9" t="s">
        <v>4</v>
      </c>
      <c r="E24" s="9" t="s">
        <v>5</v>
      </c>
      <c r="F24" s="9" t="s">
        <v>6</v>
      </c>
      <c r="G24" s="9" t="s">
        <v>7</v>
      </c>
      <c r="H24" s="9" t="s">
        <v>8</v>
      </c>
      <c r="I24" s="10" t="s">
        <v>9</v>
      </c>
    </row>
    <row r="25" spans="2:9" ht="15" thickBot="1" x14ac:dyDescent="0.35">
      <c r="B25" s="55"/>
      <c r="C25" s="3">
        <v>12</v>
      </c>
      <c r="D25" s="4">
        <f>E25/C25</f>
        <v>11.578947368421053</v>
      </c>
      <c r="E25" s="4">
        <f>I25/F25</f>
        <v>138.94736842105263</v>
      </c>
      <c r="F25" s="5">
        <v>0.95</v>
      </c>
      <c r="G25" s="11">
        <f>C25</f>
        <v>12</v>
      </c>
      <c r="H25" s="6">
        <v>11</v>
      </c>
      <c r="I25" s="7">
        <f>G25*H25</f>
        <v>132</v>
      </c>
    </row>
    <row r="26" spans="2:9" ht="15" thickBot="1" x14ac:dyDescent="0.35"/>
    <row r="27" spans="2:9" ht="15" thickBot="1" x14ac:dyDescent="0.35">
      <c r="B27" s="54" t="s">
        <v>18</v>
      </c>
      <c r="C27" s="8" t="s">
        <v>19</v>
      </c>
      <c r="D27" s="9" t="s">
        <v>8</v>
      </c>
      <c r="E27" s="9" t="s">
        <v>9</v>
      </c>
      <c r="F27" s="10" t="s">
        <v>6</v>
      </c>
    </row>
    <row r="28" spans="2:9" ht="15" thickBot="1" x14ac:dyDescent="0.35">
      <c r="B28" s="55"/>
      <c r="C28" s="11">
        <v>12</v>
      </c>
      <c r="D28" s="11">
        <f>SUM(D4,D7,D10,D13,D16,D19,D22,D25)</f>
        <v>52.850877192982466</v>
      </c>
      <c r="E28" s="11">
        <f>SUM(E4,E7,E10,E13,E16,E19,E22,E25)</f>
        <v>634.21052631578937</v>
      </c>
      <c r="F28" s="12">
        <f>SUM(I4,I7,I10,I13,I16,I19,I22,I25)/E28</f>
        <v>0.95000000000000018</v>
      </c>
    </row>
  </sheetData>
  <mergeCells count="9">
    <mergeCell ref="B21:B22"/>
    <mergeCell ref="B24:B25"/>
    <mergeCell ref="B6:B7"/>
    <mergeCell ref="B27:B28"/>
    <mergeCell ref="B3:B4"/>
    <mergeCell ref="B9:B10"/>
    <mergeCell ref="B12:B13"/>
    <mergeCell ref="B15:B16"/>
    <mergeCell ref="B18:B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70B2-1D24-46D7-BE53-FE89E1AAE640}">
  <dimension ref="B1:J28"/>
  <sheetViews>
    <sheetView workbookViewId="0">
      <selection activeCell="M15" sqref="M15"/>
    </sheetView>
  </sheetViews>
  <sheetFormatPr defaultRowHeight="14.4" x14ac:dyDescent="0.3"/>
  <cols>
    <col min="2" max="3" width="18.5546875" bestFit="1" customWidth="1"/>
    <col min="4" max="4" width="25.33203125" bestFit="1" customWidth="1"/>
    <col min="5" max="5" width="4.109375" bestFit="1" customWidth="1"/>
    <col min="6" max="6" width="11" bestFit="1" customWidth="1"/>
    <col min="7" max="7" width="10.88671875" bestFit="1" customWidth="1"/>
    <col min="8" max="8" width="10.44140625" bestFit="1" customWidth="1"/>
    <col min="9" max="9" width="10.88671875" bestFit="1" customWidth="1"/>
    <col min="10" max="10" width="10.44140625" bestFit="1" customWidth="1"/>
  </cols>
  <sheetData>
    <row r="1" spans="2:10" ht="15" thickBot="1" x14ac:dyDescent="0.35"/>
    <row r="2" spans="2:10" ht="15" thickBot="1" x14ac:dyDescent="0.35">
      <c r="B2" s="20" t="s">
        <v>20</v>
      </c>
      <c r="C2" s="26" t="s">
        <v>21</v>
      </c>
      <c r="D2" s="21" t="s">
        <v>25</v>
      </c>
      <c r="E2" s="30" t="s">
        <v>31</v>
      </c>
      <c r="F2" s="23" t="s">
        <v>19</v>
      </c>
      <c r="G2" s="18" t="s">
        <v>8</v>
      </c>
      <c r="H2" s="18" t="s">
        <v>9</v>
      </c>
      <c r="I2" s="18" t="s">
        <v>8</v>
      </c>
      <c r="J2" s="19" t="s">
        <v>9</v>
      </c>
    </row>
    <row r="3" spans="2:10" x14ac:dyDescent="0.3">
      <c r="B3" s="34" t="s">
        <v>10</v>
      </c>
      <c r="C3" s="27" t="s">
        <v>22</v>
      </c>
      <c r="D3" s="13" t="s">
        <v>26</v>
      </c>
      <c r="E3" s="31">
        <v>1</v>
      </c>
      <c r="F3" s="14">
        <v>3.3</v>
      </c>
      <c r="G3" s="17">
        <v>1</v>
      </c>
      <c r="H3" s="17">
        <f>F3*G3</f>
        <v>3.3</v>
      </c>
      <c r="I3" s="17">
        <f>G3*E3</f>
        <v>1</v>
      </c>
      <c r="J3" s="35">
        <f>H3*E3</f>
        <v>3.3</v>
      </c>
    </row>
    <row r="4" spans="2:10" x14ac:dyDescent="0.3">
      <c r="B4" s="36"/>
      <c r="C4" s="28" t="s">
        <v>28</v>
      </c>
      <c r="D4" s="22" t="s">
        <v>29</v>
      </c>
      <c r="E4" s="32">
        <v>1</v>
      </c>
      <c r="F4" s="24">
        <v>3.3</v>
      </c>
      <c r="G4" s="16">
        <f>32/1000</f>
        <v>3.2000000000000001E-2</v>
      </c>
      <c r="H4" s="16">
        <f t="shared" ref="H4:H5" si="0">F4*G4</f>
        <v>0.1056</v>
      </c>
      <c r="I4" s="16">
        <f t="shared" ref="I4:I5" si="1">G4*E4</f>
        <v>3.2000000000000001E-2</v>
      </c>
      <c r="J4" s="37">
        <f>H4*E4</f>
        <v>0.1056</v>
      </c>
    </row>
    <row r="5" spans="2:10" x14ac:dyDescent="0.3">
      <c r="B5" s="36"/>
      <c r="C5" s="28"/>
      <c r="D5" s="22" t="s">
        <v>49</v>
      </c>
      <c r="E5" s="32">
        <v>5</v>
      </c>
      <c r="F5" s="24">
        <v>3.3</v>
      </c>
      <c r="G5" s="16">
        <f>1/5</f>
        <v>0.2</v>
      </c>
      <c r="H5" s="16">
        <f t="shared" si="0"/>
        <v>0.66</v>
      </c>
      <c r="I5" s="16">
        <f t="shared" si="1"/>
        <v>1</v>
      </c>
      <c r="J5" s="37">
        <f>H5*E5</f>
        <v>3.3000000000000003</v>
      </c>
    </row>
    <row r="6" spans="2:10" x14ac:dyDescent="0.3">
      <c r="B6" s="36"/>
      <c r="C6" s="28"/>
      <c r="D6" s="22"/>
      <c r="E6" s="28"/>
      <c r="F6" s="25"/>
      <c r="G6" s="15"/>
      <c r="H6" s="15"/>
      <c r="I6" s="49">
        <f>SUM(I3:I5)</f>
        <v>2.032</v>
      </c>
      <c r="J6" s="50">
        <f>SUM(J3:J5)</f>
        <v>6.7056000000000004</v>
      </c>
    </row>
    <row r="7" spans="2:10" x14ac:dyDescent="0.3">
      <c r="B7" s="43"/>
      <c r="C7" s="44"/>
      <c r="D7" s="45"/>
      <c r="E7" s="44"/>
      <c r="F7" s="46"/>
      <c r="G7" s="47"/>
      <c r="H7" s="47"/>
      <c r="I7" s="47"/>
      <c r="J7" s="48"/>
    </row>
    <row r="8" spans="2:10" x14ac:dyDescent="0.3">
      <c r="B8" s="36" t="s">
        <v>11</v>
      </c>
      <c r="C8" s="28" t="s">
        <v>23</v>
      </c>
      <c r="D8" s="22" t="s">
        <v>26</v>
      </c>
      <c r="E8" s="32">
        <v>1</v>
      </c>
      <c r="F8" s="24">
        <v>5</v>
      </c>
      <c r="G8" s="16">
        <v>1</v>
      </c>
      <c r="H8" s="16">
        <f>F8*G8</f>
        <v>5</v>
      </c>
      <c r="I8" s="16">
        <f>G8*E8</f>
        <v>1</v>
      </c>
      <c r="J8" s="37">
        <f>H8*E8</f>
        <v>5</v>
      </c>
    </row>
    <row r="9" spans="2:10" x14ac:dyDescent="0.3">
      <c r="B9" s="36"/>
      <c r="C9" s="28" t="s">
        <v>24</v>
      </c>
      <c r="D9" s="22" t="s">
        <v>27</v>
      </c>
      <c r="E9" s="32">
        <v>1</v>
      </c>
      <c r="F9" s="24">
        <v>5</v>
      </c>
      <c r="G9" s="16">
        <f>100/1000</f>
        <v>0.1</v>
      </c>
      <c r="H9" s="16">
        <f>F9*G9</f>
        <v>0.5</v>
      </c>
      <c r="I9" s="16">
        <f>G9*E9</f>
        <v>0.1</v>
      </c>
      <c r="J9" s="37">
        <f>H9*E9</f>
        <v>0.5</v>
      </c>
    </row>
    <row r="10" spans="2:10" x14ac:dyDescent="0.3">
      <c r="B10" s="36"/>
      <c r="C10" s="28"/>
      <c r="D10" s="22"/>
      <c r="E10" s="28"/>
      <c r="F10" s="25"/>
      <c r="G10" s="15"/>
      <c r="H10" s="15"/>
      <c r="I10" s="49">
        <f>SUM(I8:I9)</f>
        <v>1.1000000000000001</v>
      </c>
      <c r="J10" s="50">
        <f>SUM(J8:J9)</f>
        <v>5.5</v>
      </c>
    </row>
    <row r="11" spans="2:10" x14ac:dyDescent="0.3">
      <c r="B11" s="43"/>
      <c r="C11" s="44"/>
      <c r="D11" s="45"/>
      <c r="E11" s="44"/>
      <c r="F11" s="46"/>
      <c r="G11" s="47"/>
      <c r="H11" s="47"/>
      <c r="I11" s="47"/>
      <c r="J11" s="48"/>
    </row>
    <row r="12" spans="2:10" x14ac:dyDescent="0.3">
      <c r="B12" s="36" t="s">
        <v>12</v>
      </c>
      <c r="C12" s="28" t="s">
        <v>38</v>
      </c>
      <c r="D12" s="22" t="s">
        <v>39</v>
      </c>
      <c r="E12" s="32">
        <v>3</v>
      </c>
      <c r="F12" s="24">
        <v>3.3</v>
      </c>
      <c r="G12" s="16">
        <f>2.5/1000</f>
        <v>2.5000000000000001E-3</v>
      </c>
      <c r="H12" s="16">
        <f>F12*G12</f>
        <v>8.2500000000000004E-3</v>
      </c>
      <c r="I12" s="16">
        <f>G12*E12</f>
        <v>7.4999999999999997E-3</v>
      </c>
      <c r="J12" s="37">
        <f>H12*E12</f>
        <v>2.4750000000000001E-2</v>
      </c>
    </row>
    <row r="13" spans="2:10" x14ac:dyDescent="0.3">
      <c r="B13" s="36"/>
      <c r="C13" s="28"/>
      <c r="D13" s="22" t="s">
        <v>40</v>
      </c>
      <c r="E13" s="32">
        <v>5</v>
      </c>
      <c r="F13" s="24">
        <v>3.3</v>
      </c>
      <c r="G13" s="16">
        <v>0.1</v>
      </c>
      <c r="H13" s="16">
        <f>F13*G13</f>
        <v>0.33</v>
      </c>
      <c r="I13" s="16">
        <f>G13*E13</f>
        <v>0.5</v>
      </c>
      <c r="J13" s="37">
        <f>H13*E13</f>
        <v>1.6500000000000001</v>
      </c>
    </row>
    <row r="14" spans="2:10" x14ac:dyDescent="0.3">
      <c r="B14" s="36"/>
      <c r="C14" s="28"/>
      <c r="D14" s="22" t="s">
        <v>41</v>
      </c>
      <c r="E14" s="32">
        <v>1</v>
      </c>
      <c r="F14" s="24">
        <v>3.3</v>
      </c>
      <c r="G14" s="16">
        <v>0.1</v>
      </c>
      <c r="H14" s="16">
        <f>F14*G14</f>
        <v>0.33</v>
      </c>
      <c r="I14" s="16">
        <f>G14*E14</f>
        <v>0.1</v>
      </c>
      <c r="J14" s="37">
        <f>H14*E14</f>
        <v>0.33</v>
      </c>
    </row>
    <row r="15" spans="2:10" x14ac:dyDescent="0.3">
      <c r="B15" s="36"/>
      <c r="C15" s="28"/>
      <c r="D15" s="22" t="s">
        <v>48</v>
      </c>
      <c r="E15" s="32">
        <v>15</v>
      </c>
      <c r="F15" s="24">
        <v>3.3</v>
      </c>
      <c r="G15" s="16">
        <f>3/15</f>
        <v>0.2</v>
      </c>
      <c r="H15" s="16">
        <f>F15*G15</f>
        <v>0.66</v>
      </c>
      <c r="I15" s="16">
        <f>G15*E15</f>
        <v>3</v>
      </c>
      <c r="J15" s="37">
        <f>H15*E15</f>
        <v>9.9</v>
      </c>
    </row>
    <row r="16" spans="2:10" x14ac:dyDescent="0.3">
      <c r="B16" s="36"/>
      <c r="C16" s="28"/>
      <c r="D16" s="22"/>
      <c r="E16" s="28"/>
      <c r="F16" s="25"/>
      <c r="G16" s="15"/>
      <c r="H16" s="15"/>
      <c r="I16" s="49">
        <f>SUM(I12:I15)</f>
        <v>3.6074999999999999</v>
      </c>
      <c r="J16" s="50">
        <f>SUM(J12:J15)</f>
        <v>11.90475</v>
      </c>
    </row>
    <row r="17" spans="2:10" x14ac:dyDescent="0.3">
      <c r="B17" s="43"/>
      <c r="C17" s="44"/>
      <c r="D17" s="45"/>
      <c r="E17" s="44"/>
      <c r="F17" s="46"/>
      <c r="G17" s="47"/>
      <c r="H17" s="47"/>
      <c r="I17" s="47"/>
      <c r="J17" s="48"/>
    </row>
    <row r="18" spans="2:10" x14ac:dyDescent="0.3">
      <c r="B18" s="36" t="s">
        <v>13</v>
      </c>
      <c r="C18" s="28" t="s">
        <v>33</v>
      </c>
      <c r="D18" s="22" t="s">
        <v>34</v>
      </c>
      <c r="E18" s="32">
        <v>5</v>
      </c>
      <c r="F18" s="24">
        <v>3.3</v>
      </c>
      <c r="G18" s="16">
        <f>12.5/1000</f>
        <v>1.2500000000000001E-2</v>
      </c>
      <c r="H18" s="16">
        <f>F18*G18</f>
        <v>4.1250000000000002E-2</v>
      </c>
      <c r="I18" s="16">
        <f>G18*E18</f>
        <v>6.25E-2</v>
      </c>
      <c r="J18" s="37">
        <f>H18*E18</f>
        <v>0.20625000000000002</v>
      </c>
    </row>
    <row r="19" spans="2:10" x14ac:dyDescent="0.3">
      <c r="B19" s="36"/>
      <c r="C19" s="28" t="s">
        <v>37</v>
      </c>
      <c r="D19" s="22" t="s">
        <v>36</v>
      </c>
      <c r="E19" s="32">
        <v>1</v>
      </c>
      <c r="F19" s="24">
        <v>3.3</v>
      </c>
      <c r="G19" s="16">
        <v>0.02</v>
      </c>
      <c r="H19" s="16">
        <f>F19*G19</f>
        <v>6.6000000000000003E-2</v>
      </c>
      <c r="I19" s="16">
        <f>G19*E19</f>
        <v>0.02</v>
      </c>
      <c r="J19" s="37">
        <f>H19*E19</f>
        <v>6.6000000000000003E-2</v>
      </c>
    </row>
    <row r="20" spans="2:10" x14ac:dyDescent="0.3">
      <c r="B20" s="36"/>
      <c r="C20" s="28" t="s">
        <v>38</v>
      </c>
      <c r="D20" s="22" t="s">
        <v>39</v>
      </c>
      <c r="E20" s="32">
        <v>5</v>
      </c>
      <c r="F20" s="24">
        <v>3.3</v>
      </c>
      <c r="G20" s="16">
        <f>2.5/1000</f>
        <v>2.5000000000000001E-3</v>
      </c>
      <c r="H20" s="16">
        <f>F20*G20</f>
        <v>8.2500000000000004E-3</v>
      </c>
      <c r="I20" s="16">
        <f>G20*E20</f>
        <v>1.2500000000000001E-2</v>
      </c>
      <c r="J20" s="37">
        <f>H20*E20</f>
        <v>4.1250000000000002E-2</v>
      </c>
    </row>
    <row r="21" spans="2:10" x14ac:dyDescent="0.3">
      <c r="B21" s="36"/>
      <c r="C21" s="28" t="s">
        <v>44</v>
      </c>
      <c r="D21" s="22" t="s">
        <v>45</v>
      </c>
      <c r="E21" s="32">
        <v>4</v>
      </c>
      <c r="F21" s="24">
        <v>3.3</v>
      </c>
      <c r="G21" s="16">
        <v>0.2</v>
      </c>
      <c r="H21" s="16">
        <f>F21*G21</f>
        <v>0.66</v>
      </c>
      <c r="I21" s="16">
        <f>G21*E21</f>
        <v>0.8</v>
      </c>
      <c r="J21" s="37">
        <f>H21*E21</f>
        <v>2.64</v>
      </c>
    </row>
    <row r="22" spans="2:10" x14ac:dyDescent="0.3">
      <c r="B22" s="36"/>
      <c r="C22" s="28" t="s">
        <v>46</v>
      </c>
      <c r="D22" s="22" t="s">
        <v>47</v>
      </c>
      <c r="E22" s="32">
        <v>4</v>
      </c>
      <c r="F22" s="24">
        <v>3.3</v>
      </c>
      <c r="G22" s="16">
        <v>0.12</v>
      </c>
      <c r="H22" s="16">
        <f>F22*G22</f>
        <v>0.39599999999999996</v>
      </c>
      <c r="I22" s="16">
        <f>G22*E22</f>
        <v>0.48</v>
      </c>
      <c r="J22" s="37">
        <f>H22*E22</f>
        <v>1.5839999999999999</v>
      </c>
    </row>
    <row r="23" spans="2:10" x14ac:dyDescent="0.3">
      <c r="B23" s="36"/>
      <c r="C23" s="28"/>
      <c r="D23" s="22"/>
      <c r="E23" s="28"/>
      <c r="F23" s="25"/>
      <c r="G23" s="15"/>
      <c r="H23" s="15"/>
      <c r="I23" s="49">
        <f>SUM(I18:I22)</f>
        <v>1.375</v>
      </c>
      <c r="J23" s="50">
        <f>SUM(J18:J22)</f>
        <v>4.5374999999999996</v>
      </c>
    </row>
    <row r="24" spans="2:10" x14ac:dyDescent="0.3">
      <c r="B24" s="43"/>
      <c r="C24" s="44"/>
      <c r="D24" s="45"/>
      <c r="E24" s="44"/>
      <c r="F24" s="46"/>
      <c r="G24" s="47"/>
      <c r="H24" s="47"/>
      <c r="I24" s="47"/>
      <c r="J24" s="48"/>
    </row>
    <row r="25" spans="2:10" x14ac:dyDescent="0.3">
      <c r="B25" s="36" t="s">
        <v>14</v>
      </c>
      <c r="C25" s="28" t="s">
        <v>37</v>
      </c>
      <c r="D25" s="22" t="s">
        <v>42</v>
      </c>
      <c r="E25" s="32">
        <v>1</v>
      </c>
      <c r="F25" s="24">
        <v>12</v>
      </c>
      <c r="G25" s="16">
        <v>0.02</v>
      </c>
      <c r="H25" s="16">
        <f>F25*G25</f>
        <v>0.24</v>
      </c>
      <c r="I25" s="16">
        <f>G25*E25</f>
        <v>0.02</v>
      </c>
      <c r="J25" s="37">
        <f>H25*E25</f>
        <v>0.24</v>
      </c>
    </row>
    <row r="26" spans="2:10" x14ac:dyDescent="0.3">
      <c r="B26" s="36" t="s">
        <v>15</v>
      </c>
      <c r="C26" s="28" t="s">
        <v>37</v>
      </c>
      <c r="D26" s="22" t="s">
        <v>43</v>
      </c>
      <c r="E26" s="32">
        <v>1</v>
      </c>
      <c r="F26" s="24">
        <v>12</v>
      </c>
      <c r="G26" s="16">
        <v>0.02</v>
      </c>
      <c r="H26" s="16">
        <f>F26*G26</f>
        <v>0.24</v>
      </c>
      <c r="I26" s="16">
        <f>G26*E26</f>
        <v>0.02</v>
      </c>
      <c r="J26" s="37">
        <f>H26*E26</f>
        <v>0.24</v>
      </c>
    </row>
    <row r="27" spans="2:10" x14ac:dyDescent="0.3">
      <c r="B27" s="36" t="s">
        <v>16</v>
      </c>
      <c r="C27" s="28" t="s">
        <v>30</v>
      </c>
      <c r="D27" s="22" t="s">
        <v>32</v>
      </c>
      <c r="E27" s="32">
        <v>1</v>
      </c>
      <c r="F27" s="24">
        <v>12</v>
      </c>
      <c r="G27" s="16">
        <v>0.72</v>
      </c>
      <c r="H27" s="16">
        <f>F27*G27</f>
        <v>8.64</v>
      </c>
      <c r="I27" s="16">
        <f>G27*E27</f>
        <v>0.72</v>
      </c>
      <c r="J27" s="37">
        <f>H27*E27</f>
        <v>8.64</v>
      </c>
    </row>
    <row r="28" spans="2:10" ht="15" thickBot="1" x14ac:dyDescent="0.35">
      <c r="B28" s="38" t="s">
        <v>17</v>
      </c>
      <c r="C28" s="29" t="s">
        <v>33</v>
      </c>
      <c r="D28" s="39" t="s">
        <v>35</v>
      </c>
      <c r="E28" s="33">
        <v>5</v>
      </c>
      <c r="F28" s="40">
        <v>12</v>
      </c>
      <c r="G28" s="41">
        <f>400/1000</f>
        <v>0.4</v>
      </c>
      <c r="H28" s="41">
        <f>F28*G28</f>
        <v>4.8000000000000007</v>
      </c>
      <c r="I28" s="41">
        <f>G28*E28</f>
        <v>2</v>
      </c>
      <c r="J28" s="42">
        <f>H28*E28</f>
        <v>24.000000000000004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97BD-F500-4156-AE08-E920C6D89B2D}">
  <dimension ref="A1:L60"/>
  <sheetViews>
    <sheetView workbookViewId="0">
      <selection activeCell="K38" sqref="K38"/>
    </sheetView>
  </sheetViews>
  <sheetFormatPr defaultRowHeight="14.4" x14ac:dyDescent="0.3"/>
  <cols>
    <col min="2" max="2" width="10.5546875" style="1" bestFit="1" customWidth="1"/>
    <col min="3" max="3" width="22.44140625" bestFit="1" customWidth="1"/>
    <col min="4" max="4" width="11.109375" bestFit="1" customWidth="1"/>
    <col min="6" max="6" width="9.109375" style="1"/>
    <col min="7" max="7" width="11" style="1" bestFit="1" customWidth="1"/>
    <col min="8" max="8" width="10.88671875" style="1" bestFit="1" customWidth="1"/>
    <col min="9" max="9" width="10.44140625" bestFit="1" customWidth="1"/>
  </cols>
  <sheetData>
    <row r="1" spans="1:11" x14ac:dyDescent="0.3">
      <c r="A1" t="s">
        <v>121</v>
      </c>
    </row>
    <row r="2" spans="1:11" x14ac:dyDescent="0.3">
      <c r="A2" t="s">
        <v>122</v>
      </c>
      <c r="B2" s="1" t="s">
        <v>123</v>
      </c>
      <c r="C2" t="s">
        <v>124</v>
      </c>
      <c r="D2" t="s">
        <v>125</v>
      </c>
      <c r="E2" t="s">
        <v>126</v>
      </c>
      <c r="F2" s="1" t="s">
        <v>127</v>
      </c>
      <c r="G2" s="1" t="s">
        <v>128</v>
      </c>
      <c r="H2" s="1" t="s">
        <v>129</v>
      </c>
      <c r="I2" s="1" t="s">
        <v>130</v>
      </c>
      <c r="J2" s="1" t="s">
        <v>131</v>
      </c>
      <c r="K2" s="1" t="s">
        <v>132</v>
      </c>
    </row>
    <row r="3" spans="1:11" x14ac:dyDescent="0.3">
      <c r="A3">
        <v>1</v>
      </c>
      <c r="B3" s="53" t="s">
        <v>136</v>
      </c>
      <c r="D3" t="s">
        <v>134</v>
      </c>
      <c r="E3" t="s">
        <v>137</v>
      </c>
      <c r="F3" s="1" t="s">
        <v>138</v>
      </c>
      <c r="H3" s="1" t="s">
        <v>133</v>
      </c>
      <c r="I3" s="1" t="s">
        <v>139</v>
      </c>
    </row>
    <row r="4" spans="1:11" x14ac:dyDescent="0.3">
      <c r="D4" t="s">
        <v>135</v>
      </c>
    </row>
    <row r="16" spans="1:11" x14ac:dyDescent="0.3">
      <c r="B16" s="1" t="s">
        <v>50</v>
      </c>
      <c r="C16" t="s">
        <v>51</v>
      </c>
      <c r="D16" t="s">
        <v>25</v>
      </c>
      <c r="E16" t="s">
        <v>21</v>
      </c>
      <c r="F16" s="1" t="s">
        <v>89</v>
      </c>
      <c r="G16" s="1" t="s">
        <v>19</v>
      </c>
      <c r="H16" s="1" t="s">
        <v>8</v>
      </c>
    </row>
    <row r="17" spans="3:12" x14ac:dyDescent="0.3">
      <c r="C17" t="s">
        <v>52</v>
      </c>
      <c r="F17" s="1">
        <v>2</v>
      </c>
      <c r="G17" s="51">
        <v>24</v>
      </c>
      <c r="H17" s="1">
        <v>55</v>
      </c>
    </row>
    <row r="18" spans="3:12" x14ac:dyDescent="0.3">
      <c r="C18" t="s">
        <v>53</v>
      </c>
      <c r="F18" s="1">
        <v>3</v>
      </c>
      <c r="G18" s="1">
        <v>17</v>
      </c>
      <c r="H18" s="1">
        <v>0.72</v>
      </c>
      <c r="L18" s="52" t="s">
        <v>100</v>
      </c>
    </row>
    <row r="19" spans="3:12" x14ac:dyDescent="0.3">
      <c r="C19" t="s">
        <v>54</v>
      </c>
      <c r="F19" s="1">
        <v>3</v>
      </c>
      <c r="G19" s="1">
        <v>17</v>
      </c>
      <c r="H19" s="1">
        <v>0.72</v>
      </c>
      <c r="L19" t="s">
        <v>97</v>
      </c>
    </row>
    <row r="20" spans="3:12" x14ac:dyDescent="0.3">
      <c r="C20" t="s">
        <v>55</v>
      </c>
      <c r="F20" s="1">
        <v>3</v>
      </c>
      <c r="G20" s="1">
        <v>17</v>
      </c>
      <c r="H20" s="1">
        <v>0.72</v>
      </c>
      <c r="L20" t="s">
        <v>98</v>
      </c>
    </row>
    <row r="21" spans="3:12" x14ac:dyDescent="0.3">
      <c r="C21" t="s">
        <v>56</v>
      </c>
      <c r="F21" s="1">
        <v>3</v>
      </c>
      <c r="G21" s="1">
        <v>17</v>
      </c>
      <c r="H21" s="1">
        <v>0.72</v>
      </c>
      <c r="L21" s="52" t="s">
        <v>99</v>
      </c>
    </row>
    <row r="22" spans="3:12" x14ac:dyDescent="0.3">
      <c r="C22" t="s">
        <v>57</v>
      </c>
      <c r="F22" s="1">
        <v>3</v>
      </c>
      <c r="G22" s="1">
        <v>17</v>
      </c>
      <c r="H22" s="1">
        <v>0.72</v>
      </c>
    </row>
    <row r="23" spans="3:12" x14ac:dyDescent="0.3">
      <c r="C23" t="s">
        <v>58</v>
      </c>
      <c r="F23" s="1">
        <v>3</v>
      </c>
      <c r="G23" s="1">
        <v>17</v>
      </c>
      <c r="H23" s="1">
        <v>0.72</v>
      </c>
    </row>
    <row r="24" spans="3:12" x14ac:dyDescent="0.3">
      <c r="C24" t="s">
        <v>59</v>
      </c>
      <c r="F24" s="1">
        <v>3</v>
      </c>
      <c r="G24" s="1">
        <v>17</v>
      </c>
      <c r="H24" s="1">
        <v>0.72</v>
      </c>
    </row>
    <row r="25" spans="3:12" x14ac:dyDescent="0.3">
      <c r="C25" t="s">
        <v>60</v>
      </c>
      <c r="F25" s="1">
        <v>3</v>
      </c>
      <c r="G25" s="1">
        <v>17</v>
      </c>
      <c r="H25" s="1">
        <v>0.72</v>
      </c>
    </row>
    <row r="26" spans="3:12" x14ac:dyDescent="0.3">
      <c r="C26" t="s">
        <v>61</v>
      </c>
      <c r="F26" s="1">
        <v>2</v>
      </c>
      <c r="G26" s="1">
        <v>24</v>
      </c>
      <c r="H26" s="1">
        <v>0.4</v>
      </c>
    </row>
    <row r="27" spans="3:12" x14ac:dyDescent="0.3">
      <c r="C27" t="s">
        <v>62</v>
      </c>
      <c r="F27" s="1">
        <v>2</v>
      </c>
      <c r="G27" s="1">
        <v>24</v>
      </c>
      <c r="H27" s="1">
        <v>0.4</v>
      </c>
    </row>
    <row r="28" spans="3:12" x14ac:dyDescent="0.3">
      <c r="C28" t="s">
        <v>63</v>
      </c>
      <c r="F28" s="1">
        <v>2</v>
      </c>
      <c r="G28" s="1">
        <v>24</v>
      </c>
      <c r="H28" s="1">
        <v>0.4</v>
      </c>
    </row>
    <row r="29" spans="3:12" x14ac:dyDescent="0.3">
      <c r="C29" t="s">
        <v>64</v>
      </c>
      <c r="F29" s="1">
        <v>2</v>
      </c>
      <c r="G29" s="1">
        <v>24</v>
      </c>
      <c r="H29" s="1">
        <v>0.4</v>
      </c>
    </row>
    <row r="30" spans="3:12" x14ac:dyDescent="0.3">
      <c r="C30" t="s">
        <v>65</v>
      </c>
      <c r="F30" s="1">
        <v>2</v>
      </c>
      <c r="G30" s="1">
        <v>24</v>
      </c>
      <c r="H30" s="1">
        <v>0.4</v>
      </c>
    </row>
    <row r="31" spans="3:12" x14ac:dyDescent="0.3">
      <c r="C31" t="s">
        <v>66</v>
      </c>
      <c r="F31" s="1">
        <v>2</v>
      </c>
      <c r="G31" s="1">
        <v>32</v>
      </c>
      <c r="H31" s="1">
        <v>0.02</v>
      </c>
    </row>
    <row r="32" spans="3:12" x14ac:dyDescent="0.3">
      <c r="C32" t="s">
        <v>67</v>
      </c>
      <c r="F32" s="1">
        <v>3</v>
      </c>
      <c r="G32" s="1">
        <v>16</v>
      </c>
      <c r="H32" s="1">
        <v>2.5000000000000001E-2</v>
      </c>
    </row>
    <row r="33" spans="3:8" x14ac:dyDescent="0.3">
      <c r="C33" t="s">
        <v>68</v>
      </c>
      <c r="F33" s="1">
        <v>3</v>
      </c>
      <c r="G33" s="1">
        <v>16</v>
      </c>
      <c r="H33" s="1">
        <v>2.5000000000000001E-2</v>
      </c>
    </row>
    <row r="34" spans="3:8" x14ac:dyDescent="0.3">
      <c r="C34" t="s">
        <v>69</v>
      </c>
      <c r="F34" s="1">
        <v>3</v>
      </c>
      <c r="G34" s="1">
        <v>16</v>
      </c>
      <c r="H34" s="1">
        <v>2.5000000000000001E-2</v>
      </c>
    </row>
    <row r="35" spans="3:8" x14ac:dyDescent="0.3">
      <c r="C35" t="s">
        <v>70</v>
      </c>
      <c r="F35" s="1">
        <v>3</v>
      </c>
      <c r="G35" s="1">
        <v>16</v>
      </c>
      <c r="H35" s="1">
        <v>2.5000000000000001E-2</v>
      </c>
    </row>
    <row r="36" spans="3:8" x14ac:dyDescent="0.3">
      <c r="C36" t="s">
        <v>71</v>
      </c>
      <c r="F36" s="1">
        <v>3</v>
      </c>
      <c r="G36" s="1">
        <v>16</v>
      </c>
      <c r="H36" s="1">
        <v>2.5000000000000001E-2</v>
      </c>
    </row>
    <row r="37" spans="3:8" x14ac:dyDescent="0.3">
      <c r="C37" t="s">
        <v>72</v>
      </c>
      <c r="F37" s="1">
        <v>2</v>
      </c>
      <c r="G37" s="1">
        <v>32</v>
      </c>
      <c r="H37" s="1">
        <v>0.02</v>
      </c>
    </row>
    <row r="38" spans="3:8" x14ac:dyDescent="0.3">
      <c r="C38" t="s">
        <v>73</v>
      </c>
      <c r="F38" s="1">
        <v>2</v>
      </c>
      <c r="G38" s="1">
        <v>32</v>
      </c>
      <c r="H38" s="1">
        <v>0.02</v>
      </c>
    </row>
    <row r="39" spans="3:8" x14ac:dyDescent="0.3">
      <c r="C39" t="s">
        <v>74</v>
      </c>
      <c r="F39" s="1">
        <v>2</v>
      </c>
      <c r="G39" s="1">
        <v>12</v>
      </c>
      <c r="H39" s="1">
        <v>0.02</v>
      </c>
    </row>
    <row r="40" spans="3:8" x14ac:dyDescent="0.3">
      <c r="C40" t="s">
        <v>75</v>
      </c>
      <c r="F40" s="1">
        <v>2</v>
      </c>
      <c r="G40" s="1">
        <v>24</v>
      </c>
      <c r="H40" s="1">
        <v>0.05</v>
      </c>
    </row>
    <row r="41" spans="3:8" x14ac:dyDescent="0.3">
      <c r="C41" t="s">
        <v>76</v>
      </c>
      <c r="F41" s="1">
        <v>3</v>
      </c>
      <c r="G41" s="1">
        <v>16</v>
      </c>
      <c r="H41" s="1">
        <v>2.5000000000000001E-2</v>
      </c>
    </row>
    <row r="42" spans="3:8" x14ac:dyDescent="0.3">
      <c r="C42" t="s">
        <v>77</v>
      </c>
      <c r="F42" s="1">
        <v>3</v>
      </c>
      <c r="G42" s="1">
        <v>16</v>
      </c>
      <c r="H42" s="1">
        <v>2.5000000000000001E-2</v>
      </c>
    </row>
    <row r="43" spans="3:8" x14ac:dyDescent="0.3">
      <c r="C43" t="s">
        <v>78</v>
      </c>
      <c r="F43" s="1">
        <v>3</v>
      </c>
      <c r="G43" s="1">
        <v>16</v>
      </c>
      <c r="H43" s="1">
        <v>2.5000000000000001E-2</v>
      </c>
    </row>
    <row r="44" spans="3:8" x14ac:dyDescent="0.3">
      <c r="C44" t="s">
        <v>79</v>
      </c>
      <c r="F44" s="1">
        <v>4</v>
      </c>
      <c r="G44" s="1">
        <v>5</v>
      </c>
      <c r="H44" s="1">
        <v>0.02</v>
      </c>
    </row>
    <row r="45" spans="3:8" x14ac:dyDescent="0.3">
      <c r="C45" t="s">
        <v>80</v>
      </c>
      <c r="F45" s="1">
        <v>3</v>
      </c>
      <c r="G45" s="1">
        <v>5</v>
      </c>
      <c r="H45" s="1">
        <v>0.05</v>
      </c>
    </row>
    <row r="46" spans="3:8" x14ac:dyDescent="0.3">
      <c r="C46" t="s">
        <v>81</v>
      </c>
      <c r="F46" s="1">
        <v>3</v>
      </c>
      <c r="G46" s="1">
        <v>5</v>
      </c>
      <c r="H46" s="1">
        <v>0.05</v>
      </c>
    </row>
    <row r="47" spans="3:8" x14ac:dyDescent="0.3">
      <c r="C47" t="s">
        <v>82</v>
      </c>
      <c r="F47" s="1">
        <v>3</v>
      </c>
      <c r="G47" s="1">
        <v>5</v>
      </c>
      <c r="H47" s="1">
        <v>0.05</v>
      </c>
    </row>
    <row r="48" spans="3:8" x14ac:dyDescent="0.3">
      <c r="C48" t="s">
        <v>83</v>
      </c>
      <c r="F48" s="1">
        <v>3</v>
      </c>
      <c r="G48" s="1">
        <v>5</v>
      </c>
      <c r="H48" s="1">
        <v>0.05</v>
      </c>
    </row>
    <row r="49" spans="3:8" x14ac:dyDescent="0.3">
      <c r="C49" t="s">
        <v>84</v>
      </c>
      <c r="F49" s="1">
        <v>3</v>
      </c>
      <c r="G49" s="1">
        <v>5</v>
      </c>
      <c r="H49" s="1">
        <v>0.05</v>
      </c>
    </row>
    <row r="50" spans="3:8" x14ac:dyDescent="0.3">
      <c r="C50" t="s">
        <v>85</v>
      </c>
      <c r="F50" s="1">
        <v>3</v>
      </c>
      <c r="G50" s="1">
        <v>5</v>
      </c>
      <c r="H50" s="1">
        <f>20/1000</f>
        <v>0.02</v>
      </c>
    </row>
    <row r="51" spans="3:8" x14ac:dyDescent="0.3">
      <c r="C51" t="s">
        <v>86</v>
      </c>
      <c r="F51" s="1">
        <v>3</v>
      </c>
      <c r="G51" s="1">
        <v>5</v>
      </c>
      <c r="H51" s="1">
        <f t="shared" ref="H51:H53" si="0">20/1000</f>
        <v>0.02</v>
      </c>
    </row>
    <row r="52" spans="3:8" x14ac:dyDescent="0.3">
      <c r="C52" t="s">
        <v>87</v>
      </c>
      <c r="F52" s="1">
        <v>3</v>
      </c>
      <c r="G52" s="1">
        <v>5</v>
      </c>
      <c r="H52" s="1">
        <f t="shared" si="0"/>
        <v>0.02</v>
      </c>
    </row>
    <row r="53" spans="3:8" x14ac:dyDescent="0.3">
      <c r="C53" t="s">
        <v>88</v>
      </c>
      <c r="F53" s="1">
        <v>3</v>
      </c>
      <c r="G53" s="1">
        <v>5</v>
      </c>
      <c r="H53" s="1">
        <f t="shared" si="0"/>
        <v>0.02</v>
      </c>
    </row>
    <row r="54" spans="3:8" x14ac:dyDescent="0.3">
      <c r="C54" t="s">
        <v>90</v>
      </c>
      <c r="F54" s="1">
        <v>12</v>
      </c>
      <c r="G54" s="1">
        <v>3</v>
      </c>
      <c r="H54" s="1">
        <v>3</v>
      </c>
    </row>
    <row r="55" spans="3:8" x14ac:dyDescent="0.3">
      <c r="C55" t="s">
        <v>91</v>
      </c>
      <c r="F55" s="1">
        <v>7</v>
      </c>
      <c r="G55" s="1">
        <v>3</v>
      </c>
      <c r="H55" s="1">
        <v>3</v>
      </c>
    </row>
    <row r="56" spans="3:8" x14ac:dyDescent="0.3">
      <c r="C56" t="s">
        <v>92</v>
      </c>
      <c r="F56" s="1">
        <v>4</v>
      </c>
      <c r="G56" s="1">
        <v>3</v>
      </c>
      <c r="H56" s="1">
        <v>0.2</v>
      </c>
    </row>
    <row r="57" spans="3:8" x14ac:dyDescent="0.3">
      <c r="C57" t="s">
        <v>93</v>
      </c>
      <c r="F57" s="1">
        <v>4</v>
      </c>
      <c r="G57" s="1">
        <v>3</v>
      </c>
      <c r="H57" s="1">
        <v>0.2</v>
      </c>
    </row>
    <row r="58" spans="3:8" x14ac:dyDescent="0.3">
      <c r="C58" t="s">
        <v>94</v>
      </c>
      <c r="F58" s="1">
        <v>4</v>
      </c>
      <c r="G58" s="1">
        <v>3</v>
      </c>
      <c r="H58" s="1">
        <v>0.2</v>
      </c>
    </row>
    <row r="59" spans="3:8" x14ac:dyDescent="0.3">
      <c r="C59" t="s">
        <v>95</v>
      </c>
      <c r="F59" s="1">
        <v>4</v>
      </c>
      <c r="G59" s="1">
        <v>3</v>
      </c>
      <c r="H59" s="1">
        <v>0.2</v>
      </c>
    </row>
    <row r="60" spans="3:8" x14ac:dyDescent="0.3">
      <c r="C60" t="s">
        <v>96</v>
      </c>
      <c r="F60" s="1">
        <v>3</v>
      </c>
      <c r="G60" s="1">
        <v>3</v>
      </c>
      <c r="H60" s="1">
        <v>0.2</v>
      </c>
    </row>
  </sheetData>
  <phoneticPr fontId="4" type="noConversion"/>
  <hyperlinks>
    <hyperlink ref="L21" r:id="rId1" xr:uid="{3C3631C3-CDF1-47C4-B475-3D37E3B2BC5D}"/>
    <hyperlink ref="L18" r:id="rId2" display="https://www.digikey.com/en/products/filter/terminal-blocks-wire-to-board/371?s=N4IgjCBcoGwJxVAYygMwIYBsDOBTANCAPZQDaIAzAExhgCsALCIQ7QBxwDszIrYcYNjz4CELWnCowQAXUIAHAC5QQAZUUAnAJYA7AOYgAvoTYAGKohApIGHAWJlKdGGAYXxcRgjkglK9dr6RoRgppx0lta2eIQkkORg8FSesgrKkGqaugbG4Axs3NBWaFgxDvG8pqYwdBEsVTXS9dV0Qs01Fj5%2BGQHZweBwHJEldrGOpqm%2B6ZmBOYQ0tcM2pfZx5LUABACCPHSc27tsB4QuxyA1ZzAwZ6FgB13TAKo6WooA8qgAsrjo2ACuGlw-RoMCERSiKzGFQgDxUAEkdIpcHpcBojLkIkV5FAwApsZAqHRctIiloACYqAC0oXcUxUPEUAE95ECMmTsChDIYgA" xr:uid="{14870169-3D2F-42F0-87B1-3A7CE46FE0B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40A4-4DB0-4244-928D-8ED259DAD8BC}">
  <dimension ref="A1:C21"/>
  <sheetViews>
    <sheetView workbookViewId="0">
      <selection activeCell="D55" sqref="D55"/>
    </sheetView>
  </sheetViews>
  <sheetFormatPr defaultRowHeight="14.4" x14ac:dyDescent="0.3"/>
  <sheetData>
    <row r="1" spans="1:3" x14ac:dyDescent="0.3">
      <c r="B1">
        <v>3.3</v>
      </c>
      <c r="C1">
        <v>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100</v>
      </c>
      <c r="B3">
        <f>A3*(($B$1/1.24)-1)</f>
        <v>166.12903225806451</v>
      </c>
      <c r="C3">
        <f>A3*(($C$1/1.24)-1)</f>
        <v>303.22580645161293</v>
      </c>
    </row>
    <row r="4" spans="1:3" x14ac:dyDescent="0.3">
      <c r="A4">
        <f>A3+50</f>
        <v>150</v>
      </c>
      <c r="B4">
        <f t="shared" ref="B4:B21" si="0">A4*(($B$1/1.24)-1)</f>
        <v>249.19354838709674</v>
      </c>
      <c r="C4">
        <f t="shared" ref="C4:C21" si="1">A4*(($C$1/1.24)-1)</f>
        <v>454.83870967741933</v>
      </c>
    </row>
    <row r="5" spans="1:3" x14ac:dyDescent="0.3">
      <c r="A5">
        <f t="shared" ref="A5:A20" si="2">A4+50</f>
        <v>200</v>
      </c>
      <c r="B5">
        <f t="shared" si="0"/>
        <v>332.25806451612902</v>
      </c>
      <c r="C5">
        <f t="shared" si="1"/>
        <v>606.45161290322585</v>
      </c>
    </row>
    <row r="6" spans="1:3" x14ac:dyDescent="0.3">
      <c r="A6">
        <f t="shared" si="2"/>
        <v>250</v>
      </c>
      <c r="B6">
        <f t="shared" si="0"/>
        <v>415.32258064516128</v>
      </c>
      <c r="C6">
        <f t="shared" si="1"/>
        <v>758.0645161290322</v>
      </c>
    </row>
    <row r="7" spans="1:3" x14ac:dyDescent="0.3">
      <c r="A7">
        <f t="shared" si="2"/>
        <v>300</v>
      </c>
      <c r="B7">
        <f t="shared" si="0"/>
        <v>498.38709677419348</v>
      </c>
      <c r="C7">
        <f t="shared" si="1"/>
        <v>909.67741935483866</v>
      </c>
    </row>
    <row r="8" spans="1:3" x14ac:dyDescent="0.3">
      <c r="A8">
        <f t="shared" si="2"/>
        <v>350</v>
      </c>
      <c r="B8">
        <f t="shared" si="0"/>
        <v>581.45161290322574</v>
      </c>
      <c r="C8">
        <f t="shared" si="1"/>
        <v>1061.2903225806451</v>
      </c>
    </row>
    <row r="9" spans="1:3" x14ac:dyDescent="0.3">
      <c r="A9">
        <f t="shared" si="2"/>
        <v>400</v>
      </c>
      <c r="B9">
        <f t="shared" si="0"/>
        <v>664.51612903225805</v>
      </c>
      <c r="C9">
        <f t="shared" si="1"/>
        <v>1212.9032258064517</v>
      </c>
    </row>
    <row r="10" spans="1:3" x14ac:dyDescent="0.3">
      <c r="A10">
        <f t="shared" si="2"/>
        <v>450</v>
      </c>
      <c r="B10">
        <f t="shared" si="0"/>
        <v>747.58064516129025</v>
      </c>
      <c r="C10">
        <f t="shared" si="1"/>
        <v>1364.516129032258</v>
      </c>
    </row>
    <row r="11" spans="1:3" x14ac:dyDescent="0.3">
      <c r="A11">
        <f t="shared" si="2"/>
        <v>500</v>
      </c>
      <c r="B11">
        <f t="shared" si="0"/>
        <v>830.64516129032256</v>
      </c>
      <c r="C11">
        <f t="shared" si="1"/>
        <v>1516.1290322580644</v>
      </c>
    </row>
    <row r="12" spans="1:3" x14ac:dyDescent="0.3">
      <c r="A12">
        <f t="shared" si="2"/>
        <v>550</v>
      </c>
      <c r="B12">
        <f t="shared" si="0"/>
        <v>913.70967741935476</v>
      </c>
      <c r="C12">
        <f t="shared" si="1"/>
        <v>1667.741935483871</v>
      </c>
    </row>
    <row r="13" spans="1:3" x14ac:dyDescent="0.3">
      <c r="A13">
        <f t="shared" si="2"/>
        <v>600</v>
      </c>
      <c r="B13">
        <f t="shared" si="0"/>
        <v>996.77419354838696</v>
      </c>
      <c r="C13">
        <f t="shared" si="1"/>
        <v>1819.3548387096773</v>
      </c>
    </row>
    <row r="14" spans="1:3" x14ac:dyDescent="0.3">
      <c r="A14">
        <f t="shared" si="2"/>
        <v>650</v>
      </c>
      <c r="B14">
        <f t="shared" si="0"/>
        <v>1079.8387096774193</v>
      </c>
      <c r="C14">
        <f t="shared" si="1"/>
        <v>1970.9677419354839</v>
      </c>
    </row>
    <row r="15" spans="1:3" x14ac:dyDescent="0.3">
      <c r="A15">
        <f t="shared" si="2"/>
        <v>700</v>
      </c>
      <c r="B15">
        <f t="shared" si="0"/>
        <v>1162.9032258064515</v>
      </c>
      <c r="C15">
        <f t="shared" si="1"/>
        <v>2122.5806451612902</v>
      </c>
    </row>
    <row r="16" spans="1:3" x14ac:dyDescent="0.3">
      <c r="A16">
        <f t="shared" si="2"/>
        <v>750</v>
      </c>
      <c r="B16">
        <f t="shared" si="0"/>
        <v>1245.9677419354837</v>
      </c>
      <c r="C16">
        <f t="shared" si="1"/>
        <v>2274.1935483870966</v>
      </c>
    </row>
    <row r="17" spans="1:3" x14ac:dyDescent="0.3">
      <c r="A17">
        <f t="shared" si="2"/>
        <v>800</v>
      </c>
      <c r="B17">
        <f t="shared" si="0"/>
        <v>1329.0322580645161</v>
      </c>
      <c r="C17">
        <f t="shared" si="1"/>
        <v>2425.8064516129034</v>
      </c>
    </row>
    <row r="18" spans="1:3" x14ac:dyDescent="0.3">
      <c r="A18">
        <f t="shared" si="2"/>
        <v>850</v>
      </c>
      <c r="B18">
        <f t="shared" si="0"/>
        <v>1412.0967741935483</v>
      </c>
      <c r="C18">
        <f t="shared" si="1"/>
        <v>2577.4193548387098</v>
      </c>
    </row>
    <row r="19" spans="1:3" x14ac:dyDescent="0.3">
      <c r="A19">
        <f t="shared" si="2"/>
        <v>900</v>
      </c>
      <c r="B19">
        <f t="shared" si="0"/>
        <v>1495.1612903225805</v>
      </c>
      <c r="C19">
        <f t="shared" si="1"/>
        <v>2729.0322580645161</v>
      </c>
    </row>
    <row r="20" spans="1:3" x14ac:dyDescent="0.3">
      <c r="A20">
        <f t="shared" si="2"/>
        <v>950</v>
      </c>
      <c r="B20">
        <f t="shared" si="0"/>
        <v>1578.2258064516127</v>
      </c>
      <c r="C20">
        <f t="shared" si="1"/>
        <v>2880.6451612903224</v>
      </c>
    </row>
    <row r="21" spans="1:3" x14ac:dyDescent="0.3">
      <c r="A21">
        <f>A20+50</f>
        <v>1000</v>
      </c>
      <c r="B21">
        <f t="shared" si="0"/>
        <v>1661.2903225806451</v>
      </c>
      <c r="C21">
        <f t="shared" si="1"/>
        <v>3032.2580645161288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TODO</vt:lpstr>
      <vt:lpstr>Power Management</vt:lpstr>
      <vt:lpstr>Power Draw</vt:lpstr>
      <vt:lpstr>Terminal Block</vt:lpstr>
      <vt:lpstr>MIC2950X Linear Regulator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Lendi</dc:creator>
  <cp:lastModifiedBy>Joshua Lendi</cp:lastModifiedBy>
  <dcterms:created xsi:type="dcterms:W3CDTF">2022-01-02T15:55:34Z</dcterms:created>
  <dcterms:modified xsi:type="dcterms:W3CDTF">2022-01-17T00:49:00Z</dcterms:modified>
</cp:coreProperties>
</file>