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y\Dionysus-PowerDistributionBoard\Functional Requirements\Tables\"/>
    </mc:Choice>
  </mc:AlternateContent>
  <xr:revisionPtr revIDLastSave="0" documentId="13_ncr:1_{F03425E1-D69F-4EA4-A5A8-296E5F7E19D8}" xr6:coauthVersionLast="47" xr6:coauthVersionMax="47" xr10:uidLastSave="{00000000-0000-0000-0000-000000000000}"/>
  <bookViews>
    <workbookView xWindow="0" yWindow="0" windowWidth="25800" windowHeight="21000" activeTab="1" xr2:uid="{E9C1F6C7-3E8A-4EA6-BA7D-B09237406850}"/>
  </bookViews>
  <sheets>
    <sheet name="TODO" sheetId="5" r:id="rId1"/>
    <sheet name="Sheet7" sheetId="13" r:id="rId2"/>
    <sheet name="Accessory Power Bus - 3.3V" sheetId="6" r:id="rId3"/>
    <sheet name="Controller Power Bus - 9V" sheetId="12" r:id="rId4"/>
    <sheet name="Main Power Bus - Vin" sheetId="11" r:id="rId5"/>
    <sheet name="Power Management" sheetId="2" r:id="rId6"/>
    <sheet name="Terminal Block" sheetId="4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3" l="1"/>
  <c r="I9" i="13"/>
  <c r="I8" i="13"/>
  <c r="I7" i="13"/>
  <c r="H10" i="13"/>
  <c r="H9" i="13"/>
  <c r="H8" i="13"/>
  <c r="H7" i="13"/>
  <c r="I6" i="13"/>
  <c r="H6" i="13"/>
  <c r="G9" i="13"/>
  <c r="G10" i="13"/>
  <c r="G8" i="13"/>
  <c r="G7" i="13"/>
  <c r="G6" i="13"/>
  <c r="G5" i="13"/>
  <c r="I5" i="13"/>
  <c r="H5" i="13"/>
  <c r="I4" i="13"/>
  <c r="H4" i="13"/>
  <c r="G4" i="13"/>
  <c r="G3" i="13"/>
  <c r="I3" i="13"/>
  <c r="H3" i="13"/>
  <c r="H32" i="6"/>
  <c r="G32" i="6"/>
  <c r="G15" i="12"/>
  <c r="H15" i="12"/>
  <c r="H23" i="12"/>
  <c r="G23" i="12"/>
  <c r="H31" i="11"/>
  <c r="G31" i="11"/>
  <c r="H23" i="11"/>
  <c r="G23" i="11"/>
  <c r="G7" i="11"/>
  <c r="G15" i="11"/>
  <c r="H15" i="11"/>
  <c r="H7" i="11"/>
  <c r="G7" i="12"/>
  <c r="H7" i="12"/>
  <c r="G23" i="6"/>
  <c r="F23" i="6"/>
  <c r="H23" i="6" s="1"/>
  <c r="G22" i="6"/>
  <c r="F22" i="6"/>
  <c r="H22" i="6" s="1"/>
  <c r="E21" i="6"/>
  <c r="G21" i="6" s="1"/>
  <c r="G20" i="6"/>
  <c r="G24" i="6" s="1"/>
  <c r="F20" i="6"/>
  <c r="H20" i="6" s="1"/>
  <c r="E19" i="6"/>
  <c r="F19" i="6" s="1"/>
  <c r="H19" i="6" s="1"/>
  <c r="H15" i="6"/>
  <c r="G15" i="6"/>
  <c r="H7" i="6"/>
  <c r="G7" i="6"/>
  <c r="G3" i="6"/>
  <c r="F3" i="6"/>
  <c r="H3" i="6" s="1"/>
  <c r="H51" i="4"/>
  <c r="H52" i="4"/>
  <c r="H53" i="4"/>
  <c r="H50" i="4"/>
  <c r="G25" i="2"/>
  <c r="G22" i="2"/>
  <c r="G19" i="2"/>
  <c r="G16" i="2"/>
  <c r="I25" i="2"/>
  <c r="E25" i="2" s="1"/>
  <c r="D25" i="2" s="1"/>
  <c r="I22" i="2"/>
  <c r="E22" i="2" s="1"/>
  <c r="D22" i="2" s="1"/>
  <c r="I19" i="2"/>
  <c r="E19" i="2" s="1"/>
  <c r="D19" i="2" s="1"/>
  <c r="I16" i="2"/>
  <c r="E16" i="2" s="1"/>
  <c r="D16" i="2" s="1"/>
  <c r="I13" i="2"/>
  <c r="E13" i="2"/>
  <c r="D13" i="2"/>
  <c r="I10" i="2"/>
  <c r="E10" i="2" s="1"/>
  <c r="D10" i="2" s="1"/>
  <c r="I7" i="2"/>
  <c r="E7" i="2" s="1"/>
  <c r="D7" i="2" s="1"/>
  <c r="I4" i="2"/>
  <c r="E4" i="2" s="1"/>
  <c r="D4" i="2" s="1"/>
  <c r="F21" i="6" l="1"/>
  <c r="H21" i="6" s="1"/>
  <c r="H24" i="6" s="1"/>
  <c r="G19" i="6"/>
  <c r="D28" i="2"/>
  <c r="E28" i="2"/>
  <c r="F28" i="2" s="1"/>
</calcChain>
</file>

<file path=xl/sharedStrings.xml><?xml version="1.0" encoding="utf-8"?>
<sst xmlns="http://schemas.openxmlformats.org/spreadsheetml/2006/main" count="309" uniqueCount="152">
  <si>
    <t>Input Voltage [V]</t>
  </si>
  <si>
    <t>Input Current [A]</t>
  </si>
  <si>
    <t>Input Power [W]</t>
  </si>
  <si>
    <t>Efficiency [%]</t>
  </si>
  <si>
    <t>Output Voltage [V]</t>
  </si>
  <si>
    <t>Current [A]</t>
  </si>
  <si>
    <t>Power [W]</t>
  </si>
  <si>
    <t>+3.3V_CONTROLLER</t>
  </si>
  <si>
    <t>+5V_CONTROLLER</t>
  </si>
  <si>
    <t>ACC_PWR1</t>
  </si>
  <si>
    <t>ACC_PWR2</t>
  </si>
  <si>
    <t>PDB_PWR1</t>
  </si>
  <si>
    <t>PDB_PWR2</t>
  </si>
  <si>
    <t>PDB_PWR3</t>
  </si>
  <si>
    <t>PDB_PWR4</t>
  </si>
  <si>
    <t>Total</t>
  </si>
  <si>
    <t>Voltage [V]</t>
  </si>
  <si>
    <t>Device</t>
  </si>
  <si>
    <t>Description</t>
  </si>
  <si>
    <t>Qty</t>
  </si>
  <si>
    <t>Isolated DC-DC converter</t>
  </si>
  <si>
    <t>Designator</t>
  </si>
  <si>
    <t>Name</t>
  </si>
  <si>
    <t>VIN</t>
  </si>
  <si>
    <t>LED CH1</t>
  </si>
  <si>
    <t>LED CH2</t>
  </si>
  <si>
    <t>LED CH3</t>
  </si>
  <si>
    <t>LED CH4</t>
  </si>
  <si>
    <t>LED CH5</t>
  </si>
  <si>
    <t>LED CH6</t>
  </si>
  <si>
    <t>LED CH7</t>
  </si>
  <si>
    <t>LED CH8</t>
  </si>
  <si>
    <t>PER PUMP 1 PWR</t>
  </si>
  <si>
    <t>PER PUMP 2 PWR</t>
  </si>
  <si>
    <t>PER PUMP 3 PWR</t>
  </si>
  <si>
    <t>PER PUMP 4 PWR</t>
  </si>
  <si>
    <t>PER PUMP 5 PWR</t>
  </si>
  <si>
    <t>NCS PUMP</t>
  </si>
  <si>
    <t>CHEM 1 LEVEL MIN</t>
  </si>
  <si>
    <t>CHEM 2 LEVEL MIN</t>
  </si>
  <si>
    <t>CHEM 3 LEVEL MIN</t>
  </si>
  <si>
    <t>CHEM 4 LEVEL MIN</t>
  </si>
  <si>
    <t>CHEM 5 LEVEL MIN</t>
  </si>
  <si>
    <t>RESERVOIR PUMP</t>
  </si>
  <si>
    <t>RESERVOIR HEATER</t>
  </si>
  <si>
    <t>AMBIENT LIGHT SENSOR</t>
  </si>
  <si>
    <t>E-STOP</t>
  </si>
  <si>
    <t>RSVR LVL MAX</t>
  </si>
  <si>
    <t>RSVR LVL MED</t>
  </si>
  <si>
    <t>RSVR LVL MIN</t>
  </si>
  <si>
    <t>AMB ENVIRONMENT</t>
  </si>
  <si>
    <t>TEMP SENSOR 1</t>
  </si>
  <si>
    <t>TEMP SENSOR 2</t>
  </si>
  <si>
    <t>TEMP SENSOR 3</t>
  </si>
  <si>
    <t>TEMP SENSOR 4</t>
  </si>
  <si>
    <t>TEMP SENSOR 5</t>
  </si>
  <si>
    <t>EZO SENSOR 1</t>
  </si>
  <si>
    <t>EZO SENSOR 2</t>
  </si>
  <si>
    <t>EZO SENSOR 3</t>
  </si>
  <si>
    <t>EZO SENSOR 4</t>
  </si>
  <si>
    <t>Positions</t>
  </si>
  <si>
    <t>GPIO (DIGITAL)</t>
  </si>
  <si>
    <t>GPIO (ANALOG)</t>
  </si>
  <si>
    <t>TWI-1</t>
  </si>
  <si>
    <t>TWI-2</t>
  </si>
  <si>
    <t>USART</t>
  </si>
  <si>
    <t>CAN</t>
  </si>
  <si>
    <t>1-WIRE</t>
  </si>
  <si>
    <t>https://www.digikey.com/en/products/detail/wago-corporation/2604-3102/15528152</t>
  </si>
  <si>
    <t>https://www.digikey.com/en/products/detail/phoenix-contact/1715022/260626</t>
  </si>
  <si>
    <t>https://www.digikey.com/en/products/detail/phoenix-contact/1929517/638167</t>
  </si>
  <si>
    <t>https://www.digikey.com/en/products/filter/terminal-blocks-wire-to-board/371?s=N4IgjCBcoGwJxVAYygMwIYBsDOBTANCAPZQDaIAzAExhgCsALCIQ7QBxwDszIrYcYNjz4CELWnCowQAXUIAHAC5QQAZUUAnAJYA7AOYgAvoTYAGKohApIGHAWJlKdGGAYXxcRgjkglK9dr6RoRgppx0lta2eIQkkORg8FSesgrKkGqaugbG4Axs3NBWaFgxDvG8pqYwdBEsVTXS9dV0Qs01Fj5%2BGQHZweBwHJEldrGOpqm%2B6ZmBOYQ0tcM2pfZx5LUABACCPHSc27tsB4QuxyA1ZzAwZ6FgB13TAKo6WooA8qgAsrjo2ACuGlw-RoMCERSiKzGFQgDxUAEkdIpcHpcBojLkIkV5FAwApsZAqHRctIiloACYqAC0oXcUxUPEUAE95ECMmTsChDIYgA</t>
  </si>
  <si>
    <t>Item</t>
  </si>
  <si>
    <t>Priority</t>
  </si>
  <si>
    <t>Due Date</t>
  </si>
  <si>
    <t>Completion</t>
  </si>
  <si>
    <t>Completion Date</t>
  </si>
  <si>
    <t>Define additional and external connections</t>
  </si>
  <si>
    <t>Assign and rename I/Os to processor</t>
  </si>
  <si>
    <t>Add circuit protections (STB and STG)</t>
  </si>
  <si>
    <t>Replace jumpers with slider switches</t>
  </si>
  <si>
    <t>Use switches instead of jumpers for board option selections</t>
  </si>
  <si>
    <t>Add diagnostic headers and programing ports/pins</t>
  </si>
  <si>
    <t>Add test points to circuit locations</t>
  </si>
  <si>
    <t>Spec components</t>
  </si>
  <si>
    <t>Route nets on home page</t>
  </si>
  <si>
    <t>Add real-time clock circuit</t>
  </si>
  <si>
    <t>Add CAN controller circuit</t>
  </si>
  <si>
    <t>Add pump feedback circuit</t>
  </si>
  <si>
    <t>Notes</t>
  </si>
  <si>
    <t>[https://www.circuitbasics.com/protection-circuits/]
[https://www.digikey.com/en/articles/protecting-inputs-in-digital-electronics]</t>
  </si>
  <si>
    <t>https://forum.kicad.info/t/method-to-renumber-sheets-in-hierarchical-sheets/25731</t>
  </si>
  <si>
    <t>Component Filter Parameters</t>
  </si>
  <si>
    <t>Number of Levels</t>
  </si>
  <si>
    <t>Positions Per Level</t>
  </si>
  <si>
    <t>Pitch</t>
  </si>
  <si>
    <t>Mating Orientation</t>
  </si>
  <si>
    <t>Current</t>
  </si>
  <si>
    <t>Voltage</t>
  </si>
  <si>
    <t>Wire Gauge</t>
  </si>
  <si>
    <t>Mounting Type</t>
  </si>
  <si>
    <t>Wire Termination</t>
  </si>
  <si>
    <t>Features</t>
  </si>
  <si>
    <t>Color</t>
  </si>
  <si>
    <t>Through Hole</t>
  </si>
  <si>
    <t>Horizontal with Board</t>
  </si>
  <si>
    <t>Vertical with Board</t>
  </si>
  <si>
    <t>2 through 10</t>
  </si>
  <si>
    <t>15 to 60</t>
  </si>
  <si>
    <t>&gt;24</t>
  </si>
  <si>
    <t>Screwless or Screw</t>
  </si>
  <si>
    <t>Organize TODO list for board</t>
  </si>
  <si>
    <t>Create things to spec components</t>
  </si>
  <si>
    <t>Look for FETs and other components</t>
  </si>
  <si>
    <t>Calculate circuit protection sizing</t>
  </si>
  <si>
    <t>Add selectable CAN terminating resistors</t>
  </si>
  <si>
    <t>Add flyback protection to relay activations and other outputs</t>
  </si>
  <si>
    <t>Total Current [A]</t>
  </si>
  <si>
    <t>Total Power [W]</t>
  </si>
  <si>
    <t>Table #: Accessory Power 1 - 3.3V Devices</t>
  </si>
  <si>
    <t>Table #: Accessory Power 2 - 3.3V Devices</t>
  </si>
  <si>
    <t>Communication Headers</t>
  </si>
  <si>
    <t>Liquid Level Switch</t>
  </si>
  <si>
    <t>Temperature Sensor</t>
  </si>
  <si>
    <t>Ambient Environment Sensor</t>
  </si>
  <si>
    <t>GPIO Headers</t>
  </si>
  <si>
    <t>NCS Pump Activation</t>
  </si>
  <si>
    <t>Peristaltic Pump Logic</t>
  </si>
  <si>
    <t>Table #: Accessory Power 3 - 3.3V Devices</t>
  </si>
  <si>
    <t>Digital TWI Isolator</t>
  </si>
  <si>
    <t xml:space="preserve">Table #: </t>
  </si>
  <si>
    <t>Table #:</t>
  </si>
  <si>
    <t>Arduino Due Controller</t>
  </si>
  <si>
    <t>Table #: Main Power 1 - Vin Devices</t>
  </si>
  <si>
    <t>Table #: Main Power 2 - Vin Devices</t>
  </si>
  <si>
    <t>Table #: Main Power 3 - Vin Devices</t>
  </si>
  <si>
    <t>Table #: Main Power 4 - Vin Devices</t>
  </si>
  <si>
    <t>Reservoir Pump Activation</t>
  </si>
  <si>
    <t>Reservoir Heater Activation</t>
  </si>
  <si>
    <t>Grow Lights</t>
  </si>
  <si>
    <t>Peristaltic Pump Power</t>
  </si>
  <si>
    <t>Accessory Power 1</t>
  </si>
  <si>
    <t>Accessory Power 2</t>
  </si>
  <si>
    <t>Accessory Power 3</t>
  </si>
  <si>
    <t>Controller Power 1</t>
  </si>
  <si>
    <t>Main Power 1</t>
  </si>
  <si>
    <t>Main Power 2</t>
  </si>
  <si>
    <t>Main Power 3</t>
  </si>
  <si>
    <t>Main Power 4</t>
  </si>
  <si>
    <t>Table #: Accessory Power Bus - 3.3V Total</t>
  </si>
  <si>
    <t>Table #: Total Bus Power Requirements</t>
  </si>
  <si>
    <t>Table #: Bus Power Limits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</si>
</sst>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5" fillId="0" borderId="0" applyNumberForma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horizontal="center"/>
    </xf>
    <xf numFmtId="0" fontId="1" fillId="2" borderId="6" xfId="1" applyBorder="1" applyAlignment="1">
      <alignment horizontal="center" vertical="center"/>
    </xf>
    <xf numFmtId="0" fontId="2" fillId="3" borderId="7" xfId="2" applyBorder="1" applyAlignment="1">
      <alignment horizontal="center" vertical="center"/>
    </xf>
    <xf numFmtId="9" fontId="1" fillId="2" borderId="7" xfId="1" applyNumberFormat="1" applyBorder="1" applyAlignment="1">
      <alignment horizontal="center" vertical="center"/>
    </xf>
    <xf numFmtId="0" fontId="1" fillId="2" borderId="7" xfId="1" applyBorder="1" applyAlignment="1">
      <alignment horizontal="center" vertical="center"/>
    </xf>
    <xf numFmtId="0" fontId="2" fillId="3" borderId="8" xfId="2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3" borderId="12" xfId="2" applyBorder="1" applyAlignment="1">
      <alignment horizontal="center" vertical="center"/>
    </xf>
    <xf numFmtId="9" fontId="2" fillId="3" borderId="15" xfId="2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21" xfId="0" applyBorder="1"/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0" fillId="0" borderId="25" xfId="0" applyBorder="1"/>
    <xf numFmtId="0" fontId="0" fillId="0" borderId="2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0" xfId="3"/>
    <xf numFmtId="16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14" xfId="0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0" fontId="0" fillId="0" borderId="14" xfId="0" quotePrefix="1" applyBorder="1" applyAlignment="1">
      <alignment horizontal="center" vertical="center"/>
    </xf>
    <xf numFmtId="2" fontId="0" fillId="0" borderId="26" xfId="0" applyNumberFormat="1" applyBorder="1"/>
    <xf numFmtId="2" fontId="0" fillId="0" borderId="4" xfId="0" applyNumberFormat="1" applyBorder="1"/>
    <xf numFmtId="2" fontId="3" fillId="0" borderId="5" xfId="0" applyNumberFormat="1" applyFon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2" fontId="0" fillId="0" borderId="28" xfId="0" applyNumberFormat="1" applyBorder="1"/>
    <xf numFmtId="2" fontId="0" fillId="0" borderId="29" xfId="0" applyNumberFormat="1" applyBorder="1" applyAlignment="1">
      <alignment horizontal="center" vertical="center"/>
    </xf>
    <xf numFmtId="2" fontId="3" fillId="0" borderId="30" xfId="0" applyNumberFormat="1" applyFont="1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/>
    </xf>
    <xf numFmtId="0" fontId="3" fillId="0" borderId="31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3" fillId="0" borderId="40" xfId="0" applyFont="1" applyBorder="1"/>
    <xf numFmtId="0" fontId="0" fillId="0" borderId="41" xfId="0" applyBorder="1"/>
    <xf numFmtId="2" fontId="0" fillId="0" borderId="42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43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0" xfId="0" applyNumberFormat="1" applyBorder="1"/>
    <xf numFmtId="2" fontId="3" fillId="0" borderId="0" xfId="0" applyNumberFormat="1" applyFont="1" applyBorder="1" applyAlignment="1">
      <alignment horizontal="center" vertical="center"/>
    </xf>
    <xf numFmtId="0" fontId="0" fillId="0" borderId="14" xfId="0" applyBorder="1"/>
    <xf numFmtId="0" fontId="0" fillId="0" borderId="32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44" xfId="0" applyNumberFormat="1" applyBorder="1" applyAlignment="1">
      <alignment horizontal="center" vertical="center"/>
    </xf>
  </cellXfs>
  <cellStyles count="4">
    <cellStyle name="Hyperlink" xfId="3" builtinId="8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igikey.com/en/products/filter/terminal-blocks-wire-to-board/371?s=N4IgjCBcoGwJxVAYygMwIYBsDOBTANCAPZQDaIAzAExhgCsALCIQ7QBxwDszIrYcYNjz4CELWnCowQAXUIAHAC5QQAZUUAnAJYA7AOYgAvoTYAGKohApIGHAWJlKdGGAYXxcRgjkglK9dr6RoRgppx0lta2eIQkkORg8FSesgrKkGqaugbG4Axs3NBWaFgxDvG8pqYwdBEsVTXS9dV0Qs01Fj5%2BGQHZweBwHJEldrGOpqm%2B6ZmBOYQ0tcM2pfZx5LUABACCPHSc27tsB4QuxyA1ZzAwZ6FgB13TAKo6WooA8qgAsrjo2ACuGlw-RoMCERSiKzGFQgDxUAEkdIpcHpcBojLkIkV5FAwApsZAqHRctIiloACYqAC0oXcUxUPEUAE95ECMmTsChDIYgA" TargetMode="External"/><Relationship Id="rId1" Type="http://schemas.openxmlformats.org/officeDocument/2006/relationships/hyperlink" Target="https://www.digikey.com/en/products/detail/phoenix-contact/1929517/6381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AC101-0D59-4C04-970D-69018007CCF8}">
  <dimension ref="A1:H30"/>
  <sheetViews>
    <sheetView workbookViewId="0">
      <selection activeCell="D4" sqref="D4"/>
    </sheetView>
  </sheetViews>
  <sheetFormatPr defaultRowHeight="15" x14ac:dyDescent="0.25"/>
  <cols>
    <col min="4" max="4" width="53.28515625" customWidth="1"/>
  </cols>
  <sheetData>
    <row r="1" spans="1:8" x14ac:dyDescent="0.25">
      <c r="A1" t="s">
        <v>72</v>
      </c>
      <c r="B1" t="s">
        <v>22</v>
      </c>
      <c r="C1" t="s">
        <v>18</v>
      </c>
      <c r="D1" t="s">
        <v>89</v>
      </c>
      <c r="E1" t="s">
        <v>73</v>
      </c>
      <c r="F1" t="s">
        <v>75</v>
      </c>
      <c r="G1" t="s">
        <v>74</v>
      </c>
      <c r="H1" t="s">
        <v>76</v>
      </c>
    </row>
    <row r="2" spans="1:8" x14ac:dyDescent="0.25">
      <c r="A2">
        <v>1</v>
      </c>
      <c r="B2" t="s">
        <v>77</v>
      </c>
    </row>
    <row r="3" spans="1:8" x14ac:dyDescent="0.25">
      <c r="A3">
        <v>2</v>
      </c>
      <c r="B3" t="s">
        <v>78</v>
      </c>
    </row>
    <row r="4" spans="1:8" ht="45" x14ac:dyDescent="0.25">
      <c r="A4">
        <v>3</v>
      </c>
      <c r="B4" t="s">
        <v>79</v>
      </c>
      <c r="D4" s="28" t="s">
        <v>90</v>
      </c>
    </row>
    <row r="5" spans="1:8" x14ac:dyDescent="0.25">
      <c r="A5">
        <v>4</v>
      </c>
      <c r="B5" t="s">
        <v>80</v>
      </c>
      <c r="C5" t="s">
        <v>81</v>
      </c>
    </row>
    <row r="6" spans="1:8" x14ac:dyDescent="0.25">
      <c r="A6">
        <v>5</v>
      </c>
      <c r="B6" t="s">
        <v>82</v>
      </c>
    </row>
    <row r="7" spans="1:8" x14ac:dyDescent="0.25">
      <c r="A7">
        <v>6</v>
      </c>
      <c r="B7" t="s">
        <v>83</v>
      </c>
    </row>
    <row r="8" spans="1:8" x14ac:dyDescent="0.25">
      <c r="A8">
        <v>7</v>
      </c>
      <c r="B8" t="s">
        <v>84</v>
      </c>
    </row>
    <row r="9" spans="1:8" x14ac:dyDescent="0.25">
      <c r="A9">
        <v>8</v>
      </c>
      <c r="B9" t="s">
        <v>85</v>
      </c>
    </row>
    <row r="10" spans="1:8" x14ac:dyDescent="0.25">
      <c r="A10">
        <v>9</v>
      </c>
      <c r="B10" t="s">
        <v>86</v>
      </c>
    </row>
    <row r="11" spans="1:8" x14ac:dyDescent="0.25">
      <c r="A11">
        <v>10</v>
      </c>
      <c r="B11" t="s">
        <v>87</v>
      </c>
    </row>
    <row r="12" spans="1:8" x14ac:dyDescent="0.25">
      <c r="A12">
        <v>11</v>
      </c>
      <c r="B12" t="s">
        <v>115</v>
      </c>
    </row>
    <row r="13" spans="1:8" x14ac:dyDescent="0.25">
      <c r="A13">
        <v>12</v>
      </c>
      <c r="B13" t="s">
        <v>88</v>
      </c>
    </row>
    <row r="14" spans="1:8" x14ac:dyDescent="0.25">
      <c r="B14" t="s">
        <v>116</v>
      </c>
    </row>
    <row r="19" spans="2:2" x14ac:dyDescent="0.25">
      <c r="B19" t="s">
        <v>111</v>
      </c>
    </row>
    <row r="20" spans="2:2" x14ac:dyDescent="0.25">
      <c r="B20" t="s">
        <v>112</v>
      </c>
    </row>
    <row r="21" spans="2:2" x14ac:dyDescent="0.25">
      <c r="B21" t="s">
        <v>113</v>
      </c>
    </row>
    <row r="22" spans="2:2" x14ac:dyDescent="0.25">
      <c r="B22" t="s">
        <v>114</v>
      </c>
    </row>
    <row r="30" spans="2:2" x14ac:dyDescent="0.25">
      <c r="B30" t="s">
        <v>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6872B-62E1-4FA2-9C43-45964BCE27F7}">
  <dimension ref="B1:R24"/>
  <sheetViews>
    <sheetView tabSelected="1" workbookViewId="0">
      <selection activeCell="L33" sqref="L33"/>
    </sheetView>
  </sheetViews>
  <sheetFormatPr defaultRowHeight="15" x14ac:dyDescent="0.25"/>
  <cols>
    <col min="1" max="1" width="3" customWidth="1"/>
    <col min="2" max="2" width="17.5703125" bestFit="1" customWidth="1"/>
    <col min="3" max="3" width="16.28515625" bestFit="1" customWidth="1"/>
    <col min="4" max="4" width="16.140625" bestFit="1" customWidth="1"/>
    <col min="5" max="5" width="15.85546875" bestFit="1" customWidth="1"/>
    <col min="6" max="6" width="13.140625" bestFit="1" customWidth="1"/>
    <col min="7" max="7" width="18" bestFit="1" customWidth="1"/>
    <col min="8" max="8" width="10.85546875" bestFit="1" customWidth="1"/>
    <col min="9" max="9" width="10.5703125" bestFit="1" customWidth="1"/>
  </cols>
  <sheetData>
    <row r="1" spans="2:18" ht="15.75" thickBot="1" x14ac:dyDescent="0.3"/>
    <row r="2" spans="2:18" ht="15.75" thickBot="1" x14ac:dyDescent="0.3">
      <c r="B2" s="49"/>
      <c r="C2" s="50" t="s">
        <v>0</v>
      </c>
      <c r="D2" s="51" t="s">
        <v>1</v>
      </c>
      <c r="E2" s="52" t="s">
        <v>2</v>
      </c>
      <c r="F2" s="49" t="s">
        <v>3</v>
      </c>
      <c r="G2" s="50" t="s">
        <v>4</v>
      </c>
      <c r="H2" s="51" t="s">
        <v>5</v>
      </c>
      <c r="I2" s="54" t="s">
        <v>6</v>
      </c>
    </row>
    <row r="3" spans="2:18" ht="15.75" thickTop="1" x14ac:dyDescent="0.25">
      <c r="B3" s="18" t="s">
        <v>141</v>
      </c>
      <c r="C3" s="30"/>
      <c r="D3" s="14"/>
      <c r="E3" s="69"/>
      <c r="F3" s="18"/>
      <c r="G3" s="30">
        <f>AVERAGE('Accessory Power Bus - 3.3V'!D3:D6)</f>
        <v>3.3</v>
      </c>
      <c r="H3" s="31">
        <f>SUM('Accessory Power Bus - 3.3V'!G3:G6)</f>
        <v>1</v>
      </c>
      <c r="I3" s="48">
        <f>SUM('Accessory Power Bus - 3.3V'!H3:H6)</f>
        <v>3.3000000000000003</v>
      </c>
    </row>
    <row r="4" spans="2:18" x14ac:dyDescent="0.25">
      <c r="B4" s="19" t="s">
        <v>142</v>
      </c>
      <c r="C4" s="15"/>
      <c r="D4" s="13"/>
      <c r="E4" s="73"/>
      <c r="F4" s="19"/>
      <c r="G4" s="34">
        <f>AVERAGE('Accessory Power Bus - 3.3V'!D11:D14)</f>
        <v>3.3</v>
      </c>
      <c r="H4" s="31">
        <f>SUM('Accessory Power Bus - 3.3V'!G11:G14)</f>
        <v>3.6074999999999999</v>
      </c>
      <c r="I4" s="75">
        <f>SUM('Accessory Power Bus - 3.3V'!H11:H14)</f>
        <v>11.90475</v>
      </c>
    </row>
    <row r="5" spans="2:18" x14ac:dyDescent="0.25">
      <c r="B5" s="19" t="s">
        <v>143</v>
      </c>
      <c r="C5" s="15"/>
      <c r="D5" s="13"/>
      <c r="E5" s="73"/>
      <c r="F5" s="19"/>
      <c r="G5" s="34">
        <f>AVERAGE('Accessory Power Bus - 3.3V'!D19:D23)</f>
        <v>3.3</v>
      </c>
      <c r="H5" s="32">
        <f>SUM('Accessory Power Bus - 3.3V'!G19:G23)</f>
        <v>1.375</v>
      </c>
      <c r="I5" s="33">
        <f>SUM('Accessory Power Bus - 3.3V'!H19:H23)</f>
        <v>4.5374999999999996</v>
      </c>
    </row>
    <row r="6" spans="2:18" x14ac:dyDescent="0.25">
      <c r="B6" s="19" t="s">
        <v>144</v>
      </c>
      <c r="C6" s="15"/>
      <c r="D6" s="13"/>
      <c r="E6" s="73"/>
      <c r="F6" s="19"/>
      <c r="G6" s="34">
        <f>AVERAGE('Controller Power Bus - 9V'!D3:D6)</f>
        <v>9</v>
      </c>
      <c r="H6" s="32">
        <f>SUM('Controller Power Bus - 9V'!G3:G6)</f>
        <v>1</v>
      </c>
      <c r="I6" s="33">
        <f>SUM('Controller Power Bus - 9V'!H3:H6)</f>
        <v>9</v>
      </c>
    </row>
    <row r="7" spans="2:18" x14ac:dyDescent="0.25">
      <c r="B7" s="19" t="s">
        <v>145</v>
      </c>
      <c r="C7" s="15"/>
      <c r="D7" s="13"/>
      <c r="E7" s="73"/>
      <c r="F7" s="19"/>
      <c r="G7" s="34">
        <f>AVERAGE('Main Power Bus - Vin'!D3:D6)</f>
        <v>12</v>
      </c>
      <c r="H7" s="32">
        <f>SUM('Main Power Bus - Vin'!G3:G6)</f>
        <v>1</v>
      </c>
      <c r="I7" s="33">
        <f>SUM('Main Power Bus - Vin'!H3:H6)</f>
        <v>12</v>
      </c>
    </row>
    <row r="8" spans="2:18" x14ac:dyDescent="0.25">
      <c r="B8" s="19" t="s">
        <v>146</v>
      </c>
      <c r="C8" s="15"/>
      <c r="D8" s="13"/>
      <c r="E8" s="73"/>
      <c r="F8" s="19"/>
      <c r="G8" s="34">
        <f>AVERAGE('Main Power Bus - Vin'!D11:D14)</f>
        <v>12</v>
      </c>
      <c r="H8" s="32">
        <f>SUM('Main Power Bus - Vin'!G11:G14)</f>
        <v>1</v>
      </c>
      <c r="I8" s="33">
        <f>SUM('Main Power Bus - Vin'!H11:H14)</f>
        <v>12</v>
      </c>
    </row>
    <row r="9" spans="2:18" x14ac:dyDescent="0.25">
      <c r="B9" s="19" t="s">
        <v>147</v>
      </c>
      <c r="C9" s="15"/>
      <c r="D9" s="13"/>
      <c r="E9" s="73"/>
      <c r="F9" s="19"/>
      <c r="G9" s="34">
        <f>AVERAGE('Main Power Bus - Vin'!D19:D22)</f>
        <v>12</v>
      </c>
      <c r="H9" s="32">
        <f>SUM('Main Power Bus - Vin'!G19:G22)</f>
        <v>1</v>
      </c>
      <c r="I9" s="33">
        <f>SUM('Main Power Bus - Vin'!H19:H22)</f>
        <v>12</v>
      </c>
    </row>
    <row r="10" spans="2:18" ht="15.75" thickBot="1" x14ac:dyDescent="0.3">
      <c r="B10" s="20" t="s">
        <v>148</v>
      </c>
      <c r="C10" s="24"/>
      <c r="D10" s="25"/>
      <c r="E10" s="70"/>
      <c r="F10" s="20"/>
      <c r="G10" s="71">
        <f>AVERAGE('Main Power Bus - Vin'!D27:D30)</f>
        <v>12</v>
      </c>
      <c r="H10" s="72">
        <f>SUM('Main Power Bus - Vin'!G27:G30)</f>
        <v>2</v>
      </c>
      <c r="I10" s="74">
        <f>SUM('Main Power Bus - Vin'!H27:H30)</f>
        <v>24.000000000000004</v>
      </c>
    </row>
    <row r="12" spans="2:18" x14ac:dyDescent="0.25">
      <c r="B12" s="55" t="s">
        <v>150</v>
      </c>
      <c r="C12" s="55"/>
      <c r="D12" s="55"/>
      <c r="E12" s="55"/>
      <c r="F12" s="55"/>
      <c r="G12" s="55"/>
      <c r="H12" s="55"/>
      <c r="I12" s="55"/>
      <c r="L12" s="55"/>
      <c r="M12" s="55"/>
      <c r="N12" s="55"/>
      <c r="O12" s="55"/>
      <c r="P12" s="55"/>
      <c r="Q12" s="55"/>
      <c r="R12" s="55"/>
    </row>
    <row r="13" spans="2:18" ht="15.75" thickBot="1" x14ac:dyDescent="0.3"/>
    <row r="14" spans="2:18" ht="15.75" thickBot="1" x14ac:dyDescent="0.3">
      <c r="B14" s="49"/>
      <c r="C14" s="50" t="s">
        <v>0</v>
      </c>
      <c r="D14" s="51" t="s">
        <v>1</v>
      </c>
      <c r="E14" s="52" t="s">
        <v>2</v>
      </c>
      <c r="F14" s="49" t="s">
        <v>3</v>
      </c>
      <c r="G14" s="50" t="s">
        <v>4</v>
      </c>
      <c r="H14" s="51" t="s">
        <v>5</v>
      </c>
      <c r="I14" s="54" t="s">
        <v>6</v>
      </c>
    </row>
    <row r="15" spans="2:18" ht="15.75" thickTop="1" x14ac:dyDescent="0.25">
      <c r="B15" s="18" t="s">
        <v>141</v>
      </c>
      <c r="C15" s="12"/>
      <c r="D15" s="14"/>
      <c r="E15" s="69"/>
      <c r="F15" s="18"/>
      <c r="G15" s="30"/>
      <c r="H15" s="31"/>
      <c r="I15" s="48"/>
    </row>
    <row r="16" spans="2:18" x14ac:dyDescent="0.25">
      <c r="B16" s="19" t="s">
        <v>142</v>
      </c>
      <c r="C16" s="15"/>
      <c r="D16" s="13"/>
      <c r="E16" s="73"/>
      <c r="F16" s="19"/>
      <c r="G16" s="34"/>
      <c r="H16" s="32"/>
      <c r="I16" s="33"/>
    </row>
    <row r="17" spans="2:9" x14ac:dyDescent="0.25">
      <c r="B17" s="19" t="s">
        <v>143</v>
      </c>
      <c r="C17" s="15"/>
      <c r="D17" s="13"/>
      <c r="E17" s="73"/>
      <c r="F17" s="19"/>
      <c r="G17" s="34"/>
      <c r="H17" s="32"/>
      <c r="I17" s="33"/>
    </row>
    <row r="18" spans="2:9" x14ac:dyDescent="0.25">
      <c r="B18" s="19" t="s">
        <v>144</v>
      </c>
      <c r="C18" s="15"/>
      <c r="D18" s="13"/>
      <c r="E18" s="73"/>
      <c r="F18" s="19"/>
      <c r="G18" s="34"/>
      <c r="H18" s="32"/>
      <c r="I18" s="33"/>
    </row>
    <row r="19" spans="2:9" x14ac:dyDescent="0.25">
      <c r="B19" s="19" t="s">
        <v>145</v>
      </c>
      <c r="C19" s="15"/>
      <c r="D19" s="13"/>
      <c r="E19" s="73"/>
      <c r="F19" s="19"/>
      <c r="G19" s="34"/>
      <c r="H19" s="32"/>
      <c r="I19" s="33"/>
    </row>
    <row r="20" spans="2:9" x14ac:dyDescent="0.25">
      <c r="B20" s="19" t="s">
        <v>146</v>
      </c>
      <c r="C20" s="15"/>
      <c r="D20" s="13"/>
      <c r="E20" s="73"/>
      <c r="F20" s="19"/>
      <c r="G20" s="34"/>
      <c r="H20" s="32"/>
      <c r="I20" s="33"/>
    </row>
    <row r="21" spans="2:9" x14ac:dyDescent="0.25">
      <c r="B21" s="19" t="s">
        <v>147</v>
      </c>
      <c r="C21" s="15"/>
      <c r="D21" s="13"/>
      <c r="E21" s="73"/>
      <c r="F21" s="19"/>
      <c r="G21" s="34"/>
      <c r="H21" s="32"/>
      <c r="I21" s="33"/>
    </row>
    <row r="22" spans="2:9" ht="15.75" thickBot="1" x14ac:dyDescent="0.3">
      <c r="B22" s="20" t="s">
        <v>148</v>
      </c>
      <c r="C22" s="24"/>
      <c r="D22" s="25"/>
      <c r="E22" s="70"/>
      <c r="F22" s="20"/>
      <c r="G22" s="71"/>
      <c r="H22" s="72"/>
      <c r="I22" s="74"/>
    </row>
    <row r="24" spans="2:9" x14ac:dyDescent="0.25">
      <c r="B24" s="55" t="s">
        <v>151</v>
      </c>
      <c r="C24" s="55"/>
      <c r="D24" s="55"/>
      <c r="E24" s="55"/>
      <c r="F24" s="55"/>
      <c r="G24" s="55"/>
      <c r="H24" s="55"/>
      <c r="I24" s="55"/>
    </row>
  </sheetData>
  <mergeCells count="3">
    <mergeCell ref="B12:I12"/>
    <mergeCell ref="L12:R12"/>
    <mergeCell ref="B24:I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8F2C5-72E0-479C-A1CC-143F8CADF577}">
  <dimension ref="B1:H33"/>
  <sheetViews>
    <sheetView workbookViewId="0">
      <selection activeCell="G3" sqref="G3"/>
    </sheetView>
  </sheetViews>
  <sheetFormatPr defaultRowHeight="15" x14ac:dyDescent="0.25"/>
  <cols>
    <col min="1" max="1" width="3" customWidth="1"/>
    <col min="2" max="2" width="27.5703125" bestFit="1" customWidth="1"/>
    <col min="3" max="3" width="4.140625" bestFit="1" customWidth="1"/>
    <col min="4" max="4" width="11" bestFit="1" customWidth="1"/>
    <col min="5" max="5" width="10.85546875" bestFit="1" customWidth="1"/>
    <col min="6" max="6" width="10.5703125" bestFit="1" customWidth="1"/>
    <col min="7" max="7" width="15.85546875" bestFit="1" customWidth="1"/>
    <col min="8" max="8" width="15.42578125" bestFit="1" customWidth="1"/>
    <col min="10" max="10" width="17.5703125" bestFit="1" customWidth="1"/>
    <col min="11" max="11" width="16.28515625" bestFit="1" customWidth="1"/>
    <col min="12" max="12" width="16.140625" bestFit="1" customWidth="1"/>
    <col min="13" max="13" width="15.7109375" bestFit="1" customWidth="1"/>
    <col min="14" max="14" width="13.140625" bestFit="1" customWidth="1"/>
    <col min="15" max="15" width="18" bestFit="1" customWidth="1"/>
    <col min="16" max="16" width="10.85546875" bestFit="1" customWidth="1"/>
    <col min="17" max="17" width="10.42578125" bestFit="1" customWidth="1"/>
  </cols>
  <sheetData>
    <row r="1" spans="2:8" ht="15.75" thickBot="1" x14ac:dyDescent="0.3"/>
    <row r="2" spans="2:8" ht="15.75" thickBot="1" x14ac:dyDescent="0.3">
      <c r="B2" s="59" t="s">
        <v>17</v>
      </c>
      <c r="C2" s="49" t="s">
        <v>19</v>
      </c>
      <c r="D2" s="50" t="s">
        <v>16</v>
      </c>
      <c r="E2" s="51" t="s">
        <v>5</v>
      </c>
      <c r="F2" s="52" t="s">
        <v>6</v>
      </c>
      <c r="G2" s="53" t="s">
        <v>117</v>
      </c>
      <c r="H2" s="54" t="s">
        <v>118</v>
      </c>
    </row>
    <row r="3" spans="2:8" ht="15.75" thickTop="1" x14ac:dyDescent="0.25">
      <c r="B3" s="21" t="s">
        <v>121</v>
      </c>
      <c r="C3" s="18">
        <v>5</v>
      </c>
      <c r="D3" s="30">
        <v>3.3</v>
      </c>
      <c r="E3" s="31">
        <v>0.2</v>
      </c>
      <c r="F3" s="46">
        <f t="shared" ref="F3" si="0">D3*E3</f>
        <v>0.66</v>
      </c>
      <c r="G3" s="47">
        <f>E3*C3</f>
        <v>1</v>
      </c>
      <c r="H3" s="48">
        <f>F3*C3</f>
        <v>3.3000000000000003</v>
      </c>
    </row>
    <row r="4" spans="2:8" x14ac:dyDescent="0.25">
      <c r="B4" s="22"/>
      <c r="C4" s="19"/>
      <c r="D4" s="34"/>
      <c r="E4" s="32"/>
      <c r="F4" s="42"/>
      <c r="G4" s="44"/>
      <c r="H4" s="33"/>
    </row>
    <row r="5" spans="2:8" x14ac:dyDescent="0.25">
      <c r="B5" s="22"/>
      <c r="C5" s="19"/>
      <c r="D5" s="34"/>
      <c r="E5" s="32"/>
      <c r="F5" s="42"/>
      <c r="G5" s="44"/>
      <c r="H5" s="33"/>
    </row>
    <row r="6" spans="2:8" ht="15.75" thickBot="1" x14ac:dyDescent="0.3">
      <c r="B6" s="23"/>
      <c r="C6" s="17"/>
      <c r="D6" s="39"/>
      <c r="E6" s="40"/>
      <c r="F6" s="43"/>
      <c r="G6" s="45"/>
      <c r="H6" s="41"/>
    </row>
    <row r="7" spans="2:8" x14ac:dyDescent="0.25">
      <c r="B7" s="56"/>
      <c r="C7" s="56"/>
      <c r="D7" s="66"/>
      <c r="E7" s="66"/>
      <c r="F7" s="66"/>
      <c r="G7" s="67">
        <f>SUM(G3:G6)</f>
        <v>1</v>
      </c>
      <c r="H7" s="67">
        <f>SUM(H3:H6)</f>
        <v>3.3000000000000003</v>
      </c>
    </row>
    <row r="8" spans="2:8" x14ac:dyDescent="0.25">
      <c r="B8" s="55" t="s">
        <v>119</v>
      </c>
      <c r="C8" s="55"/>
      <c r="D8" s="55"/>
      <c r="E8" s="55"/>
      <c r="F8" s="55"/>
      <c r="G8" s="55"/>
      <c r="H8" s="55"/>
    </row>
    <row r="9" spans="2:8" ht="15.75" thickBot="1" x14ac:dyDescent="0.3"/>
    <row r="10" spans="2:8" ht="15.75" thickBot="1" x14ac:dyDescent="0.3">
      <c r="B10" s="59" t="s">
        <v>17</v>
      </c>
      <c r="C10" s="49" t="s">
        <v>19</v>
      </c>
      <c r="D10" s="50" t="s">
        <v>16</v>
      </c>
      <c r="E10" s="51" t="s">
        <v>5</v>
      </c>
      <c r="F10" s="52" t="s">
        <v>6</v>
      </c>
      <c r="G10" s="53" t="s">
        <v>117</v>
      </c>
      <c r="H10" s="54" t="s">
        <v>118</v>
      </c>
    </row>
    <row r="11" spans="2:8" ht="15.75" thickTop="1" x14ac:dyDescent="0.25">
      <c r="B11" s="16" t="s">
        <v>122</v>
      </c>
      <c r="C11" s="18">
        <v>3</v>
      </c>
      <c r="D11" s="30">
        <v>3.3</v>
      </c>
      <c r="E11" s="31">
        <v>2.5000000000000001E-3</v>
      </c>
      <c r="F11" s="46">
        <v>8.2500000000000004E-3</v>
      </c>
      <c r="G11" s="47">
        <v>7.4999999999999997E-3</v>
      </c>
      <c r="H11" s="48">
        <v>2.4750000000000001E-2</v>
      </c>
    </row>
    <row r="12" spans="2:8" x14ac:dyDescent="0.25">
      <c r="B12" s="21" t="s">
        <v>123</v>
      </c>
      <c r="C12" s="18">
        <v>5</v>
      </c>
      <c r="D12" s="30">
        <v>3.3</v>
      </c>
      <c r="E12" s="31">
        <v>0.1</v>
      </c>
      <c r="F12" s="46">
        <v>0.33</v>
      </c>
      <c r="G12" s="47">
        <v>0.5</v>
      </c>
      <c r="H12" s="48">
        <v>1.6500000000000001</v>
      </c>
    </row>
    <row r="13" spans="2:8" x14ac:dyDescent="0.25">
      <c r="B13" s="21" t="s">
        <v>124</v>
      </c>
      <c r="C13" s="18">
        <v>1</v>
      </c>
      <c r="D13" s="30">
        <v>3.3</v>
      </c>
      <c r="E13" s="31">
        <v>0.1</v>
      </c>
      <c r="F13" s="46">
        <v>0.33</v>
      </c>
      <c r="G13" s="47">
        <v>0.1</v>
      </c>
      <c r="H13" s="48">
        <v>0.33</v>
      </c>
    </row>
    <row r="14" spans="2:8" ht="15.75" thickBot="1" x14ac:dyDescent="0.3">
      <c r="B14" s="60" t="s">
        <v>125</v>
      </c>
      <c r="C14" s="29">
        <v>15</v>
      </c>
      <c r="D14" s="61">
        <v>3.3</v>
      </c>
      <c r="E14" s="62">
        <v>0.2</v>
      </c>
      <c r="F14" s="63">
        <v>0.66</v>
      </c>
      <c r="G14" s="64">
        <v>3</v>
      </c>
      <c r="H14" s="65">
        <v>9.9</v>
      </c>
    </row>
    <row r="15" spans="2:8" x14ac:dyDescent="0.25">
      <c r="B15" s="56"/>
      <c r="C15" s="57"/>
      <c r="D15" s="58"/>
      <c r="E15" s="58"/>
      <c r="F15" s="58"/>
      <c r="G15" s="67">
        <f>SUM(G11:G14)</f>
        <v>3.6074999999999999</v>
      </c>
      <c r="H15" s="67">
        <f>SUM(H11:H14)</f>
        <v>11.90475</v>
      </c>
    </row>
    <row r="16" spans="2:8" x14ac:dyDescent="0.25">
      <c r="B16" s="55" t="s">
        <v>120</v>
      </c>
      <c r="C16" s="55"/>
      <c r="D16" s="55"/>
      <c r="E16" s="55"/>
      <c r="F16" s="55"/>
      <c r="G16" s="55"/>
      <c r="H16" s="55"/>
    </row>
    <row r="17" spans="2:8" ht="15.75" thickBot="1" x14ac:dyDescent="0.3"/>
    <row r="18" spans="2:8" ht="15.75" thickBot="1" x14ac:dyDescent="0.3">
      <c r="B18" s="59" t="s">
        <v>17</v>
      </c>
      <c r="C18" s="49" t="s">
        <v>19</v>
      </c>
      <c r="D18" s="50" t="s">
        <v>16</v>
      </c>
      <c r="E18" s="51" t="s">
        <v>5</v>
      </c>
      <c r="F18" s="52" t="s">
        <v>6</v>
      </c>
      <c r="G18" s="53" t="s">
        <v>117</v>
      </c>
      <c r="H18" s="54" t="s">
        <v>118</v>
      </c>
    </row>
    <row r="19" spans="2:8" ht="15.75" thickTop="1" x14ac:dyDescent="0.25">
      <c r="B19" s="16" t="s">
        <v>127</v>
      </c>
      <c r="C19" s="18">
        <v>5</v>
      </c>
      <c r="D19" s="30">
        <v>3.3</v>
      </c>
      <c r="E19" s="31">
        <f>12.5/1000</f>
        <v>1.2500000000000001E-2</v>
      </c>
      <c r="F19" s="46">
        <f>D19*E19</f>
        <v>4.1250000000000002E-2</v>
      </c>
      <c r="G19" s="47">
        <f>E19*C19</f>
        <v>6.25E-2</v>
      </c>
      <c r="H19" s="48">
        <f>F19*C19</f>
        <v>0.20625000000000002</v>
      </c>
    </row>
    <row r="20" spans="2:8" x14ac:dyDescent="0.25">
      <c r="B20" s="16" t="s">
        <v>126</v>
      </c>
      <c r="C20" s="18">
        <v>1</v>
      </c>
      <c r="D20" s="30">
        <v>3.3</v>
      </c>
      <c r="E20" s="31">
        <v>0.02</v>
      </c>
      <c r="F20" s="46">
        <f>D20*E20</f>
        <v>6.6000000000000003E-2</v>
      </c>
      <c r="G20" s="47">
        <f>E20*C20</f>
        <v>0.02</v>
      </c>
      <c r="H20" s="48">
        <f>F20*C20</f>
        <v>6.6000000000000003E-2</v>
      </c>
    </row>
    <row r="21" spans="2:8" x14ac:dyDescent="0.25">
      <c r="B21" s="16" t="s">
        <v>122</v>
      </c>
      <c r="C21" s="18">
        <v>5</v>
      </c>
      <c r="D21" s="30">
        <v>3.3</v>
      </c>
      <c r="E21" s="31">
        <f>2.5/1000</f>
        <v>2.5000000000000001E-3</v>
      </c>
      <c r="F21" s="46">
        <f>D21*E21</f>
        <v>8.2500000000000004E-3</v>
      </c>
      <c r="G21" s="47">
        <f>E21*C21</f>
        <v>1.2500000000000001E-2</v>
      </c>
      <c r="H21" s="48">
        <f>F21*C21</f>
        <v>4.1250000000000002E-2</v>
      </c>
    </row>
    <row r="22" spans="2:8" x14ac:dyDescent="0.25">
      <c r="B22" s="16" t="s">
        <v>20</v>
      </c>
      <c r="C22" s="18">
        <v>4</v>
      </c>
      <c r="D22" s="30">
        <v>3.3</v>
      </c>
      <c r="E22" s="31">
        <v>0.2</v>
      </c>
      <c r="F22" s="46">
        <f>D22*E22</f>
        <v>0.66</v>
      </c>
      <c r="G22" s="47">
        <f>E22*C22</f>
        <v>0.8</v>
      </c>
      <c r="H22" s="48">
        <f>F22*C22</f>
        <v>2.64</v>
      </c>
    </row>
    <row r="23" spans="2:8" ht="15.75" thickBot="1" x14ac:dyDescent="0.3">
      <c r="B23" s="68" t="s">
        <v>129</v>
      </c>
      <c r="C23" s="29">
        <v>4</v>
      </c>
      <c r="D23" s="61">
        <v>3.3</v>
      </c>
      <c r="E23" s="62">
        <v>0.12</v>
      </c>
      <c r="F23" s="63">
        <f>D23*E23</f>
        <v>0.39599999999999996</v>
      </c>
      <c r="G23" s="64">
        <f>E23*C23</f>
        <v>0.48</v>
      </c>
      <c r="H23" s="65">
        <f>F23*C23</f>
        <v>1.5839999999999999</v>
      </c>
    </row>
    <row r="24" spans="2:8" x14ac:dyDescent="0.25">
      <c r="B24" s="56"/>
      <c r="C24" s="57"/>
      <c r="D24" s="57"/>
      <c r="E24" s="57"/>
      <c r="F24" s="57"/>
      <c r="G24" s="67">
        <f>SUM(G20:G23)</f>
        <v>1.3125</v>
      </c>
      <c r="H24" s="67">
        <f>SUM(H20:H23)</f>
        <v>4.3312499999999998</v>
      </c>
    </row>
    <row r="25" spans="2:8" x14ac:dyDescent="0.25">
      <c r="B25" s="55" t="s">
        <v>128</v>
      </c>
      <c r="C25" s="55"/>
      <c r="D25" s="55"/>
      <c r="E25" s="55"/>
      <c r="F25" s="55"/>
      <c r="G25" s="55"/>
      <c r="H25" s="55"/>
    </row>
    <row r="26" spans="2:8" ht="15.75" thickBot="1" x14ac:dyDescent="0.3"/>
    <row r="27" spans="2:8" ht="15.75" thickBot="1" x14ac:dyDescent="0.3">
      <c r="B27" s="59" t="s">
        <v>17</v>
      </c>
      <c r="C27" s="49" t="s">
        <v>19</v>
      </c>
      <c r="D27" s="50" t="s">
        <v>16</v>
      </c>
      <c r="E27" s="51" t="s">
        <v>5</v>
      </c>
      <c r="F27" s="52" t="s">
        <v>6</v>
      </c>
      <c r="G27" s="53" t="s">
        <v>117</v>
      </c>
      <c r="H27" s="54" t="s">
        <v>118</v>
      </c>
    </row>
    <row r="28" spans="2:8" ht="15.75" thickTop="1" x14ac:dyDescent="0.25">
      <c r="B28" s="16" t="s">
        <v>141</v>
      </c>
      <c r="C28" s="18"/>
      <c r="D28" s="30">
        <v>3.3</v>
      </c>
      <c r="E28" s="31">
        <v>2.5000000000000001E-3</v>
      </c>
      <c r="F28" s="46">
        <v>8.2500000000000004E-3</v>
      </c>
      <c r="G28" s="47">
        <v>7.4999999999999997E-3</v>
      </c>
      <c r="H28" s="48">
        <v>2.4750000000000001E-2</v>
      </c>
    </row>
    <row r="29" spans="2:8" x14ac:dyDescent="0.25">
      <c r="B29" s="21" t="s">
        <v>142</v>
      </c>
      <c r="C29" s="18"/>
      <c r="D29" s="30">
        <v>3.3</v>
      </c>
      <c r="E29" s="31">
        <v>0.1</v>
      </c>
      <c r="F29" s="46">
        <v>0.33</v>
      </c>
      <c r="G29" s="47">
        <v>0.5</v>
      </c>
      <c r="H29" s="48">
        <v>1.6500000000000001</v>
      </c>
    </row>
    <row r="30" spans="2:8" x14ac:dyDescent="0.25">
      <c r="B30" s="21" t="s">
        <v>143</v>
      </c>
      <c r="C30" s="18"/>
      <c r="D30" s="30">
        <v>3.3</v>
      </c>
      <c r="E30" s="31">
        <v>0.1</v>
      </c>
      <c r="F30" s="46">
        <v>0.33</v>
      </c>
      <c r="G30" s="47">
        <v>0.1</v>
      </c>
      <c r="H30" s="48">
        <v>0.33</v>
      </c>
    </row>
    <row r="31" spans="2:8" ht="15.75" thickBot="1" x14ac:dyDescent="0.3">
      <c r="B31" s="60"/>
      <c r="C31" s="29"/>
      <c r="D31" s="61"/>
      <c r="E31" s="62"/>
      <c r="F31" s="63"/>
      <c r="G31" s="64"/>
      <c r="H31" s="65"/>
    </row>
    <row r="32" spans="2:8" x14ac:dyDescent="0.25">
      <c r="B32" s="56"/>
      <c r="C32" s="57"/>
      <c r="D32" s="58"/>
      <c r="E32" s="58"/>
      <c r="F32" s="58"/>
      <c r="G32" s="67">
        <f>SUM(G28:G31)</f>
        <v>0.60749999999999993</v>
      </c>
      <c r="H32" s="67">
        <f>SUM(H28:H31)</f>
        <v>2.00475</v>
      </c>
    </row>
    <row r="33" spans="2:8" x14ac:dyDescent="0.25">
      <c r="B33" s="55" t="s">
        <v>149</v>
      </c>
      <c r="C33" s="55"/>
      <c r="D33" s="55"/>
      <c r="E33" s="55"/>
      <c r="F33" s="55"/>
      <c r="G33" s="55"/>
      <c r="H33" s="55"/>
    </row>
  </sheetData>
  <mergeCells count="4">
    <mergeCell ref="B8:H8"/>
    <mergeCell ref="B16:H16"/>
    <mergeCell ref="B25:H25"/>
    <mergeCell ref="B33:H33"/>
  </mergeCells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5843-AE7D-4A6C-B6F9-222943221D2B}">
  <dimension ref="B1:H24"/>
  <sheetViews>
    <sheetView workbookViewId="0">
      <selection activeCell="J2" sqref="J2:Q7"/>
    </sheetView>
  </sheetViews>
  <sheetFormatPr defaultRowHeight="15" x14ac:dyDescent="0.25"/>
  <cols>
    <col min="1" max="1" width="3" customWidth="1"/>
    <col min="2" max="2" width="27.5703125" bestFit="1" customWidth="1"/>
    <col min="3" max="3" width="4.140625" bestFit="1" customWidth="1"/>
    <col min="4" max="4" width="11" bestFit="1" customWidth="1"/>
    <col min="5" max="5" width="10.85546875" bestFit="1" customWidth="1"/>
    <col min="6" max="6" width="10.5703125" bestFit="1" customWidth="1"/>
    <col min="7" max="7" width="15.85546875" bestFit="1" customWidth="1"/>
    <col min="8" max="8" width="15.42578125" bestFit="1" customWidth="1"/>
    <col min="10" max="10" width="17.5703125" bestFit="1" customWidth="1"/>
    <col min="11" max="11" width="16.28515625" bestFit="1" customWidth="1"/>
    <col min="12" max="12" width="16.140625" bestFit="1" customWidth="1"/>
    <col min="13" max="13" width="15.7109375" bestFit="1" customWidth="1"/>
    <col min="14" max="14" width="13.140625" bestFit="1" customWidth="1"/>
    <col min="15" max="15" width="18" bestFit="1" customWidth="1"/>
    <col min="16" max="16" width="10.85546875" bestFit="1" customWidth="1"/>
    <col min="17" max="17" width="10.42578125" bestFit="1" customWidth="1"/>
  </cols>
  <sheetData>
    <row r="1" spans="2:8" ht="15.75" thickBot="1" x14ac:dyDescent="0.3"/>
    <row r="2" spans="2:8" ht="15.75" thickBot="1" x14ac:dyDescent="0.3">
      <c r="B2" s="59" t="s">
        <v>17</v>
      </c>
      <c r="C2" s="49" t="s">
        <v>19</v>
      </c>
      <c r="D2" s="50" t="s">
        <v>16</v>
      </c>
      <c r="E2" s="51" t="s">
        <v>5</v>
      </c>
      <c r="F2" s="52" t="s">
        <v>6</v>
      </c>
      <c r="G2" s="53" t="s">
        <v>117</v>
      </c>
      <c r="H2" s="54" t="s">
        <v>118</v>
      </c>
    </row>
    <row r="3" spans="2:8" ht="15.75" thickTop="1" x14ac:dyDescent="0.25">
      <c r="B3" s="21" t="s">
        <v>132</v>
      </c>
      <c r="C3" s="18">
        <v>1</v>
      </c>
      <c r="D3" s="30">
        <v>9</v>
      </c>
      <c r="E3" s="31">
        <v>1</v>
      </c>
      <c r="F3" s="46">
        <v>9</v>
      </c>
      <c r="G3" s="47">
        <v>1</v>
      </c>
      <c r="H3" s="48">
        <v>9</v>
      </c>
    </row>
    <row r="4" spans="2:8" x14ac:dyDescent="0.25">
      <c r="B4" s="22"/>
      <c r="C4" s="19"/>
      <c r="D4" s="34"/>
      <c r="E4" s="32"/>
      <c r="F4" s="42"/>
      <c r="G4" s="44"/>
      <c r="H4" s="33"/>
    </row>
    <row r="5" spans="2:8" x14ac:dyDescent="0.25">
      <c r="B5" s="22"/>
      <c r="C5" s="19"/>
      <c r="D5" s="34"/>
      <c r="E5" s="32"/>
      <c r="F5" s="42"/>
      <c r="G5" s="44"/>
      <c r="H5" s="33"/>
    </row>
    <row r="6" spans="2:8" ht="15.75" thickBot="1" x14ac:dyDescent="0.3">
      <c r="B6" s="23"/>
      <c r="C6" s="17"/>
      <c r="D6" s="39"/>
      <c r="E6" s="40"/>
      <c r="F6" s="43"/>
      <c r="G6" s="45"/>
      <c r="H6" s="41"/>
    </row>
    <row r="7" spans="2:8" x14ac:dyDescent="0.25">
      <c r="B7" s="56"/>
      <c r="C7" s="56"/>
      <c r="D7" s="66"/>
      <c r="E7" s="66"/>
      <c r="F7" s="66"/>
      <c r="G7" s="67">
        <f>SUM(G3:G6)</f>
        <v>1</v>
      </c>
      <c r="H7" s="67">
        <f>SUM(H3:H6)</f>
        <v>9</v>
      </c>
    </row>
    <row r="8" spans="2:8" x14ac:dyDescent="0.25">
      <c r="B8" s="55" t="s">
        <v>130</v>
      </c>
      <c r="C8" s="55"/>
      <c r="D8" s="55"/>
      <c r="E8" s="55"/>
      <c r="F8" s="55"/>
      <c r="G8" s="55"/>
      <c r="H8" s="55"/>
    </row>
    <row r="9" spans="2:8" ht="15.75" thickBot="1" x14ac:dyDescent="0.3"/>
    <row r="10" spans="2:8" ht="15.75" thickBot="1" x14ac:dyDescent="0.3">
      <c r="B10" s="59" t="s">
        <v>17</v>
      </c>
      <c r="C10" s="49" t="s">
        <v>19</v>
      </c>
      <c r="D10" s="50" t="s">
        <v>16</v>
      </c>
      <c r="E10" s="51" t="s">
        <v>5</v>
      </c>
      <c r="F10" s="52" t="s">
        <v>6</v>
      </c>
      <c r="G10" s="53" t="s">
        <v>117</v>
      </c>
      <c r="H10" s="54" t="s">
        <v>118</v>
      </c>
    </row>
    <row r="11" spans="2:8" ht="15.75" thickTop="1" x14ac:dyDescent="0.25">
      <c r="B11" s="16"/>
      <c r="C11" s="18"/>
      <c r="D11" s="30"/>
      <c r="E11" s="31"/>
      <c r="F11" s="46"/>
      <c r="G11" s="47"/>
      <c r="H11" s="48"/>
    </row>
    <row r="12" spans="2:8" x14ac:dyDescent="0.25">
      <c r="B12" s="21"/>
      <c r="C12" s="18"/>
      <c r="D12" s="30"/>
      <c r="E12" s="31"/>
      <c r="F12" s="46"/>
      <c r="G12" s="47"/>
      <c r="H12" s="48"/>
    </row>
    <row r="13" spans="2:8" x14ac:dyDescent="0.25">
      <c r="B13" s="21"/>
      <c r="C13" s="18"/>
      <c r="D13" s="30"/>
      <c r="E13" s="31"/>
      <c r="F13" s="46"/>
      <c r="G13" s="47"/>
      <c r="H13" s="48"/>
    </row>
    <row r="14" spans="2:8" ht="15.75" thickBot="1" x14ac:dyDescent="0.3">
      <c r="B14" s="60"/>
      <c r="C14" s="29"/>
      <c r="D14" s="61"/>
      <c r="E14" s="62"/>
      <c r="F14" s="63"/>
      <c r="G14" s="64"/>
      <c r="H14" s="65"/>
    </row>
    <row r="15" spans="2:8" x14ac:dyDescent="0.25">
      <c r="B15" s="56"/>
      <c r="C15" s="57"/>
      <c r="D15" s="58"/>
      <c r="E15" s="58"/>
      <c r="F15" s="58"/>
      <c r="G15" s="67">
        <f>SUM(G11:G14)</f>
        <v>0</v>
      </c>
      <c r="H15" s="67">
        <f>SUM(H11:H14)</f>
        <v>0</v>
      </c>
    </row>
    <row r="16" spans="2:8" x14ac:dyDescent="0.25">
      <c r="B16" s="55" t="s">
        <v>131</v>
      </c>
      <c r="C16" s="55"/>
      <c r="D16" s="55"/>
      <c r="E16" s="55"/>
      <c r="F16" s="55"/>
      <c r="G16" s="55"/>
      <c r="H16" s="55"/>
    </row>
    <row r="17" spans="2:8" ht="15.75" thickBot="1" x14ac:dyDescent="0.3"/>
    <row r="18" spans="2:8" ht="15.75" thickBot="1" x14ac:dyDescent="0.3">
      <c r="B18" s="59" t="s">
        <v>17</v>
      </c>
      <c r="C18" s="49" t="s">
        <v>19</v>
      </c>
      <c r="D18" s="50" t="s">
        <v>16</v>
      </c>
      <c r="E18" s="51" t="s">
        <v>5</v>
      </c>
      <c r="F18" s="52" t="s">
        <v>6</v>
      </c>
      <c r="G18" s="53" t="s">
        <v>117</v>
      </c>
      <c r="H18" s="54" t="s">
        <v>118</v>
      </c>
    </row>
    <row r="19" spans="2:8" ht="15.75" thickTop="1" x14ac:dyDescent="0.25">
      <c r="B19" s="16"/>
      <c r="C19" s="18"/>
      <c r="D19" s="30"/>
      <c r="E19" s="31"/>
      <c r="F19" s="46"/>
      <c r="G19" s="47"/>
      <c r="H19" s="48"/>
    </row>
    <row r="20" spans="2:8" x14ac:dyDescent="0.25">
      <c r="B20" s="16"/>
      <c r="C20" s="18"/>
      <c r="D20" s="30"/>
      <c r="E20" s="31"/>
      <c r="F20" s="46"/>
      <c r="G20" s="47"/>
      <c r="H20" s="48"/>
    </row>
    <row r="21" spans="2:8" x14ac:dyDescent="0.25">
      <c r="B21" s="16"/>
      <c r="C21" s="18"/>
      <c r="D21" s="30"/>
      <c r="E21" s="31"/>
      <c r="F21" s="46"/>
      <c r="G21" s="47"/>
      <c r="H21" s="48"/>
    </row>
    <row r="22" spans="2:8" ht="15.75" thickBot="1" x14ac:dyDescent="0.3">
      <c r="B22" s="68"/>
      <c r="C22" s="29"/>
      <c r="D22" s="61"/>
      <c r="E22" s="62"/>
      <c r="F22" s="63"/>
      <c r="G22" s="64"/>
      <c r="H22" s="65"/>
    </row>
    <row r="23" spans="2:8" x14ac:dyDescent="0.25">
      <c r="B23" s="56"/>
      <c r="C23" s="57"/>
      <c r="D23" s="57"/>
      <c r="E23" s="57"/>
      <c r="F23" s="57"/>
      <c r="G23" s="67">
        <f>SUM(G19:G22)</f>
        <v>0</v>
      </c>
      <c r="H23" s="67">
        <f>SUM(H19:H22)</f>
        <v>0</v>
      </c>
    </row>
    <row r="24" spans="2:8" x14ac:dyDescent="0.25">
      <c r="B24" s="55" t="s">
        <v>130</v>
      </c>
      <c r="C24" s="55"/>
      <c r="D24" s="55"/>
      <c r="E24" s="55"/>
      <c r="F24" s="55"/>
      <c r="G24" s="55"/>
      <c r="H24" s="55"/>
    </row>
  </sheetData>
  <mergeCells count="3">
    <mergeCell ref="B8:H8"/>
    <mergeCell ref="B16:H16"/>
    <mergeCell ref="B24:H2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49BF5-B401-4E80-82AB-FA3C9AC6D06C}">
  <dimension ref="B1:H32"/>
  <sheetViews>
    <sheetView workbookViewId="0">
      <selection activeCell="M19" sqref="M19"/>
    </sheetView>
  </sheetViews>
  <sheetFormatPr defaultRowHeight="15" x14ac:dyDescent="0.25"/>
  <cols>
    <col min="1" max="1" width="3" customWidth="1"/>
    <col min="2" max="2" width="27.5703125" bestFit="1" customWidth="1"/>
    <col min="3" max="3" width="4.140625" bestFit="1" customWidth="1"/>
    <col min="4" max="4" width="11" bestFit="1" customWidth="1"/>
    <col min="5" max="5" width="10.85546875" bestFit="1" customWidth="1"/>
    <col min="6" max="6" width="10.5703125" bestFit="1" customWidth="1"/>
    <col min="7" max="7" width="15.85546875" bestFit="1" customWidth="1"/>
    <col min="8" max="8" width="15.42578125" bestFit="1" customWidth="1"/>
    <col min="10" max="10" width="17.5703125" bestFit="1" customWidth="1"/>
    <col min="11" max="11" width="16.28515625" bestFit="1" customWidth="1"/>
    <col min="12" max="12" width="16.140625" bestFit="1" customWidth="1"/>
    <col min="13" max="13" width="15.7109375" bestFit="1" customWidth="1"/>
    <col min="14" max="14" width="13.140625" bestFit="1" customWidth="1"/>
    <col min="15" max="15" width="18" bestFit="1" customWidth="1"/>
    <col min="16" max="16" width="10.85546875" bestFit="1" customWidth="1"/>
    <col min="17" max="17" width="10.42578125" bestFit="1" customWidth="1"/>
  </cols>
  <sheetData>
    <row r="1" spans="2:8" ht="15.75" thickBot="1" x14ac:dyDescent="0.3"/>
    <row r="2" spans="2:8" ht="15.75" thickBot="1" x14ac:dyDescent="0.3">
      <c r="B2" s="59" t="s">
        <v>17</v>
      </c>
      <c r="C2" s="49" t="s">
        <v>19</v>
      </c>
      <c r="D2" s="50" t="s">
        <v>16</v>
      </c>
      <c r="E2" s="51" t="s">
        <v>5</v>
      </c>
      <c r="F2" s="52" t="s">
        <v>6</v>
      </c>
      <c r="G2" s="53" t="s">
        <v>117</v>
      </c>
      <c r="H2" s="54" t="s">
        <v>118</v>
      </c>
    </row>
    <row r="3" spans="2:8" ht="15.75" thickTop="1" x14ac:dyDescent="0.25">
      <c r="B3" s="21" t="s">
        <v>137</v>
      </c>
      <c r="C3" s="18">
        <v>1</v>
      </c>
      <c r="D3" s="30">
        <v>12</v>
      </c>
      <c r="E3" s="31">
        <v>1</v>
      </c>
      <c r="F3" s="46">
        <v>12</v>
      </c>
      <c r="G3" s="47">
        <v>1</v>
      </c>
      <c r="H3" s="48">
        <v>12</v>
      </c>
    </row>
    <row r="4" spans="2:8" x14ac:dyDescent="0.25">
      <c r="B4" s="22"/>
      <c r="C4" s="19"/>
      <c r="D4" s="34"/>
      <c r="E4" s="32"/>
      <c r="F4" s="42"/>
      <c r="G4" s="44"/>
      <c r="H4" s="33"/>
    </row>
    <row r="5" spans="2:8" x14ac:dyDescent="0.25">
      <c r="B5" s="22"/>
      <c r="C5" s="19"/>
      <c r="D5" s="34"/>
      <c r="E5" s="32"/>
      <c r="F5" s="42"/>
      <c r="G5" s="44"/>
      <c r="H5" s="33"/>
    </row>
    <row r="6" spans="2:8" ht="15.75" thickBot="1" x14ac:dyDescent="0.3">
      <c r="B6" s="23"/>
      <c r="C6" s="17"/>
      <c r="D6" s="39"/>
      <c r="E6" s="40"/>
      <c r="F6" s="43"/>
      <c r="G6" s="45"/>
      <c r="H6" s="41"/>
    </row>
    <row r="7" spans="2:8" x14ac:dyDescent="0.25">
      <c r="B7" s="56"/>
      <c r="C7" s="56"/>
      <c r="D7" s="66"/>
      <c r="E7" s="66"/>
      <c r="F7" s="66"/>
      <c r="G7" s="67">
        <f>SUM(G3:G6)</f>
        <v>1</v>
      </c>
      <c r="H7" s="67">
        <f>SUM(H3:H6)</f>
        <v>12</v>
      </c>
    </row>
    <row r="8" spans="2:8" x14ac:dyDescent="0.25">
      <c r="B8" s="55" t="s">
        <v>133</v>
      </c>
      <c r="C8" s="55"/>
      <c r="D8" s="55"/>
      <c r="E8" s="55"/>
      <c r="F8" s="55"/>
      <c r="G8" s="55"/>
      <c r="H8" s="55"/>
    </row>
    <row r="9" spans="2:8" ht="15.75" thickBot="1" x14ac:dyDescent="0.3"/>
    <row r="10" spans="2:8" ht="15.75" thickBot="1" x14ac:dyDescent="0.3">
      <c r="B10" s="59" t="s">
        <v>17</v>
      </c>
      <c r="C10" s="49" t="s">
        <v>19</v>
      </c>
      <c r="D10" s="50" t="s">
        <v>16</v>
      </c>
      <c r="E10" s="51" t="s">
        <v>5</v>
      </c>
      <c r="F10" s="52" t="s">
        <v>6</v>
      </c>
      <c r="G10" s="53" t="s">
        <v>117</v>
      </c>
      <c r="H10" s="54" t="s">
        <v>118</v>
      </c>
    </row>
    <row r="11" spans="2:8" ht="15.75" thickTop="1" x14ac:dyDescent="0.25">
      <c r="B11" s="16" t="s">
        <v>138</v>
      </c>
      <c r="C11" s="18">
        <v>1</v>
      </c>
      <c r="D11" s="30">
        <v>12</v>
      </c>
      <c r="E11" s="31">
        <v>1</v>
      </c>
      <c r="F11" s="46">
        <v>12</v>
      </c>
      <c r="G11" s="47">
        <v>1</v>
      </c>
      <c r="H11" s="48">
        <v>12</v>
      </c>
    </row>
    <row r="12" spans="2:8" x14ac:dyDescent="0.25">
      <c r="B12" s="21"/>
      <c r="C12" s="18"/>
      <c r="D12" s="30"/>
      <c r="E12" s="31"/>
      <c r="F12" s="46"/>
      <c r="G12" s="47"/>
      <c r="H12" s="48"/>
    </row>
    <row r="13" spans="2:8" x14ac:dyDescent="0.25">
      <c r="B13" s="21"/>
      <c r="C13" s="18"/>
      <c r="D13" s="30"/>
      <c r="E13" s="31"/>
      <c r="F13" s="46"/>
      <c r="G13" s="47"/>
      <c r="H13" s="48"/>
    </row>
    <row r="14" spans="2:8" ht="15.75" thickBot="1" x14ac:dyDescent="0.3">
      <c r="B14" s="60"/>
      <c r="C14" s="29"/>
      <c r="D14" s="61"/>
      <c r="E14" s="62"/>
      <c r="F14" s="63"/>
      <c r="G14" s="64"/>
      <c r="H14" s="65"/>
    </row>
    <row r="15" spans="2:8" x14ac:dyDescent="0.25">
      <c r="B15" s="56"/>
      <c r="C15" s="57"/>
      <c r="D15" s="58"/>
      <c r="E15" s="58"/>
      <c r="F15" s="58"/>
      <c r="G15" s="67">
        <f>SUM(G11:G14)</f>
        <v>1</v>
      </c>
      <c r="H15" s="67">
        <f>SUM(H11:H14)</f>
        <v>12</v>
      </c>
    </row>
    <row r="16" spans="2:8" x14ac:dyDescent="0.25">
      <c r="B16" s="55" t="s">
        <v>134</v>
      </c>
      <c r="C16" s="55"/>
      <c r="D16" s="55"/>
      <c r="E16" s="55"/>
      <c r="F16" s="55"/>
      <c r="G16" s="55"/>
      <c r="H16" s="55"/>
    </row>
    <row r="17" spans="2:8" ht="15.75" thickBot="1" x14ac:dyDescent="0.3"/>
    <row r="18" spans="2:8" ht="15.75" thickBot="1" x14ac:dyDescent="0.3">
      <c r="B18" s="59" t="s">
        <v>17</v>
      </c>
      <c r="C18" s="49" t="s">
        <v>19</v>
      </c>
      <c r="D18" s="50" t="s">
        <v>16</v>
      </c>
      <c r="E18" s="51" t="s">
        <v>5</v>
      </c>
      <c r="F18" s="52" t="s">
        <v>6</v>
      </c>
      <c r="G18" s="53" t="s">
        <v>117</v>
      </c>
      <c r="H18" s="54" t="s">
        <v>118</v>
      </c>
    </row>
    <row r="19" spans="2:8" ht="15.75" thickTop="1" x14ac:dyDescent="0.25">
      <c r="B19" s="16" t="s">
        <v>139</v>
      </c>
      <c r="C19" s="18">
        <v>1</v>
      </c>
      <c r="D19" s="30">
        <v>12</v>
      </c>
      <c r="E19" s="31">
        <v>1</v>
      </c>
      <c r="F19" s="46">
        <v>12</v>
      </c>
      <c r="G19" s="47">
        <v>1</v>
      </c>
      <c r="H19" s="48">
        <v>12</v>
      </c>
    </row>
    <row r="20" spans="2:8" x14ac:dyDescent="0.25">
      <c r="B20" s="16"/>
      <c r="C20" s="18"/>
      <c r="D20" s="30"/>
      <c r="E20" s="31"/>
      <c r="F20" s="46"/>
      <c r="G20" s="47"/>
      <c r="H20" s="48"/>
    </row>
    <row r="21" spans="2:8" x14ac:dyDescent="0.25">
      <c r="B21" s="16"/>
      <c r="C21" s="18"/>
      <c r="D21" s="30"/>
      <c r="E21" s="31"/>
      <c r="F21" s="46"/>
      <c r="G21" s="47"/>
      <c r="H21" s="48"/>
    </row>
    <row r="22" spans="2:8" ht="15.75" thickBot="1" x14ac:dyDescent="0.3">
      <c r="B22" s="68"/>
      <c r="C22" s="29"/>
      <c r="D22" s="61"/>
      <c r="E22" s="62"/>
      <c r="F22" s="63"/>
      <c r="G22" s="64"/>
      <c r="H22" s="65"/>
    </row>
    <row r="23" spans="2:8" x14ac:dyDescent="0.25">
      <c r="B23" s="56"/>
      <c r="C23" s="57"/>
      <c r="D23" s="57"/>
      <c r="E23" s="57"/>
      <c r="F23" s="57"/>
      <c r="G23" s="67">
        <f>SUM(G19:G22)</f>
        <v>1</v>
      </c>
      <c r="H23" s="67">
        <f>SUM(H19:H22)</f>
        <v>12</v>
      </c>
    </row>
    <row r="24" spans="2:8" x14ac:dyDescent="0.25">
      <c r="B24" s="55" t="s">
        <v>135</v>
      </c>
      <c r="C24" s="55"/>
      <c r="D24" s="55"/>
      <c r="E24" s="55"/>
      <c r="F24" s="55"/>
      <c r="G24" s="55"/>
      <c r="H24" s="55"/>
    </row>
    <row r="25" spans="2:8" ht="15.75" thickBot="1" x14ac:dyDescent="0.3"/>
    <row r="26" spans="2:8" ht="15.75" thickBot="1" x14ac:dyDescent="0.3">
      <c r="B26" s="59" t="s">
        <v>17</v>
      </c>
      <c r="C26" s="49" t="s">
        <v>19</v>
      </c>
      <c r="D26" s="50" t="s">
        <v>16</v>
      </c>
      <c r="E26" s="51" t="s">
        <v>5</v>
      </c>
      <c r="F26" s="52" t="s">
        <v>6</v>
      </c>
      <c r="G26" s="53" t="s">
        <v>117</v>
      </c>
      <c r="H26" s="54" t="s">
        <v>118</v>
      </c>
    </row>
    <row r="27" spans="2:8" ht="15.75" thickTop="1" x14ac:dyDescent="0.25">
      <c r="B27" s="16" t="s">
        <v>140</v>
      </c>
      <c r="C27" s="18">
        <v>5</v>
      </c>
      <c r="D27" s="30">
        <v>12</v>
      </c>
      <c r="E27" s="31">
        <v>0.4</v>
      </c>
      <c r="F27" s="46">
        <v>4.8000000000000007</v>
      </c>
      <c r="G27" s="47">
        <v>2</v>
      </c>
      <c r="H27" s="48">
        <v>24.000000000000004</v>
      </c>
    </row>
    <row r="28" spans="2:8" x14ac:dyDescent="0.25">
      <c r="B28" s="16"/>
      <c r="C28" s="18"/>
      <c r="D28" s="30"/>
      <c r="E28" s="31"/>
      <c r="F28" s="46"/>
      <c r="G28" s="47"/>
      <c r="H28" s="48"/>
    </row>
    <row r="29" spans="2:8" x14ac:dyDescent="0.25">
      <c r="B29" s="16"/>
      <c r="C29" s="18"/>
      <c r="D29" s="30"/>
      <c r="E29" s="31"/>
      <c r="F29" s="46"/>
      <c r="G29" s="47"/>
      <c r="H29" s="48"/>
    </row>
    <row r="30" spans="2:8" ht="15.75" thickBot="1" x14ac:dyDescent="0.3">
      <c r="B30" s="68"/>
      <c r="C30" s="29"/>
      <c r="D30" s="61"/>
      <c r="E30" s="62"/>
      <c r="F30" s="63"/>
      <c r="G30" s="64"/>
      <c r="H30" s="65"/>
    </row>
    <row r="31" spans="2:8" x14ac:dyDescent="0.25">
      <c r="B31" s="56"/>
      <c r="C31" s="57"/>
      <c r="D31" s="57"/>
      <c r="E31" s="57"/>
      <c r="F31" s="57"/>
      <c r="G31" s="67">
        <f>SUM(G27:G30)</f>
        <v>2</v>
      </c>
      <c r="H31" s="67">
        <f>SUM(H27:H30)</f>
        <v>24.000000000000004</v>
      </c>
    </row>
    <row r="32" spans="2:8" x14ac:dyDescent="0.25">
      <c r="B32" s="55" t="s">
        <v>136</v>
      </c>
      <c r="C32" s="55"/>
      <c r="D32" s="55"/>
      <c r="E32" s="55"/>
      <c r="F32" s="55"/>
      <c r="G32" s="55"/>
      <c r="H32" s="55"/>
    </row>
  </sheetData>
  <mergeCells count="4">
    <mergeCell ref="B8:H8"/>
    <mergeCell ref="B16:H16"/>
    <mergeCell ref="B24:H24"/>
    <mergeCell ref="B32:H3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24E4D-043F-45A5-A0BB-C4B56799C7B2}">
  <dimension ref="B2:I28"/>
  <sheetViews>
    <sheetView workbookViewId="0">
      <selection activeCell="P18" sqref="P18"/>
    </sheetView>
  </sheetViews>
  <sheetFormatPr defaultRowHeight="15" x14ac:dyDescent="0.25"/>
  <cols>
    <col min="2" max="2" width="18.5703125" bestFit="1" customWidth="1"/>
    <col min="3" max="3" width="11" bestFit="1" customWidth="1"/>
    <col min="4" max="4" width="12" bestFit="1" customWidth="1"/>
    <col min="5" max="5" width="11.42578125" customWidth="1"/>
    <col min="6" max="6" width="13.140625" bestFit="1" customWidth="1"/>
    <col min="7" max="7" width="11" bestFit="1" customWidth="1"/>
    <col min="8" max="8" width="10.85546875" bestFit="1" customWidth="1"/>
    <col min="9" max="9" width="10.42578125" bestFit="1" customWidth="1"/>
  </cols>
  <sheetData>
    <row r="2" spans="2:9" ht="15.75" thickBot="1" x14ac:dyDescent="0.3"/>
    <row r="3" spans="2:9" ht="30.75" thickBot="1" x14ac:dyDescent="0.3">
      <c r="B3" s="37" t="s">
        <v>7</v>
      </c>
      <c r="C3" s="7" t="s">
        <v>0</v>
      </c>
      <c r="D3" s="8" t="s">
        <v>1</v>
      </c>
      <c r="E3" s="8" t="s">
        <v>2</v>
      </c>
      <c r="F3" s="8" t="s">
        <v>3</v>
      </c>
      <c r="G3" s="8" t="s">
        <v>4</v>
      </c>
      <c r="H3" s="8" t="s">
        <v>5</v>
      </c>
      <c r="I3" s="9" t="s">
        <v>6</v>
      </c>
    </row>
    <row r="4" spans="2:9" ht="15.75" thickBot="1" x14ac:dyDescent="0.3">
      <c r="B4" s="36"/>
      <c r="C4" s="2">
        <v>12</v>
      </c>
      <c r="D4" s="3">
        <f>E4/C4</f>
        <v>1.4473684210526316</v>
      </c>
      <c r="E4" s="3">
        <f>I4/F4</f>
        <v>17.368421052631579</v>
      </c>
      <c r="F4" s="4">
        <v>0.95</v>
      </c>
      <c r="G4" s="5">
        <v>3.3</v>
      </c>
      <c r="H4" s="5">
        <v>5</v>
      </c>
      <c r="I4" s="6">
        <f>G4*H4</f>
        <v>16.5</v>
      </c>
    </row>
    <row r="5" spans="2:9" ht="15.75" thickBot="1" x14ac:dyDescent="0.3"/>
    <row r="6" spans="2:9" ht="30.75" thickBot="1" x14ac:dyDescent="0.3">
      <c r="B6" s="37" t="s">
        <v>8</v>
      </c>
      <c r="C6" s="7" t="s">
        <v>0</v>
      </c>
      <c r="D6" s="8" t="s">
        <v>1</v>
      </c>
      <c r="E6" s="8" t="s">
        <v>2</v>
      </c>
      <c r="F6" s="8" t="s">
        <v>3</v>
      </c>
      <c r="G6" s="8" t="s">
        <v>4</v>
      </c>
      <c r="H6" s="8" t="s">
        <v>5</v>
      </c>
      <c r="I6" s="9" t="s">
        <v>6</v>
      </c>
    </row>
    <row r="7" spans="2:9" ht="15.75" thickBot="1" x14ac:dyDescent="0.3">
      <c r="B7" s="38"/>
      <c r="C7" s="2">
        <v>12</v>
      </c>
      <c r="D7" s="3">
        <f>E7/C7</f>
        <v>2.192982456140351</v>
      </c>
      <c r="E7" s="3">
        <f>I7/F7</f>
        <v>26.315789473684212</v>
      </c>
      <c r="F7" s="4">
        <v>0.95</v>
      </c>
      <c r="G7" s="5">
        <v>5</v>
      </c>
      <c r="H7" s="5">
        <v>5</v>
      </c>
      <c r="I7" s="6">
        <f>G7*H7</f>
        <v>25</v>
      </c>
    </row>
    <row r="8" spans="2:9" ht="15.75" thickBot="1" x14ac:dyDescent="0.3"/>
    <row r="9" spans="2:9" ht="30.75" thickBot="1" x14ac:dyDescent="0.3">
      <c r="B9" s="35" t="s">
        <v>9</v>
      </c>
      <c r="C9" s="7" t="s">
        <v>0</v>
      </c>
      <c r="D9" s="8" t="s">
        <v>1</v>
      </c>
      <c r="E9" s="8" t="s">
        <v>2</v>
      </c>
      <c r="F9" s="8" t="s">
        <v>3</v>
      </c>
      <c r="G9" s="8" t="s">
        <v>4</v>
      </c>
      <c r="H9" s="8" t="s">
        <v>5</v>
      </c>
      <c r="I9" s="9" t="s">
        <v>6</v>
      </c>
    </row>
    <row r="10" spans="2:9" ht="15.75" thickBot="1" x14ac:dyDescent="0.3">
      <c r="B10" s="36"/>
      <c r="C10" s="2">
        <v>12</v>
      </c>
      <c r="D10" s="3">
        <f>E10/C10</f>
        <v>1.4473684210526316</v>
      </c>
      <c r="E10" s="3">
        <f>I10/F10</f>
        <v>17.368421052631579</v>
      </c>
      <c r="F10" s="4">
        <v>0.95</v>
      </c>
      <c r="G10" s="5">
        <v>3.3</v>
      </c>
      <c r="H10" s="5">
        <v>5</v>
      </c>
      <c r="I10" s="6">
        <f>G10*H10</f>
        <v>16.5</v>
      </c>
    </row>
    <row r="11" spans="2:9" ht="15.75" thickBot="1" x14ac:dyDescent="0.3"/>
    <row r="12" spans="2:9" ht="30.75" thickBot="1" x14ac:dyDescent="0.3">
      <c r="B12" s="35" t="s">
        <v>10</v>
      </c>
      <c r="C12" s="7" t="s">
        <v>0</v>
      </c>
      <c r="D12" s="8" t="s">
        <v>1</v>
      </c>
      <c r="E12" s="8" t="s">
        <v>2</v>
      </c>
      <c r="F12" s="8" t="s">
        <v>3</v>
      </c>
      <c r="G12" s="8" t="s">
        <v>4</v>
      </c>
      <c r="H12" s="8" t="s">
        <v>5</v>
      </c>
      <c r="I12" s="9" t="s">
        <v>6</v>
      </c>
    </row>
    <row r="13" spans="2:9" ht="15.75" thickBot="1" x14ac:dyDescent="0.3">
      <c r="B13" s="36"/>
      <c r="C13" s="2">
        <v>12</v>
      </c>
      <c r="D13" s="3">
        <f>E13/C13</f>
        <v>1.4473684210526316</v>
      </c>
      <c r="E13" s="3">
        <f>I13/F13</f>
        <v>17.368421052631579</v>
      </c>
      <c r="F13" s="4">
        <v>0.95</v>
      </c>
      <c r="G13" s="5">
        <v>3.3</v>
      </c>
      <c r="H13" s="5">
        <v>5</v>
      </c>
      <c r="I13" s="6">
        <f>G13*H13</f>
        <v>16.5</v>
      </c>
    </row>
    <row r="14" spans="2:9" ht="15.75" thickBot="1" x14ac:dyDescent="0.3"/>
    <row r="15" spans="2:9" ht="30.75" thickBot="1" x14ac:dyDescent="0.3">
      <c r="B15" s="35" t="s">
        <v>11</v>
      </c>
      <c r="C15" s="7" t="s">
        <v>0</v>
      </c>
      <c r="D15" s="8" t="s">
        <v>1</v>
      </c>
      <c r="E15" s="8" t="s">
        <v>2</v>
      </c>
      <c r="F15" s="8" t="s">
        <v>3</v>
      </c>
      <c r="G15" s="8" t="s">
        <v>4</v>
      </c>
      <c r="H15" s="8" t="s">
        <v>5</v>
      </c>
      <c r="I15" s="9" t="s">
        <v>6</v>
      </c>
    </row>
    <row r="16" spans="2:9" ht="15.75" thickBot="1" x14ac:dyDescent="0.3">
      <c r="B16" s="36"/>
      <c r="C16" s="2">
        <v>12</v>
      </c>
      <c r="D16" s="3">
        <f>E16/C16</f>
        <v>11.578947368421053</v>
      </c>
      <c r="E16" s="3">
        <f>I16/F16</f>
        <v>138.94736842105263</v>
      </c>
      <c r="F16" s="4">
        <v>0.95</v>
      </c>
      <c r="G16" s="10">
        <f>C16</f>
        <v>12</v>
      </c>
      <c r="H16" s="5">
        <v>11</v>
      </c>
      <c r="I16" s="6">
        <f>G16*H16</f>
        <v>132</v>
      </c>
    </row>
    <row r="17" spans="2:9" ht="15.75" thickBot="1" x14ac:dyDescent="0.3"/>
    <row r="18" spans="2:9" ht="30.75" thickBot="1" x14ac:dyDescent="0.3">
      <c r="B18" s="35" t="s">
        <v>12</v>
      </c>
      <c r="C18" s="7" t="s">
        <v>0</v>
      </c>
      <c r="D18" s="8" t="s">
        <v>1</v>
      </c>
      <c r="E18" s="8" t="s">
        <v>2</v>
      </c>
      <c r="F18" s="8" t="s">
        <v>3</v>
      </c>
      <c r="G18" s="8" t="s">
        <v>4</v>
      </c>
      <c r="H18" s="8" t="s">
        <v>5</v>
      </c>
      <c r="I18" s="9" t="s">
        <v>6</v>
      </c>
    </row>
    <row r="19" spans="2:9" ht="15.75" thickBot="1" x14ac:dyDescent="0.3">
      <c r="B19" s="36"/>
      <c r="C19" s="2">
        <v>12</v>
      </c>
      <c r="D19" s="3">
        <f>E19/C19</f>
        <v>11.578947368421053</v>
      </c>
      <c r="E19" s="3">
        <f>I19/F19</f>
        <v>138.94736842105263</v>
      </c>
      <c r="F19" s="4">
        <v>0.95</v>
      </c>
      <c r="G19" s="10">
        <f>C19</f>
        <v>12</v>
      </c>
      <c r="H19" s="5">
        <v>11</v>
      </c>
      <c r="I19" s="6">
        <f>G19*H19</f>
        <v>132</v>
      </c>
    </row>
    <row r="20" spans="2:9" ht="15.75" thickBot="1" x14ac:dyDescent="0.3"/>
    <row r="21" spans="2:9" ht="30.75" thickBot="1" x14ac:dyDescent="0.3">
      <c r="B21" s="35" t="s">
        <v>13</v>
      </c>
      <c r="C21" s="7" t="s">
        <v>0</v>
      </c>
      <c r="D21" s="8" t="s">
        <v>1</v>
      </c>
      <c r="E21" s="8" t="s">
        <v>2</v>
      </c>
      <c r="F21" s="8" t="s">
        <v>3</v>
      </c>
      <c r="G21" s="8" t="s">
        <v>4</v>
      </c>
      <c r="H21" s="8" t="s">
        <v>5</v>
      </c>
      <c r="I21" s="9" t="s">
        <v>6</v>
      </c>
    </row>
    <row r="22" spans="2:9" ht="15.75" thickBot="1" x14ac:dyDescent="0.3">
      <c r="B22" s="36"/>
      <c r="C22" s="2">
        <v>12</v>
      </c>
      <c r="D22" s="3">
        <f>E22/C22</f>
        <v>11.578947368421053</v>
      </c>
      <c r="E22" s="3">
        <f>I22/F22</f>
        <v>138.94736842105263</v>
      </c>
      <c r="F22" s="4">
        <v>0.95</v>
      </c>
      <c r="G22" s="10">
        <f>C22</f>
        <v>12</v>
      </c>
      <c r="H22" s="5">
        <v>11</v>
      </c>
      <c r="I22" s="6">
        <f>G22*H22</f>
        <v>132</v>
      </c>
    </row>
    <row r="23" spans="2:9" ht="15.75" thickBot="1" x14ac:dyDescent="0.3"/>
    <row r="24" spans="2:9" ht="30.75" thickBot="1" x14ac:dyDescent="0.3">
      <c r="B24" s="35" t="s">
        <v>14</v>
      </c>
      <c r="C24" s="7" t="s">
        <v>0</v>
      </c>
      <c r="D24" s="8" t="s">
        <v>1</v>
      </c>
      <c r="E24" s="8" t="s">
        <v>2</v>
      </c>
      <c r="F24" s="8" t="s">
        <v>3</v>
      </c>
      <c r="G24" s="8" t="s">
        <v>4</v>
      </c>
      <c r="H24" s="8" t="s">
        <v>5</v>
      </c>
      <c r="I24" s="9" t="s">
        <v>6</v>
      </c>
    </row>
    <row r="25" spans="2:9" ht="15.75" thickBot="1" x14ac:dyDescent="0.3">
      <c r="B25" s="36"/>
      <c r="C25" s="2">
        <v>12</v>
      </c>
      <c r="D25" s="3">
        <f>E25/C25</f>
        <v>11.578947368421053</v>
      </c>
      <c r="E25" s="3">
        <f>I25/F25</f>
        <v>138.94736842105263</v>
      </c>
      <c r="F25" s="4">
        <v>0.95</v>
      </c>
      <c r="G25" s="10">
        <f>C25</f>
        <v>12</v>
      </c>
      <c r="H25" s="5">
        <v>11</v>
      </c>
      <c r="I25" s="6">
        <f>G25*H25</f>
        <v>132</v>
      </c>
    </row>
    <row r="26" spans="2:9" ht="15.75" thickBot="1" x14ac:dyDescent="0.3"/>
    <row r="27" spans="2:9" ht="15.75" thickBot="1" x14ac:dyDescent="0.3">
      <c r="B27" s="35" t="s">
        <v>15</v>
      </c>
      <c r="C27" s="7" t="s">
        <v>16</v>
      </c>
      <c r="D27" s="8" t="s">
        <v>5</v>
      </c>
      <c r="E27" s="8" t="s">
        <v>6</v>
      </c>
      <c r="F27" s="9" t="s">
        <v>3</v>
      </c>
    </row>
    <row r="28" spans="2:9" ht="15.75" thickBot="1" x14ac:dyDescent="0.3">
      <c r="B28" s="36"/>
      <c r="C28" s="10">
        <v>12</v>
      </c>
      <c r="D28" s="10">
        <f>SUM(D4,D7,D10,D13,D16,D19,D22,D25)</f>
        <v>52.850877192982466</v>
      </c>
      <c r="E28" s="10">
        <f>SUM(E4,E7,E10,E13,E16,E19,E22,E25)</f>
        <v>634.21052631578937</v>
      </c>
      <c r="F28" s="11">
        <f>SUM(I4,I7,I10,I13,I16,I19,I22,I25)/E28</f>
        <v>0.95000000000000018</v>
      </c>
    </row>
  </sheetData>
  <mergeCells count="9">
    <mergeCell ref="B21:B22"/>
    <mergeCell ref="B24:B25"/>
    <mergeCell ref="B6:B7"/>
    <mergeCell ref="B27:B28"/>
    <mergeCell ref="B3:B4"/>
    <mergeCell ref="B9:B10"/>
    <mergeCell ref="B12:B13"/>
    <mergeCell ref="B15:B16"/>
    <mergeCell ref="B18:B19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F97BD-F500-4156-AE08-E920C6D89B2D}">
  <dimension ref="A1:L60"/>
  <sheetViews>
    <sheetView workbookViewId="0">
      <selection activeCell="K38" sqref="K38"/>
    </sheetView>
  </sheetViews>
  <sheetFormatPr defaultRowHeight="15" x14ac:dyDescent="0.25"/>
  <cols>
    <col min="2" max="2" width="10.5703125" style="1" bestFit="1" customWidth="1"/>
    <col min="3" max="3" width="22.42578125" bestFit="1" customWidth="1"/>
    <col min="4" max="4" width="11.140625" bestFit="1" customWidth="1"/>
    <col min="6" max="6" width="9.140625" style="1"/>
    <col min="7" max="7" width="11" style="1" bestFit="1" customWidth="1"/>
    <col min="8" max="8" width="10.85546875" style="1" bestFit="1" customWidth="1"/>
    <col min="9" max="9" width="10.42578125" bestFit="1" customWidth="1"/>
  </cols>
  <sheetData>
    <row r="1" spans="1:11" x14ac:dyDescent="0.25">
      <c r="A1" t="s">
        <v>92</v>
      </c>
    </row>
    <row r="2" spans="1:11" x14ac:dyDescent="0.25">
      <c r="A2" t="s">
        <v>93</v>
      </c>
      <c r="B2" s="1" t="s">
        <v>94</v>
      </c>
      <c r="C2" t="s">
        <v>95</v>
      </c>
      <c r="D2" t="s">
        <v>96</v>
      </c>
      <c r="E2" t="s">
        <v>97</v>
      </c>
      <c r="F2" s="1" t="s">
        <v>98</v>
      </c>
      <c r="G2" s="1" t="s">
        <v>99</v>
      </c>
      <c r="H2" s="1" t="s">
        <v>100</v>
      </c>
      <c r="I2" s="1" t="s">
        <v>101</v>
      </c>
      <c r="J2" s="1" t="s">
        <v>102</v>
      </c>
      <c r="K2" s="1" t="s">
        <v>103</v>
      </c>
    </row>
    <row r="3" spans="1:11" x14ac:dyDescent="0.25">
      <c r="A3">
        <v>1</v>
      </c>
      <c r="B3" s="27" t="s">
        <v>107</v>
      </c>
      <c r="D3" t="s">
        <v>105</v>
      </c>
      <c r="E3" t="s">
        <v>108</v>
      </c>
      <c r="F3" s="1" t="s">
        <v>109</v>
      </c>
      <c r="H3" s="1" t="s">
        <v>104</v>
      </c>
      <c r="I3" s="1" t="s">
        <v>110</v>
      </c>
    </row>
    <row r="4" spans="1:11" x14ac:dyDescent="0.25">
      <c r="D4" t="s">
        <v>106</v>
      </c>
    </row>
    <row r="16" spans="1:11" x14ac:dyDescent="0.25">
      <c r="B16" s="1" t="s">
        <v>21</v>
      </c>
      <c r="C16" t="s">
        <v>22</v>
      </c>
      <c r="D16" t="s">
        <v>18</v>
      </c>
      <c r="E16" t="s">
        <v>17</v>
      </c>
      <c r="F16" s="1" t="s">
        <v>60</v>
      </c>
      <c r="G16" s="1" t="s">
        <v>16</v>
      </c>
      <c r="H16" s="1" t="s">
        <v>5</v>
      </c>
    </row>
    <row r="17" spans="3:12" x14ac:dyDescent="0.25">
      <c r="C17" t="s">
        <v>23</v>
      </c>
      <c r="F17" s="1">
        <v>2</v>
      </c>
      <c r="G17" s="1">
        <v>24</v>
      </c>
      <c r="H17" s="1">
        <v>55</v>
      </c>
    </row>
    <row r="18" spans="3:12" x14ac:dyDescent="0.25">
      <c r="C18" t="s">
        <v>24</v>
      </c>
      <c r="F18" s="1">
        <v>3</v>
      </c>
      <c r="G18" s="1">
        <v>17</v>
      </c>
      <c r="H18" s="1">
        <v>0.72</v>
      </c>
      <c r="L18" s="26" t="s">
        <v>71</v>
      </c>
    </row>
    <row r="19" spans="3:12" x14ac:dyDescent="0.25">
      <c r="C19" t="s">
        <v>25</v>
      </c>
      <c r="F19" s="1">
        <v>3</v>
      </c>
      <c r="G19" s="1">
        <v>17</v>
      </c>
      <c r="H19" s="1">
        <v>0.72</v>
      </c>
      <c r="L19" t="s">
        <v>68</v>
      </c>
    </row>
    <row r="20" spans="3:12" x14ac:dyDescent="0.25">
      <c r="C20" t="s">
        <v>26</v>
      </c>
      <c r="F20" s="1">
        <v>3</v>
      </c>
      <c r="G20" s="1">
        <v>17</v>
      </c>
      <c r="H20" s="1">
        <v>0.72</v>
      </c>
      <c r="L20" t="s">
        <v>69</v>
      </c>
    </row>
    <row r="21" spans="3:12" x14ac:dyDescent="0.25">
      <c r="C21" t="s">
        <v>27</v>
      </c>
      <c r="F21" s="1">
        <v>3</v>
      </c>
      <c r="G21" s="1">
        <v>17</v>
      </c>
      <c r="H21" s="1">
        <v>0.72</v>
      </c>
      <c r="L21" s="26" t="s">
        <v>70</v>
      </c>
    </row>
    <row r="22" spans="3:12" x14ac:dyDescent="0.25">
      <c r="C22" t="s">
        <v>28</v>
      </c>
      <c r="F22" s="1">
        <v>3</v>
      </c>
      <c r="G22" s="1">
        <v>17</v>
      </c>
      <c r="H22" s="1">
        <v>0.72</v>
      </c>
    </row>
    <row r="23" spans="3:12" x14ac:dyDescent="0.25">
      <c r="C23" t="s">
        <v>29</v>
      </c>
      <c r="F23" s="1">
        <v>3</v>
      </c>
      <c r="G23" s="1">
        <v>17</v>
      </c>
      <c r="H23" s="1">
        <v>0.72</v>
      </c>
    </row>
    <row r="24" spans="3:12" x14ac:dyDescent="0.25">
      <c r="C24" t="s">
        <v>30</v>
      </c>
      <c r="F24" s="1">
        <v>3</v>
      </c>
      <c r="G24" s="1">
        <v>17</v>
      </c>
      <c r="H24" s="1">
        <v>0.72</v>
      </c>
    </row>
    <row r="25" spans="3:12" x14ac:dyDescent="0.25">
      <c r="C25" t="s">
        <v>31</v>
      </c>
      <c r="F25" s="1">
        <v>3</v>
      </c>
      <c r="G25" s="1">
        <v>17</v>
      </c>
      <c r="H25" s="1">
        <v>0.72</v>
      </c>
    </row>
    <row r="26" spans="3:12" x14ac:dyDescent="0.25">
      <c r="C26" t="s">
        <v>32</v>
      </c>
      <c r="F26" s="1">
        <v>2</v>
      </c>
      <c r="G26" s="1">
        <v>24</v>
      </c>
      <c r="H26" s="1">
        <v>0.4</v>
      </c>
    </row>
    <row r="27" spans="3:12" x14ac:dyDescent="0.25">
      <c r="C27" t="s">
        <v>33</v>
      </c>
      <c r="F27" s="1">
        <v>2</v>
      </c>
      <c r="G27" s="1">
        <v>24</v>
      </c>
      <c r="H27" s="1">
        <v>0.4</v>
      </c>
    </row>
    <row r="28" spans="3:12" x14ac:dyDescent="0.25">
      <c r="C28" t="s">
        <v>34</v>
      </c>
      <c r="F28" s="1">
        <v>2</v>
      </c>
      <c r="G28" s="1">
        <v>24</v>
      </c>
      <c r="H28" s="1">
        <v>0.4</v>
      </c>
    </row>
    <row r="29" spans="3:12" x14ac:dyDescent="0.25">
      <c r="C29" t="s">
        <v>35</v>
      </c>
      <c r="F29" s="1">
        <v>2</v>
      </c>
      <c r="G29" s="1">
        <v>24</v>
      </c>
      <c r="H29" s="1">
        <v>0.4</v>
      </c>
    </row>
    <row r="30" spans="3:12" x14ac:dyDescent="0.25">
      <c r="C30" t="s">
        <v>36</v>
      </c>
      <c r="F30" s="1">
        <v>2</v>
      </c>
      <c r="G30" s="1">
        <v>24</v>
      </c>
      <c r="H30" s="1">
        <v>0.4</v>
      </c>
    </row>
    <row r="31" spans="3:12" x14ac:dyDescent="0.25">
      <c r="C31" t="s">
        <v>37</v>
      </c>
      <c r="F31" s="1">
        <v>2</v>
      </c>
      <c r="G31" s="1">
        <v>32</v>
      </c>
      <c r="H31" s="1">
        <v>0.02</v>
      </c>
    </row>
    <row r="32" spans="3:12" x14ac:dyDescent="0.25">
      <c r="C32" t="s">
        <v>38</v>
      </c>
      <c r="F32" s="1">
        <v>3</v>
      </c>
      <c r="G32" s="1">
        <v>16</v>
      </c>
      <c r="H32" s="1">
        <v>2.5000000000000001E-2</v>
      </c>
    </row>
    <row r="33" spans="3:8" x14ac:dyDescent="0.25">
      <c r="C33" t="s">
        <v>39</v>
      </c>
      <c r="F33" s="1">
        <v>3</v>
      </c>
      <c r="G33" s="1">
        <v>16</v>
      </c>
      <c r="H33" s="1">
        <v>2.5000000000000001E-2</v>
      </c>
    </row>
    <row r="34" spans="3:8" x14ac:dyDescent="0.25">
      <c r="C34" t="s">
        <v>40</v>
      </c>
      <c r="F34" s="1">
        <v>3</v>
      </c>
      <c r="G34" s="1">
        <v>16</v>
      </c>
      <c r="H34" s="1">
        <v>2.5000000000000001E-2</v>
      </c>
    </row>
    <row r="35" spans="3:8" x14ac:dyDescent="0.25">
      <c r="C35" t="s">
        <v>41</v>
      </c>
      <c r="F35" s="1">
        <v>3</v>
      </c>
      <c r="G35" s="1">
        <v>16</v>
      </c>
      <c r="H35" s="1">
        <v>2.5000000000000001E-2</v>
      </c>
    </row>
    <row r="36" spans="3:8" x14ac:dyDescent="0.25">
      <c r="C36" t="s">
        <v>42</v>
      </c>
      <c r="F36" s="1">
        <v>3</v>
      </c>
      <c r="G36" s="1">
        <v>16</v>
      </c>
      <c r="H36" s="1">
        <v>2.5000000000000001E-2</v>
      </c>
    </row>
    <row r="37" spans="3:8" x14ac:dyDescent="0.25">
      <c r="C37" t="s">
        <v>43</v>
      </c>
      <c r="F37" s="1">
        <v>2</v>
      </c>
      <c r="G37" s="1">
        <v>32</v>
      </c>
      <c r="H37" s="1">
        <v>0.02</v>
      </c>
    </row>
    <row r="38" spans="3:8" x14ac:dyDescent="0.25">
      <c r="C38" t="s">
        <v>44</v>
      </c>
      <c r="F38" s="1">
        <v>2</v>
      </c>
      <c r="G38" s="1">
        <v>32</v>
      </c>
      <c r="H38" s="1">
        <v>0.02</v>
      </c>
    </row>
    <row r="39" spans="3:8" x14ac:dyDescent="0.25">
      <c r="C39" t="s">
        <v>45</v>
      </c>
      <c r="F39" s="1">
        <v>2</v>
      </c>
      <c r="G39" s="1">
        <v>12</v>
      </c>
      <c r="H39" s="1">
        <v>0.02</v>
      </c>
    </row>
    <row r="40" spans="3:8" x14ac:dyDescent="0.25">
      <c r="C40" t="s">
        <v>46</v>
      </c>
      <c r="F40" s="1">
        <v>2</v>
      </c>
      <c r="G40" s="1">
        <v>24</v>
      </c>
      <c r="H40" s="1">
        <v>0.05</v>
      </c>
    </row>
    <row r="41" spans="3:8" x14ac:dyDescent="0.25">
      <c r="C41" t="s">
        <v>47</v>
      </c>
      <c r="F41" s="1">
        <v>3</v>
      </c>
      <c r="G41" s="1">
        <v>16</v>
      </c>
      <c r="H41" s="1">
        <v>2.5000000000000001E-2</v>
      </c>
    </row>
    <row r="42" spans="3:8" x14ac:dyDescent="0.25">
      <c r="C42" t="s">
        <v>48</v>
      </c>
      <c r="F42" s="1">
        <v>3</v>
      </c>
      <c r="G42" s="1">
        <v>16</v>
      </c>
      <c r="H42" s="1">
        <v>2.5000000000000001E-2</v>
      </c>
    </row>
    <row r="43" spans="3:8" x14ac:dyDescent="0.25">
      <c r="C43" t="s">
        <v>49</v>
      </c>
      <c r="F43" s="1">
        <v>3</v>
      </c>
      <c r="G43" s="1">
        <v>16</v>
      </c>
      <c r="H43" s="1">
        <v>2.5000000000000001E-2</v>
      </c>
    </row>
    <row r="44" spans="3:8" x14ac:dyDescent="0.25">
      <c r="C44" t="s">
        <v>50</v>
      </c>
      <c r="F44" s="1">
        <v>4</v>
      </c>
      <c r="G44" s="1">
        <v>5</v>
      </c>
      <c r="H44" s="1">
        <v>0.02</v>
      </c>
    </row>
    <row r="45" spans="3:8" x14ac:dyDescent="0.25">
      <c r="C45" t="s">
        <v>51</v>
      </c>
      <c r="F45" s="1">
        <v>3</v>
      </c>
      <c r="G45" s="1">
        <v>5</v>
      </c>
      <c r="H45" s="1">
        <v>0.05</v>
      </c>
    </row>
    <row r="46" spans="3:8" x14ac:dyDescent="0.25">
      <c r="C46" t="s">
        <v>52</v>
      </c>
      <c r="F46" s="1">
        <v>3</v>
      </c>
      <c r="G46" s="1">
        <v>5</v>
      </c>
      <c r="H46" s="1">
        <v>0.05</v>
      </c>
    </row>
    <row r="47" spans="3:8" x14ac:dyDescent="0.25">
      <c r="C47" t="s">
        <v>53</v>
      </c>
      <c r="F47" s="1">
        <v>3</v>
      </c>
      <c r="G47" s="1">
        <v>5</v>
      </c>
      <c r="H47" s="1">
        <v>0.05</v>
      </c>
    </row>
    <row r="48" spans="3:8" x14ac:dyDescent="0.25">
      <c r="C48" t="s">
        <v>54</v>
      </c>
      <c r="F48" s="1">
        <v>3</v>
      </c>
      <c r="G48" s="1">
        <v>5</v>
      </c>
      <c r="H48" s="1">
        <v>0.05</v>
      </c>
    </row>
    <row r="49" spans="3:8" x14ac:dyDescent="0.25">
      <c r="C49" t="s">
        <v>55</v>
      </c>
      <c r="F49" s="1">
        <v>3</v>
      </c>
      <c r="G49" s="1">
        <v>5</v>
      </c>
      <c r="H49" s="1">
        <v>0.05</v>
      </c>
    </row>
    <row r="50" spans="3:8" x14ac:dyDescent="0.25">
      <c r="C50" t="s">
        <v>56</v>
      </c>
      <c r="F50" s="1">
        <v>3</v>
      </c>
      <c r="G50" s="1">
        <v>5</v>
      </c>
      <c r="H50" s="1">
        <f>20/1000</f>
        <v>0.02</v>
      </c>
    </row>
    <row r="51" spans="3:8" x14ac:dyDescent="0.25">
      <c r="C51" t="s">
        <v>57</v>
      </c>
      <c r="F51" s="1">
        <v>3</v>
      </c>
      <c r="G51" s="1">
        <v>5</v>
      </c>
      <c r="H51" s="1">
        <f t="shared" ref="H51:H53" si="0">20/1000</f>
        <v>0.02</v>
      </c>
    </row>
    <row r="52" spans="3:8" x14ac:dyDescent="0.25">
      <c r="C52" t="s">
        <v>58</v>
      </c>
      <c r="F52" s="1">
        <v>3</v>
      </c>
      <c r="G52" s="1">
        <v>5</v>
      </c>
      <c r="H52" s="1">
        <f t="shared" si="0"/>
        <v>0.02</v>
      </c>
    </row>
    <row r="53" spans="3:8" x14ac:dyDescent="0.25">
      <c r="C53" t="s">
        <v>59</v>
      </c>
      <c r="F53" s="1">
        <v>3</v>
      </c>
      <c r="G53" s="1">
        <v>5</v>
      </c>
      <c r="H53" s="1">
        <f t="shared" si="0"/>
        <v>0.02</v>
      </c>
    </row>
    <row r="54" spans="3:8" x14ac:dyDescent="0.25">
      <c r="C54" t="s">
        <v>61</v>
      </c>
      <c r="F54" s="1">
        <v>12</v>
      </c>
      <c r="G54" s="1">
        <v>3</v>
      </c>
      <c r="H54" s="1">
        <v>3</v>
      </c>
    </row>
    <row r="55" spans="3:8" x14ac:dyDescent="0.25">
      <c r="C55" t="s">
        <v>62</v>
      </c>
      <c r="F55" s="1">
        <v>7</v>
      </c>
      <c r="G55" s="1">
        <v>3</v>
      </c>
      <c r="H55" s="1">
        <v>3</v>
      </c>
    </row>
    <row r="56" spans="3:8" x14ac:dyDescent="0.25">
      <c r="C56" t="s">
        <v>63</v>
      </c>
      <c r="F56" s="1">
        <v>4</v>
      </c>
      <c r="G56" s="1">
        <v>3</v>
      </c>
      <c r="H56" s="1">
        <v>0.2</v>
      </c>
    </row>
    <row r="57" spans="3:8" x14ac:dyDescent="0.25">
      <c r="C57" t="s">
        <v>64</v>
      </c>
      <c r="F57" s="1">
        <v>4</v>
      </c>
      <c r="G57" s="1">
        <v>3</v>
      </c>
      <c r="H57" s="1">
        <v>0.2</v>
      </c>
    </row>
    <row r="58" spans="3:8" x14ac:dyDescent="0.25">
      <c r="C58" t="s">
        <v>65</v>
      </c>
      <c r="F58" s="1">
        <v>4</v>
      </c>
      <c r="G58" s="1">
        <v>3</v>
      </c>
      <c r="H58" s="1">
        <v>0.2</v>
      </c>
    </row>
    <row r="59" spans="3:8" x14ac:dyDescent="0.25">
      <c r="C59" t="s">
        <v>66</v>
      </c>
      <c r="F59" s="1">
        <v>4</v>
      </c>
      <c r="G59" s="1">
        <v>3</v>
      </c>
      <c r="H59" s="1">
        <v>0.2</v>
      </c>
    </row>
    <row r="60" spans="3:8" x14ac:dyDescent="0.25">
      <c r="C60" t="s">
        <v>67</v>
      </c>
      <c r="F60" s="1">
        <v>3</v>
      </c>
      <c r="G60" s="1">
        <v>3</v>
      </c>
      <c r="H60" s="1">
        <v>0.2</v>
      </c>
    </row>
  </sheetData>
  <phoneticPr fontId="4" type="noConversion"/>
  <hyperlinks>
    <hyperlink ref="L21" r:id="rId1" xr:uid="{3C3631C3-CDF1-47C4-B475-3D37E3B2BC5D}"/>
    <hyperlink ref="L18" r:id="rId2" display="https://www.digikey.com/en/products/filter/terminal-blocks-wire-to-board/371?s=N4IgjCBcoGwJxVAYygMwIYBsDOBTANCAPZQDaIAzAExhgCsALCIQ7QBxwDszIrYcYNjz4CELWnCowQAXUIAHAC5QQAZUUAnAJYA7AOYgAvoTYAGKohApIGHAWJlKdGGAYXxcRgjkglK9dr6RoRgppx0lta2eIQkkORg8FSesgrKkGqaugbG4Axs3NBWaFgxDvG8pqYwdBEsVTXS9dV0Qs01Fj5%2BGQHZweBwHJEldrGOpqm%2B6ZmBOYQ0tcM2pfZx5LUABACCPHSc27tsB4QuxyA1ZzAwZ6FgB13TAKo6WooA8qgAsrjo2ACuGlw-RoMCERSiKzGFQgDxUAEkdIpcHpcBojLkIkV5FAwApsZAqHRctIiloACYqAC0oXcUxUPEUAE95ECMmTsChDIYgA" xr:uid="{14870169-3D2F-42F0-87B1-3A7CE46FE0B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TODO</vt:lpstr>
      <vt:lpstr>Sheet7</vt:lpstr>
      <vt:lpstr>Accessory Power Bus - 3.3V</vt:lpstr>
      <vt:lpstr>Controller Power Bus - 9V</vt:lpstr>
      <vt:lpstr>Main Power Bus - Vin</vt:lpstr>
      <vt:lpstr>Power Management</vt:lpstr>
      <vt:lpstr>Terminal Block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Lendi</dc:creator>
  <cp:lastModifiedBy>Josh Lendi</cp:lastModifiedBy>
  <dcterms:created xsi:type="dcterms:W3CDTF">2022-01-02T15:55:34Z</dcterms:created>
  <dcterms:modified xsi:type="dcterms:W3CDTF">2023-08-06T01:22:15Z</dcterms:modified>
</cp:coreProperties>
</file>