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ertical Garden\Project Documentation\"/>
    </mc:Choice>
  </mc:AlternateContent>
  <xr:revisionPtr revIDLastSave="0" documentId="13_ncr:1_{782F533A-0672-4C08-824B-F98A5DE32D48}" xr6:coauthVersionLast="45" xr6:coauthVersionMax="45" xr10:uidLastSave="{00000000-0000-0000-0000-000000000000}"/>
  <bookViews>
    <workbookView xWindow="4680" yWindow="630" windowWidth="39765" windowHeight="20970" xr2:uid="{635E08A4-9902-4434-B63D-9B9A7E810C8C}"/>
  </bookViews>
  <sheets>
    <sheet name="English" sheetId="1" r:id="rId1"/>
    <sheet name="Metric" sheetId="2" r:id="rId2"/>
    <sheet name="Revis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2" l="1"/>
  <c r="M46" i="2" s="1"/>
  <c r="D46" i="2"/>
  <c r="F46" i="2"/>
  <c r="D45" i="2"/>
  <c r="M40" i="2"/>
  <c r="F40" i="2"/>
  <c r="K46" i="1"/>
  <c r="K45" i="1"/>
  <c r="M45" i="1" s="1"/>
  <c r="D45" i="1"/>
  <c r="F45" i="1" s="1"/>
  <c r="D19" i="1"/>
  <c r="D23" i="1" s="1"/>
  <c r="F23" i="1" s="1"/>
  <c r="G30" i="2"/>
  <c r="E30" i="2"/>
  <c r="E31" i="2"/>
  <c r="F31" i="2" s="1"/>
  <c r="D31" i="2"/>
  <c r="F25" i="2"/>
  <c r="D25" i="2"/>
  <c r="D20" i="2"/>
  <c r="D22" i="2" s="1"/>
  <c r="D7" i="2"/>
  <c r="M51" i="2"/>
  <c r="F51" i="2"/>
  <c r="M50" i="2"/>
  <c r="F50" i="2"/>
  <c r="M49" i="2"/>
  <c r="F49" i="2"/>
  <c r="M48" i="2"/>
  <c r="F48" i="2"/>
  <c r="M44" i="2"/>
  <c r="F44" i="2"/>
  <c r="M43" i="2"/>
  <c r="F43" i="2"/>
  <c r="M42" i="2"/>
  <c r="F42" i="2"/>
  <c r="D32" i="2"/>
  <c r="F32" i="2" s="1"/>
  <c r="M31" i="2"/>
  <c r="K31" i="2"/>
  <c r="K32" i="2" s="1"/>
  <c r="M32" i="2" s="1"/>
  <c r="L30" i="2"/>
  <c r="K19" i="2"/>
  <c r="K20" i="2" s="1"/>
  <c r="M20" i="2" s="1"/>
  <c r="D18" i="2"/>
  <c r="D17" i="2"/>
  <c r="F17" i="2" s="1"/>
  <c r="K16" i="2"/>
  <c r="K17" i="2" s="1"/>
  <c r="F15" i="2"/>
  <c r="M14" i="2"/>
  <c r="F14" i="2"/>
  <c r="M13" i="2"/>
  <c r="F13" i="2"/>
  <c r="M12" i="2"/>
  <c r="F12" i="2"/>
  <c r="M5" i="2"/>
  <c r="F40" i="1"/>
  <c r="M40" i="1"/>
  <c r="F44" i="1"/>
  <c r="F43" i="1"/>
  <c r="F42" i="1"/>
  <c r="F51" i="1"/>
  <c r="F50" i="1"/>
  <c r="F49" i="1"/>
  <c r="F48" i="1"/>
  <c r="M51" i="1"/>
  <c r="M50" i="1"/>
  <c r="M49" i="1"/>
  <c r="M48" i="1"/>
  <c r="M46" i="1"/>
  <c r="M44" i="1"/>
  <c r="M43" i="1"/>
  <c r="M42" i="1"/>
  <c r="M30" i="1"/>
  <c r="K22" i="1"/>
  <c r="M22" i="1"/>
  <c r="M24" i="1"/>
  <c r="M23" i="1"/>
  <c r="M20" i="1"/>
  <c r="M19" i="1"/>
  <c r="M18" i="1"/>
  <c r="M17" i="1"/>
  <c r="M16" i="1"/>
  <c r="M14" i="1"/>
  <c r="M13" i="1"/>
  <c r="M12" i="1"/>
  <c r="F17" i="1"/>
  <c r="F13" i="1"/>
  <c r="F14" i="1"/>
  <c r="F15" i="1"/>
  <c r="F18" i="1"/>
  <c r="F25" i="1" s="1"/>
  <c r="F20" i="1"/>
  <c r="F21" i="1"/>
  <c r="F12" i="1"/>
  <c r="D21" i="1"/>
  <c r="K19" i="1"/>
  <c r="K20" i="1" s="1"/>
  <c r="K18" i="1"/>
  <c r="K45" i="2" l="1"/>
  <c r="M45" i="2" s="1"/>
  <c r="F45" i="2"/>
  <c r="F19" i="1"/>
  <c r="F20" i="2"/>
  <c r="F18" i="2"/>
  <c r="D21" i="2"/>
  <c r="F21" i="2" s="1"/>
  <c r="K18" i="2"/>
  <c r="K24" i="2"/>
  <c r="K30" i="2" s="1"/>
  <c r="K33" i="2" s="1"/>
  <c r="M33" i="2" s="1"/>
  <c r="M17" i="2"/>
  <c r="K21" i="2"/>
  <c r="M16" i="2"/>
  <c r="M19" i="2"/>
  <c r="D19" i="2"/>
  <c r="D24" i="2" s="1"/>
  <c r="F24" i="2" s="1"/>
  <c r="K31" i="1"/>
  <c r="M31" i="1" s="1"/>
  <c r="D32" i="1"/>
  <c r="D31" i="1"/>
  <c r="F31" i="1" s="1"/>
  <c r="M5" i="1"/>
  <c r="M24" i="2" l="1"/>
  <c r="M30" i="2" s="1"/>
  <c r="K23" i="2"/>
  <c r="M23" i="2" s="1"/>
  <c r="K22" i="2"/>
  <c r="M22" i="2" s="1"/>
  <c r="M18" i="2"/>
  <c r="D23" i="2"/>
  <c r="F23" i="2" s="1"/>
  <c r="F19" i="2"/>
  <c r="K32" i="1"/>
  <c r="D20" i="1"/>
  <c r="D22" i="1" s="1"/>
  <c r="L30" i="1"/>
  <c r="E30" i="1"/>
  <c r="D7" i="1"/>
  <c r="K16" i="1"/>
  <c r="K17" i="1" s="1"/>
  <c r="K21" i="1" s="1"/>
  <c r="D17" i="1"/>
  <c r="D18" i="1"/>
  <c r="D24" i="1" s="1"/>
  <c r="D30" i="1" s="1"/>
  <c r="D33" i="1" l="1"/>
  <c r="D46" i="1"/>
  <c r="F46" i="1" s="1"/>
  <c r="F30" i="2"/>
  <c r="D30" i="2"/>
  <c r="D33" i="2" s="1"/>
  <c r="F33" i="2" s="1"/>
  <c r="K33" i="1"/>
  <c r="M33" i="1" s="1"/>
  <c r="M32" i="1"/>
  <c r="F32" i="1"/>
  <c r="F33" i="1"/>
  <c r="F24" i="1"/>
  <c r="F30" i="1" s="1"/>
  <c r="D25" i="1"/>
  <c r="K23" i="1"/>
  <c r="K24" i="1"/>
  <c r="K30" i="1" s="1"/>
</calcChain>
</file>

<file path=xl/sharedStrings.xml><?xml version="1.0" encoding="utf-8"?>
<sst xmlns="http://schemas.openxmlformats.org/spreadsheetml/2006/main" count="519" uniqueCount="95">
  <si>
    <t>Small plants</t>
  </si>
  <si>
    <t>Medium plants</t>
  </si>
  <si>
    <t>Large plants</t>
  </si>
  <si>
    <t>gal/plant</t>
  </si>
  <si>
    <t>Should circulate the entire system within 2 hours</t>
  </si>
  <si>
    <t>System Parameters</t>
  </si>
  <si>
    <t>Plants per Grow Channel</t>
  </si>
  <si>
    <t>Grow Channel Parameters</t>
  </si>
  <si>
    <t>Channel Length</t>
  </si>
  <si>
    <t>Channel Height</t>
  </si>
  <si>
    <t>Channel Width</t>
  </si>
  <si>
    <t>Channel Diameter</t>
  </si>
  <si>
    <t>Pump Parameters</t>
  </si>
  <si>
    <t>Reservoir Parameters</t>
  </si>
  <si>
    <t>Total Flow</t>
  </si>
  <si>
    <t>Total Plants</t>
  </si>
  <si>
    <t>Total Grow Channels</t>
  </si>
  <si>
    <t>Reservoir Length</t>
  </si>
  <si>
    <t>Reservoir Height</t>
  </si>
  <si>
    <t>Reservoir Width</t>
  </si>
  <si>
    <t>Reservoir Volume</t>
  </si>
  <si>
    <t>GPM</t>
  </si>
  <si>
    <t>in^3</t>
  </si>
  <si>
    <t>Head Pressure</t>
  </si>
  <si>
    <t>Hydraulic power</t>
  </si>
  <si>
    <t>Efficency</t>
  </si>
  <si>
    <t>Grow Channel Flow</t>
  </si>
  <si>
    <t>0.25-0.50GPM for each grow channel</t>
  </si>
  <si>
    <t>15-30gal/hr for each grow channel</t>
  </si>
  <si>
    <t>LPH</t>
  </si>
  <si>
    <t>Water Depth</t>
  </si>
  <si>
    <t>HP</t>
  </si>
  <si>
    <t>W</t>
  </si>
  <si>
    <t>l</t>
  </si>
  <si>
    <t>D</t>
  </si>
  <si>
    <t>h</t>
  </si>
  <si>
    <t>w</t>
  </si>
  <si>
    <t>d</t>
  </si>
  <si>
    <t>f</t>
  </si>
  <si>
    <t>Channel Volume</t>
  </si>
  <si>
    <t>Recirculation Time</t>
  </si>
  <si>
    <t>t_recirc</t>
  </si>
  <si>
    <t>gal</t>
  </si>
  <si>
    <t>in</t>
  </si>
  <si>
    <t>min</t>
  </si>
  <si>
    <t>Grow Channel Velocity</t>
  </si>
  <si>
    <t>v</t>
  </si>
  <si>
    <t>in/s</t>
  </si>
  <si>
    <t>Water Area</t>
  </si>
  <si>
    <t>Water Volume</t>
  </si>
  <si>
    <t>V_w</t>
  </si>
  <si>
    <t>A_w</t>
  </si>
  <si>
    <t>V_c</t>
  </si>
  <si>
    <t>in^2</t>
  </si>
  <si>
    <t>Rectangular Channel</t>
  </si>
  <si>
    <t>Circular Channel</t>
  </si>
  <si>
    <t>Percent Full</t>
  </si>
  <si>
    <t>Variable Name</t>
  </si>
  <si>
    <t>Value</t>
  </si>
  <si>
    <t>Units</t>
  </si>
  <si>
    <t>Unit</t>
  </si>
  <si>
    <t>Hydroponic Height</t>
  </si>
  <si>
    <t>mm</t>
  </si>
  <si>
    <t>Water Weight</t>
  </si>
  <si>
    <t>W_water</t>
  </si>
  <si>
    <t>System Pressure</t>
  </si>
  <si>
    <t>psi</t>
  </si>
  <si>
    <t>bar</t>
  </si>
  <si>
    <t>Reservoir Diameter</t>
  </si>
  <si>
    <t>mm^3</t>
  </si>
  <si>
    <t>L</t>
  </si>
  <si>
    <t>Input</t>
  </si>
  <si>
    <t>Calculation</t>
  </si>
  <si>
    <t>Explanatory</t>
  </si>
  <si>
    <t>Output</t>
  </si>
  <si>
    <t>Warning</t>
  </si>
  <si>
    <t>Note</t>
  </si>
  <si>
    <t>Key</t>
  </si>
  <si>
    <t>mm^2</t>
  </si>
  <si>
    <t>g</t>
  </si>
  <si>
    <t>m/s</t>
  </si>
  <si>
    <t>mm/s</t>
  </si>
  <si>
    <t>lbm</t>
  </si>
  <si>
    <t>Rectangular Reservoir</t>
  </si>
  <si>
    <t>Circular Reservoir</t>
  </si>
  <si>
    <t>Revision</t>
  </si>
  <si>
    <t>Description</t>
  </si>
  <si>
    <t>Date</t>
  </si>
  <si>
    <t>A</t>
  </si>
  <si>
    <t>RELEASED</t>
  </si>
  <si>
    <t>Notes</t>
  </si>
  <si>
    <t>sec</t>
  </si>
  <si>
    <t>Tank sizing is 3 times the pump capabilities</t>
  </si>
  <si>
    <t>This allows the fluid to rest between working cycles</t>
  </si>
  <si>
    <t>cm^3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</si>
</sst>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2" formatCode="mm/dd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1" fillId="4" borderId="5" applyNumberFormat="0" applyFont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0" fontId="0" fillId="5" borderId="0" xfId="0" applyFill="1"/>
    <xf numFmtId="0" fontId="3" fillId="0" borderId="0" xfId="2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2" borderId="3" xfId="3" applyBorder="1"/>
    <xf numFmtId="0" fontId="5" fillId="3" borderId="4" xfId="4" applyBorder="1"/>
    <xf numFmtId="0" fontId="6" fillId="3" borderId="3" xfId="5" applyBorder="1"/>
    <xf numFmtId="0" fontId="7" fillId="0" borderId="0" xfId="6" applyBorder="1"/>
    <xf numFmtId="0" fontId="8" fillId="0" borderId="0" xfId="8" applyBorder="1"/>
    <xf numFmtId="0" fontId="0" fillId="4" borderId="5" xfId="7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0" borderId="1" xfId="1" applyAlignment="1">
      <alignment horizontal="center"/>
    </xf>
    <xf numFmtId="0" fontId="3" fillId="0" borderId="20" xfId="2" applyBorder="1" applyAlignment="1">
      <alignment horizontal="center"/>
    </xf>
    <xf numFmtId="0" fontId="3" fillId="0" borderId="0" xfId="2" applyBorder="1" applyAlignment="1">
      <alignment horizontal="center"/>
    </xf>
    <xf numFmtId="0" fontId="3" fillId="0" borderId="31" xfId="2" applyBorder="1" applyAlignment="1">
      <alignment horizontal="center"/>
    </xf>
    <xf numFmtId="0" fontId="3" fillId="0" borderId="22" xfId="2" applyBorder="1" applyAlignment="1">
      <alignment horizontal="center"/>
    </xf>
    <xf numFmtId="0" fontId="3" fillId="0" borderId="32" xfId="2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3" borderId="39" xfId="4" applyBorder="1"/>
    <xf numFmtId="0" fontId="3" fillId="0" borderId="26" xfId="2" applyBorder="1" applyAlignment="1">
      <alignment horizontal="center"/>
    </xf>
    <xf numFmtId="0" fontId="3" fillId="0" borderId="27" xfId="2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31" xfId="0" applyBorder="1"/>
    <xf numFmtId="0" fontId="0" fillId="0" borderId="43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44" xfId="0" applyBorder="1"/>
    <xf numFmtId="0" fontId="0" fillId="0" borderId="6" xfId="0" applyBorder="1"/>
    <xf numFmtId="0" fontId="0" fillId="0" borderId="45" xfId="0" applyBorder="1"/>
    <xf numFmtId="170" fontId="6" fillId="3" borderId="37" xfId="5" applyNumberFormat="1" applyBorder="1"/>
    <xf numFmtId="170" fontId="0" fillId="0" borderId="17" xfId="0" applyNumberFormat="1" applyBorder="1"/>
    <xf numFmtId="170" fontId="5" fillId="3" borderId="38" xfId="4" applyNumberFormat="1" applyBorder="1"/>
    <xf numFmtId="170" fontId="4" fillId="2" borderId="18" xfId="3" applyNumberFormat="1" applyBorder="1"/>
    <xf numFmtId="170" fontId="4" fillId="2" borderId="16" xfId="3" applyNumberFormat="1" applyBorder="1"/>
    <xf numFmtId="170" fontId="4" fillId="2" borderId="37" xfId="3" applyNumberFormat="1" applyBorder="1"/>
    <xf numFmtId="170" fontId="6" fillId="3" borderId="16" xfId="5" applyNumberFormat="1" applyBorder="1"/>
    <xf numFmtId="170" fontId="6" fillId="3" borderId="26" xfId="5" applyNumberFormat="1" applyBorder="1"/>
    <xf numFmtId="170" fontId="5" fillId="3" borderId="39" xfId="4" applyNumberFormat="1" applyBorder="1"/>
    <xf numFmtId="170" fontId="6" fillId="3" borderId="18" xfId="5" applyNumberFormat="1" applyBorder="1"/>
    <xf numFmtId="170" fontId="0" fillId="0" borderId="26" xfId="0" applyNumberFormat="1" applyBorder="1"/>
    <xf numFmtId="170" fontId="6" fillId="3" borderId="17" xfId="5" applyNumberFormat="1" applyBorder="1"/>
    <xf numFmtId="170" fontId="0" fillId="0" borderId="16" xfId="0" applyNumberFormat="1" applyBorder="1"/>
    <xf numFmtId="170" fontId="6" fillId="3" borderId="44" xfId="5" applyNumberFormat="1" applyBorder="1"/>
    <xf numFmtId="170" fontId="0" fillId="0" borderId="33" xfId="0" applyNumberFormat="1" applyBorder="1"/>
    <xf numFmtId="170" fontId="0" fillId="0" borderId="40" xfId="0" applyNumberFormat="1" applyBorder="1"/>
    <xf numFmtId="170" fontId="4" fillId="2" borderId="42" xfId="3" applyNumberFormat="1" applyBorder="1"/>
    <xf numFmtId="170" fontId="0" fillId="0" borderId="42" xfId="0" applyNumberFormat="1" applyBorder="1"/>
    <xf numFmtId="170" fontId="4" fillId="2" borderId="17" xfId="3" applyNumberFormat="1" applyBorder="1"/>
    <xf numFmtId="9" fontId="0" fillId="0" borderId="17" xfId="9" applyFont="1" applyBorder="1"/>
    <xf numFmtId="170" fontId="5" fillId="3" borderId="46" xfId="4" applyNumberFormat="1" applyBorder="1"/>
    <xf numFmtId="170" fontId="6" fillId="3" borderId="47" xfId="5" applyNumberFormat="1" applyBorder="1"/>
    <xf numFmtId="170" fontId="6" fillId="3" borderId="43" xfId="5" applyNumberFormat="1" applyBorder="1"/>
    <xf numFmtId="0" fontId="0" fillId="5" borderId="0" xfId="0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33" xfId="0" applyFont="1" applyBorder="1" applyAlignment="1">
      <alignment horizontal="left"/>
    </xf>
    <xf numFmtId="0" fontId="10" fillId="0" borderId="33" xfId="0" applyFont="1" applyBorder="1" applyAlignment="1">
      <alignment horizontal="center"/>
    </xf>
    <xf numFmtId="0" fontId="4" fillId="2" borderId="48" xfId="3" applyBorder="1"/>
    <xf numFmtId="172" fontId="0" fillId="0" borderId="33" xfId="0" applyNumberFormat="1" applyBorder="1" applyAlignment="1">
      <alignment horizontal="center" vertical="center"/>
    </xf>
    <xf numFmtId="172" fontId="0" fillId="5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0" fillId="0" borderId="33" xfId="0" applyNumberFormat="1" applyFont="1" applyBorder="1" applyAlignment="1">
      <alignment horizontal="center"/>
    </xf>
  </cellXfs>
  <cellStyles count="10">
    <cellStyle name="Calculation" xfId="5" builtinId="22"/>
    <cellStyle name="Explanatory Text" xfId="8" builtinId="53"/>
    <cellStyle name="Heading 1" xfId="1" builtinId="16"/>
    <cellStyle name="Heading 2" xfId="2" builtinId="17"/>
    <cellStyle name="Input" xfId="3" builtinId="20"/>
    <cellStyle name="Normal" xfId="0" builtinId="0"/>
    <cellStyle name="Note" xfId="7" builtinId="10"/>
    <cellStyle name="Output" xfId="4" builtinId="21"/>
    <cellStyle name="Percent" xfId="9" builtinId="5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3077-AAA8-4EB3-9420-56AD8AF3B8B4}">
  <dimension ref="A1:AA66"/>
  <sheetViews>
    <sheetView tabSelected="1" workbookViewId="0">
      <selection activeCell="Q27" sqref="Q27"/>
    </sheetView>
  </sheetViews>
  <sheetFormatPr defaultRowHeight="15" x14ac:dyDescent="0.25"/>
  <cols>
    <col min="1" max="1" width="3.42578125" style="2" customWidth="1"/>
    <col min="2" max="2" width="23.140625" bestFit="1" customWidth="1"/>
    <col min="3" max="3" width="9" bestFit="1" customWidth="1"/>
    <col min="4" max="4" width="8.5703125" bestFit="1" customWidth="1"/>
    <col min="5" max="5" width="5.5703125" bestFit="1" customWidth="1"/>
    <col min="6" max="6" width="12.5703125" bestFit="1" customWidth="1"/>
    <col min="7" max="7" width="6.42578125" bestFit="1" customWidth="1"/>
    <col min="9" max="9" width="21.5703125" bestFit="1" customWidth="1"/>
    <col min="10" max="10" width="9" bestFit="1" customWidth="1"/>
    <col min="11" max="11" width="7.5703125" bestFit="1" customWidth="1"/>
    <col min="12" max="12" width="5.5703125" bestFit="1" customWidth="1"/>
    <col min="13" max="13" width="10.5703125" bestFit="1" customWidth="1"/>
    <col min="14" max="14" width="6.42578125" bestFit="1" customWidth="1"/>
    <col min="15" max="15" width="3.42578125" style="2" customWidth="1"/>
    <col min="16" max="16" width="3.42578125" customWidth="1"/>
    <col min="17" max="17" width="11.42578125" bestFit="1" customWidth="1"/>
    <col min="18" max="18" width="3.42578125" customWidth="1"/>
    <col min="20" max="20" width="3.42578125" customWidth="1"/>
    <col min="21" max="21" width="3.42578125" style="2" customWidth="1"/>
    <col min="27" max="27" width="3.7109375" style="2" customWidth="1"/>
  </cols>
  <sheetData>
    <row r="1" spans="2:26" s="2" customFormat="1" ht="15.75" thickBot="1" x14ac:dyDescent="0.3"/>
    <row r="2" spans="2:26" ht="20.25" thickBot="1" x14ac:dyDescent="0.35">
      <c r="B2" s="33" t="s">
        <v>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P2" s="36" t="s">
        <v>77</v>
      </c>
      <c r="Q2" s="37"/>
      <c r="R2" s="37"/>
      <c r="S2" s="37"/>
      <c r="T2" s="38"/>
      <c r="V2" s="36" t="s">
        <v>90</v>
      </c>
      <c r="W2" s="37"/>
      <c r="X2" s="37"/>
      <c r="Y2" s="37"/>
      <c r="Z2" s="38"/>
    </row>
    <row r="3" spans="2:26" ht="18.75" thickTop="1" thickBo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44"/>
      <c r="Q3" s="3"/>
      <c r="R3" s="3"/>
      <c r="S3" s="3"/>
      <c r="T3" s="45"/>
      <c r="V3" t="s">
        <v>4</v>
      </c>
    </row>
    <row r="4" spans="2:26" ht="18" thickBot="1" x14ac:dyDescent="0.35">
      <c r="B4" s="48" t="s">
        <v>57</v>
      </c>
      <c r="C4" s="54"/>
      <c r="D4" s="49" t="s">
        <v>58</v>
      </c>
      <c r="E4" s="51" t="s">
        <v>59</v>
      </c>
      <c r="F4" s="52" t="s">
        <v>58</v>
      </c>
      <c r="G4" s="51" t="s">
        <v>59</v>
      </c>
      <c r="H4" s="2"/>
      <c r="I4" s="54" t="s">
        <v>57</v>
      </c>
      <c r="J4" s="50"/>
      <c r="K4" s="49" t="s">
        <v>58</v>
      </c>
      <c r="L4" s="51" t="s">
        <v>59</v>
      </c>
      <c r="M4" s="50" t="s">
        <v>58</v>
      </c>
      <c r="N4" s="51" t="s">
        <v>59</v>
      </c>
      <c r="P4" s="44"/>
      <c r="Q4" s="24" t="s">
        <v>71</v>
      </c>
      <c r="R4" s="1"/>
      <c r="S4" s="25" t="s">
        <v>74</v>
      </c>
      <c r="T4" s="45"/>
      <c r="V4" t="s">
        <v>0</v>
      </c>
      <c r="X4">
        <v>0.5</v>
      </c>
      <c r="Y4" t="s">
        <v>3</v>
      </c>
    </row>
    <row r="5" spans="2:26" x14ac:dyDescent="0.25">
      <c r="B5" s="55" t="s">
        <v>15</v>
      </c>
      <c r="C5" s="7"/>
      <c r="D5" s="72">
        <v>20</v>
      </c>
      <c r="E5" s="41"/>
      <c r="F5" s="73"/>
      <c r="G5" s="10"/>
      <c r="H5" s="2"/>
      <c r="I5" s="7" t="s">
        <v>61</v>
      </c>
      <c r="J5" s="53"/>
      <c r="K5" s="72">
        <v>34</v>
      </c>
      <c r="L5" s="10" t="s">
        <v>43</v>
      </c>
      <c r="M5" s="69">
        <f>CONVERT(K5,L5,N5)</f>
        <v>863.6</v>
      </c>
      <c r="N5" s="10" t="s">
        <v>62</v>
      </c>
      <c r="P5" s="22"/>
      <c r="Q5" s="1"/>
      <c r="R5" s="1"/>
      <c r="S5" s="1"/>
      <c r="T5" s="23"/>
      <c r="V5" t="s">
        <v>1</v>
      </c>
      <c r="X5">
        <v>1.25</v>
      </c>
      <c r="Y5" t="s">
        <v>3</v>
      </c>
    </row>
    <row r="6" spans="2:26" x14ac:dyDescent="0.25">
      <c r="B6" s="20" t="s">
        <v>16</v>
      </c>
      <c r="C6" s="8"/>
      <c r="D6" s="60">
        <v>4</v>
      </c>
      <c r="E6" s="39"/>
      <c r="F6" s="68"/>
      <c r="G6" s="11"/>
      <c r="H6" s="2"/>
      <c r="I6" s="8"/>
      <c r="J6" s="40"/>
      <c r="K6" s="68"/>
      <c r="L6" s="11"/>
      <c r="M6" s="70"/>
      <c r="N6" s="11"/>
      <c r="P6" s="22"/>
      <c r="Q6" s="26" t="s">
        <v>72</v>
      </c>
      <c r="R6" s="1"/>
      <c r="S6" s="27" t="s">
        <v>75</v>
      </c>
      <c r="T6" s="23"/>
      <c r="V6" t="s">
        <v>2</v>
      </c>
      <c r="X6">
        <v>2.5</v>
      </c>
      <c r="Y6" t="s">
        <v>3</v>
      </c>
    </row>
    <row r="7" spans="2:26" ht="15.75" thickBot="1" x14ac:dyDescent="0.3">
      <c r="B7" s="21" t="s">
        <v>6</v>
      </c>
      <c r="C7" s="9"/>
      <c r="D7" s="74">
        <f>D5/D6</f>
        <v>5</v>
      </c>
      <c r="E7" s="42"/>
      <c r="F7" s="57"/>
      <c r="G7" s="12"/>
      <c r="H7" s="2"/>
      <c r="I7" s="9"/>
      <c r="J7" s="46"/>
      <c r="K7" s="57"/>
      <c r="L7" s="12"/>
      <c r="M7" s="71"/>
      <c r="N7" s="12"/>
      <c r="P7" s="22"/>
      <c r="Q7" s="1"/>
      <c r="R7" s="1"/>
      <c r="S7" s="1"/>
      <c r="T7" s="23"/>
      <c r="V7" t="s">
        <v>27</v>
      </c>
    </row>
    <row r="8" spans="2:2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22"/>
      <c r="Q8" s="28" t="s">
        <v>73</v>
      </c>
      <c r="R8" s="1"/>
      <c r="S8" s="29" t="s">
        <v>76</v>
      </c>
      <c r="T8" s="23"/>
      <c r="V8" t="s">
        <v>28</v>
      </c>
    </row>
    <row r="9" spans="2:26" ht="20.25" thickBot="1" x14ac:dyDescent="0.35">
      <c r="B9" s="33" t="s">
        <v>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P9" s="22"/>
      <c r="T9" s="23"/>
      <c r="V9" t="s">
        <v>92</v>
      </c>
    </row>
    <row r="10" spans="2:26" ht="18.75" thickTop="1" thickBot="1" x14ac:dyDescent="0.35">
      <c r="B10" s="35" t="s">
        <v>54</v>
      </c>
      <c r="C10" s="35"/>
      <c r="D10" s="35"/>
      <c r="E10" s="35"/>
      <c r="F10" s="35"/>
      <c r="G10" s="35"/>
      <c r="H10" s="2"/>
      <c r="I10" s="35" t="s">
        <v>55</v>
      </c>
      <c r="J10" s="35"/>
      <c r="K10" s="35"/>
      <c r="L10" s="35"/>
      <c r="M10" s="35"/>
      <c r="N10" s="35"/>
      <c r="P10" s="22"/>
      <c r="T10" s="23"/>
      <c r="V10" t="s">
        <v>93</v>
      </c>
    </row>
    <row r="11" spans="2:26" ht="15.75" thickBot="1" x14ac:dyDescent="0.3">
      <c r="B11" s="6" t="s">
        <v>57</v>
      </c>
      <c r="C11" s="6"/>
      <c r="D11" s="13" t="s">
        <v>58</v>
      </c>
      <c r="E11" s="5" t="s">
        <v>59</v>
      </c>
      <c r="F11" s="13" t="s">
        <v>58</v>
      </c>
      <c r="G11" s="5" t="s">
        <v>60</v>
      </c>
      <c r="H11" s="2"/>
      <c r="I11" s="6" t="s">
        <v>57</v>
      </c>
      <c r="J11" s="6"/>
      <c r="K11" s="13" t="s">
        <v>58</v>
      </c>
      <c r="L11" s="5" t="s">
        <v>59</v>
      </c>
      <c r="M11" s="4" t="s">
        <v>58</v>
      </c>
      <c r="N11" s="5" t="s">
        <v>60</v>
      </c>
      <c r="P11" s="30"/>
      <c r="Q11" s="31"/>
      <c r="R11" s="31"/>
      <c r="S11" s="31"/>
      <c r="T11" s="32"/>
    </row>
    <row r="12" spans="2:26" x14ac:dyDescent="0.25">
      <c r="B12" s="7" t="s">
        <v>8</v>
      </c>
      <c r="C12" s="7" t="s">
        <v>33</v>
      </c>
      <c r="D12" s="59">
        <v>120</v>
      </c>
      <c r="E12" s="18" t="s">
        <v>43</v>
      </c>
      <c r="F12" s="65">
        <f>CONVERT(D12,E12,G12)</f>
        <v>3048</v>
      </c>
      <c r="G12" s="18" t="s">
        <v>62</v>
      </c>
      <c r="H12" s="2"/>
      <c r="I12" s="7" t="s">
        <v>11</v>
      </c>
      <c r="J12" s="7" t="s">
        <v>34</v>
      </c>
      <c r="K12" s="59">
        <v>1.25</v>
      </c>
      <c r="L12" s="18" t="s">
        <v>43</v>
      </c>
      <c r="M12" s="65">
        <f>CONVERT(K12,L12,N12)</f>
        <v>31.75</v>
      </c>
      <c r="N12" s="18" t="s">
        <v>62</v>
      </c>
    </row>
    <row r="13" spans="2:26" x14ac:dyDescent="0.25">
      <c r="B13" s="8" t="s">
        <v>9</v>
      </c>
      <c r="C13" s="8" t="s">
        <v>35</v>
      </c>
      <c r="D13" s="60">
        <v>4</v>
      </c>
      <c r="E13" s="11" t="s">
        <v>43</v>
      </c>
      <c r="F13" s="62">
        <f t="shared" ref="F13:F21" si="0">CONVERT(D13,E13,G13)</f>
        <v>101.6</v>
      </c>
      <c r="G13" s="11" t="s">
        <v>62</v>
      </c>
      <c r="H13" s="2"/>
      <c r="I13" s="8" t="s">
        <v>8</v>
      </c>
      <c r="J13" s="8" t="s">
        <v>33</v>
      </c>
      <c r="K13" s="60">
        <v>35</v>
      </c>
      <c r="L13" s="11" t="s">
        <v>43</v>
      </c>
      <c r="M13" s="62">
        <f t="shared" ref="M13:M14" si="1">CONVERT(K13,L13,N13)</f>
        <v>889</v>
      </c>
      <c r="N13" s="11" t="s">
        <v>62</v>
      </c>
    </row>
    <row r="14" spans="2:26" x14ac:dyDescent="0.25">
      <c r="B14" s="8" t="s">
        <v>10</v>
      </c>
      <c r="C14" s="8" t="s">
        <v>36</v>
      </c>
      <c r="D14" s="60">
        <v>4</v>
      </c>
      <c r="E14" s="11" t="s">
        <v>43</v>
      </c>
      <c r="F14" s="62">
        <f t="shared" si="0"/>
        <v>101.6</v>
      </c>
      <c r="G14" s="11" t="s">
        <v>62</v>
      </c>
      <c r="H14" s="2"/>
      <c r="I14" s="8" t="s">
        <v>30</v>
      </c>
      <c r="J14" s="8" t="s">
        <v>37</v>
      </c>
      <c r="K14" s="60">
        <v>0.25</v>
      </c>
      <c r="L14" s="11" t="s">
        <v>43</v>
      </c>
      <c r="M14" s="62">
        <f t="shared" si="1"/>
        <v>6.35</v>
      </c>
      <c r="N14" s="11" t="s">
        <v>62</v>
      </c>
    </row>
    <row r="15" spans="2:26" x14ac:dyDescent="0.25">
      <c r="B15" s="8" t="s">
        <v>30</v>
      </c>
      <c r="C15" s="8" t="s">
        <v>37</v>
      </c>
      <c r="D15" s="60">
        <v>0.25</v>
      </c>
      <c r="E15" s="11" t="s">
        <v>43</v>
      </c>
      <c r="F15" s="62">
        <f t="shared" si="0"/>
        <v>6.35</v>
      </c>
      <c r="G15" s="11" t="s">
        <v>62</v>
      </c>
      <c r="H15" s="2"/>
      <c r="I15" s="8" t="s">
        <v>40</v>
      </c>
      <c r="J15" s="8" t="s">
        <v>41</v>
      </c>
      <c r="K15" s="61">
        <v>5</v>
      </c>
      <c r="L15" s="11" t="s">
        <v>44</v>
      </c>
      <c r="M15" s="68"/>
      <c r="N15" s="11"/>
    </row>
    <row r="16" spans="2:26" x14ac:dyDescent="0.25">
      <c r="B16" s="8" t="s">
        <v>40</v>
      </c>
      <c r="C16" s="8" t="s">
        <v>41</v>
      </c>
      <c r="D16" s="61">
        <v>2</v>
      </c>
      <c r="E16" s="11" t="s">
        <v>44</v>
      </c>
      <c r="F16" s="66"/>
      <c r="G16" s="11"/>
      <c r="H16" s="2"/>
      <c r="I16" s="8" t="s">
        <v>48</v>
      </c>
      <c r="J16" s="8" t="s">
        <v>51</v>
      </c>
      <c r="K16" s="62">
        <f>(1/2)*(K12/2)^2*(2*ACOS(1-(K14/(K12/2))))</f>
        <v>0.36222469453187978</v>
      </c>
      <c r="L16" s="11" t="s">
        <v>53</v>
      </c>
      <c r="M16" s="62">
        <f>CONVERT(K16,L16,N16)</f>
        <v>233.69288392418756</v>
      </c>
      <c r="N16" s="11" t="s">
        <v>78</v>
      </c>
    </row>
    <row r="17" spans="2:14" x14ac:dyDescent="0.25">
      <c r="B17" s="8" t="s">
        <v>48</v>
      </c>
      <c r="C17" s="8" t="s">
        <v>51</v>
      </c>
      <c r="D17" s="62">
        <f>D15*D14</f>
        <v>1</v>
      </c>
      <c r="E17" s="11" t="s">
        <v>53</v>
      </c>
      <c r="F17" s="62">
        <f>CONVERT(D17,E17,G17)</f>
        <v>645.16</v>
      </c>
      <c r="G17" s="11" t="s">
        <v>78</v>
      </c>
      <c r="H17" s="2"/>
      <c r="I17" s="8" t="s">
        <v>49</v>
      </c>
      <c r="J17" s="8" t="s">
        <v>50</v>
      </c>
      <c r="K17" s="62">
        <f>K16*K13</f>
        <v>12.677864308615792</v>
      </c>
      <c r="L17" s="11" t="s">
        <v>22</v>
      </c>
      <c r="M17" s="62">
        <f t="shared" ref="M17:M20" si="2">CONVERT(K17,L17,N17)</f>
        <v>207752.97380860272</v>
      </c>
      <c r="N17" s="11" t="s">
        <v>69</v>
      </c>
    </row>
    <row r="18" spans="2:14" ht="15" customHeight="1" x14ac:dyDescent="0.25">
      <c r="B18" s="8" t="s">
        <v>49</v>
      </c>
      <c r="C18" s="8" t="s">
        <v>50</v>
      </c>
      <c r="D18" s="62">
        <f>D14*D15*D12</f>
        <v>120</v>
      </c>
      <c r="E18" s="11" t="s">
        <v>22</v>
      </c>
      <c r="F18" s="62">
        <f t="shared" si="0"/>
        <v>1966447.68</v>
      </c>
      <c r="G18" s="11" t="s">
        <v>69</v>
      </c>
      <c r="H18" s="2"/>
      <c r="I18" s="8" t="s">
        <v>49</v>
      </c>
      <c r="J18" s="8" t="s">
        <v>50</v>
      </c>
      <c r="K18" s="58">
        <f>CONVERT(K17,L17,L18)</f>
        <v>5.4882529474527236E-2</v>
      </c>
      <c r="L18" s="11" t="s">
        <v>42</v>
      </c>
      <c r="M18" s="62">
        <f t="shared" si="2"/>
        <v>0.20775297380860272</v>
      </c>
      <c r="N18" s="11" t="s">
        <v>70</v>
      </c>
    </row>
    <row r="19" spans="2:14" ht="15" customHeight="1" x14ac:dyDescent="0.25">
      <c r="B19" s="8" t="s">
        <v>49</v>
      </c>
      <c r="C19" s="8" t="s">
        <v>50</v>
      </c>
      <c r="D19" s="58">
        <f>CONVERT(D18,E18,E19)</f>
        <v>0.51948051948051943</v>
      </c>
      <c r="E19" s="11" t="s">
        <v>42</v>
      </c>
      <c r="F19" s="62">
        <f t="shared" si="0"/>
        <v>1.9664476799999997</v>
      </c>
      <c r="G19" s="11" t="s">
        <v>70</v>
      </c>
      <c r="H19" s="2"/>
      <c r="I19" s="8" t="s">
        <v>39</v>
      </c>
      <c r="J19" s="8" t="s">
        <v>52</v>
      </c>
      <c r="K19" s="62">
        <f>(PI()*(K12/2)^2)*K13</f>
        <v>42.951462060797958</v>
      </c>
      <c r="L19" s="11" t="s">
        <v>22</v>
      </c>
      <c r="M19" s="62">
        <f t="shared" si="2"/>
        <v>703848.35768386791</v>
      </c>
      <c r="N19" s="11" t="s">
        <v>69</v>
      </c>
    </row>
    <row r="20" spans="2:14" ht="15" customHeight="1" x14ac:dyDescent="0.25">
      <c r="B20" s="8" t="s">
        <v>39</v>
      </c>
      <c r="C20" s="8" t="s">
        <v>52</v>
      </c>
      <c r="D20" s="62">
        <f>D14*D13*D12</f>
        <v>1920</v>
      </c>
      <c r="E20" s="11" t="s">
        <v>22</v>
      </c>
      <c r="F20" s="62">
        <f t="shared" si="0"/>
        <v>31463162.879999999</v>
      </c>
      <c r="G20" s="11" t="s">
        <v>69</v>
      </c>
      <c r="H20" s="2"/>
      <c r="I20" s="8" t="s">
        <v>39</v>
      </c>
      <c r="J20" s="8" t="s">
        <v>52</v>
      </c>
      <c r="K20" s="58">
        <f>CONVERT(K19,L19,L20)</f>
        <v>0.18593706519825956</v>
      </c>
      <c r="L20" s="11" t="s">
        <v>42</v>
      </c>
      <c r="M20" s="62">
        <f t="shared" si="2"/>
        <v>0.703848357683868</v>
      </c>
      <c r="N20" s="11" t="s">
        <v>70</v>
      </c>
    </row>
    <row r="21" spans="2:14" ht="15" customHeight="1" x14ac:dyDescent="0.25">
      <c r="B21" s="8" t="s">
        <v>39</v>
      </c>
      <c r="C21" s="8" t="s">
        <v>52</v>
      </c>
      <c r="D21" s="58">
        <f>CONVERT(D20,E20,E21)</f>
        <v>8.3116883116883109</v>
      </c>
      <c r="E21" s="11" t="s">
        <v>42</v>
      </c>
      <c r="F21" s="62">
        <f t="shared" si="0"/>
        <v>31.463162879999995</v>
      </c>
      <c r="G21" s="11" t="s">
        <v>70</v>
      </c>
      <c r="H21" s="2"/>
      <c r="I21" s="8" t="s">
        <v>56</v>
      </c>
      <c r="J21" s="8"/>
      <c r="K21" s="58">
        <f>K17/K19</f>
        <v>0.29516723530086653</v>
      </c>
      <c r="L21" s="11"/>
      <c r="M21" s="68"/>
      <c r="N21" s="11"/>
    </row>
    <row r="22" spans="2:14" ht="15" customHeight="1" x14ac:dyDescent="0.25">
      <c r="B22" s="8" t="s">
        <v>56</v>
      </c>
      <c r="C22" s="8"/>
      <c r="D22" s="58">
        <f>D18/D20</f>
        <v>6.25E-2</v>
      </c>
      <c r="E22" s="11"/>
      <c r="F22" s="66"/>
      <c r="G22" s="11"/>
      <c r="H22" s="2"/>
      <c r="I22" s="8" t="s">
        <v>63</v>
      </c>
      <c r="J22" s="8" t="s">
        <v>64</v>
      </c>
      <c r="K22" s="63">
        <f>K18*(8.345)</f>
        <v>0.45799470846492984</v>
      </c>
      <c r="L22" s="11" t="s">
        <v>82</v>
      </c>
      <c r="M22" s="62">
        <f>CONVERT(K22,L22,N22)</f>
        <v>207.74290526006661</v>
      </c>
      <c r="N22" s="11" t="s">
        <v>79</v>
      </c>
    </row>
    <row r="23" spans="2:14" ht="15" customHeight="1" x14ac:dyDescent="0.25">
      <c r="B23" s="8" t="s">
        <v>63</v>
      </c>
      <c r="C23" s="8" t="s">
        <v>64</v>
      </c>
      <c r="D23" s="63">
        <f>D19*(8.345)</f>
        <v>4.3350649350649348</v>
      </c>
      <c r="E23" s="11" t="s">
        <v>82</v>
      </c>
      <c r="F23" s="62">
        <f>CONVERT(D23,E23,G23)</f>
        <v>1966.352378</v>
      </c>
      <c r="G23" s="11" t="s">
        <v>79</v>
      </c>
      <c r="H23" s="2"/>
      <c r="I23" s="8" t="s">
        <v>26</v>
      </c>
      <c r="J23" s="8" t="s">
        <v>38</v>
      </c>
      <c r="K23" s="58">
        <f>K18/K15</f>
        <v>1.0976505894905448E-2</v>
      </c>
      <c r="L23" s="11" t="s">
        <v>21</v>
      </c>
      <c r="M23" s="62">
        <f>K23*227.12</f>
        <v>2.4929840188509251</v>
      </c>
      <c r="N23" s="11" t="s">
        <v>29</v>
      </c>
    </row>
    <row r="24" spans="2:14" ht="15.75" thickBot="1" x14ac:dyDescent="0.3">
      <c r="B24" s="8" t="s">
        <v>26</v>
      </c>
      <c r="C24" s="8" t="s">
        <v>38</v>
      </c>
      <c r="D24" s="58">
        <f>D19/D16</f>
        <v>0.25974025974025972</v>
      </c>
      <c r="E24" s="11" t="s">
        <v>21</v>
      </c>
      <c r="F24" s="62">
        <f>D24*227.12</f>
        <v>58.992207792207786</v>
      </c>
      <c r="G24" s="11" t="s">
        <v>29</v>
      </c>
      <c r="H24" s="2"/>
      <c r="I24" s="9" t="s">
        <v>45</v>
      </c>
      <c r="J24" s="9" t="s">
        <v>46</v>
      </c>
      <c r="K24" s="64">
        <f>((K17/K15)/K16)/(60)</f>
        <v>0.11666666666666667</v>
      </c>
      <c r="L24" s="12" t="s">
        <v>47</v>
      </c>
      <c r="M24" s="67">
        <f>((M17/K15)/M16)/(60)</f>
        <v>2.9633333333333329</v>
      </c>
      <c r="N24" s="12" t="s">
        <v>80</v>
      </c>
    </row>
    <row r="25" spans="2:14" ht="15.75" thickBot="1" x14ac:dyDescent="0.3">
      <c r="B25" s="9" t="s">
        <v>45</v>
      </c>
      <c r="C25" s="9" t="s">
        <v>46</v>
      </c>
      <c r="D25" s="64">
        <f>((D18/D16)/D17)/(60)</f>
        <v>1</v>
      </c>
      <c r="E25" s="12" t="s">
        <v>47</v>
      </c>
      <c r="F25" s="67">
        <f>((F18/D16)/F17)/(60)</f>
        <v>25.4</v>
      </c>
      <c r="G25" s="12" t="s">
        <v>81</v>
      </c>
      <c r="H25" s="2"/>
      <c r="I25" s="2"/>
      <c r="J25" s="2"/>
      <c r="K25" s="2"/>
      <c r="L25" s="2"/>
      <c r="M25" s="2"/>
    </row>
    <row r="26" spans="2:1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ht="20.25" thickBot="1" x14ac:dyDescent="0.35">
      <c r="B27" s="33" t="s">
        <v>12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2:14" ht="18.75" thickTop="1" thickBot="1" x14ac:dyDescent="0.35">
      <c r="B28" s="34" t="s">
        <v>54</v>
      </c>
      <c r="C28" s="34"/>
      <c r="D28" s="34"/>
      <c r="E28" s="34"/>
      <c r="F28" s="34"/>
      <c r="G28" s="34"/>
      <c r="H28" s="2"/>
      <c r="I28" s="35" t="s">
        <v>55</v>
      </c>
      <c r="J28" s="35"/>
      <c r="K28" s="35"/>
      <c r="L28" s="35"/>
      <c r="M28" s="35"/>
      <c r="N28" s="35"/>
    </row>
    <row r="29" spans="2:14" ht="15.75" thickBot="1" x14ac:dyDescent="0.3">
      <c r="B29" s="49" t="s">
        <v>57</v>
      </c>
      <c r="C29" s="50"/>
      <c r="D29" s="50" t="s">
        <v>58</v>
      </c>
      <c r="E29" s="50" t="s">
        <v>59</v>
      </c>
      <c r="F29" s="50" t="s">
        <v>58</v>
      </c>
      <c r="G29" s="51" t="s">
        <v>59</v>
      </c>
      <c r="I29" s="49" t="s">
        <v>57</v>
      </c>
      <c r="J29" s="50"/>
      <c r="K29" s="50" t="s">
        <v>58</v>
      </c>
      <c r="L29" s="50" t="s">
        <v>59</v>
      </c>
      <c r="M29" s="50" t="s">
        <v>58</v>
      </c>
      <c r="N29" s="51" t="s">
        <v>59</v>
      </c>
    </row>
    <row r="30" spans="2:14" ht="15" customHeight="1" x14ac:dyDescent="0.25">
      <c r="B30" s="55" t="s">
        <v>14</v>
      </c>
      <c r="C30" s="7"/>
      <c r="D30" s="76">
        <f>$D$6*D24</f>
        <v>1.0389610389610389</v>
      </c>
      <c r="E30" s="10" t="str">
        <f>E24</f>
        <v>GPM</v>
      </c>
      <c r="F30" s="77">
        <f>F24*$D$6</f>
        <v>235.96883116883114</v>
      </c>
      <c r="G30" s="10" t="s">
        <v>29</v>
      </c>
      <c r="H30" s="2"/>
      <c r="I30" s="55" t="s">
        <v>14</v>
      </c>
      <c r="J30" s="7"/>
      <c r="K30" s="76">
        <f>D6*K24</f>
        <v>0.46666666666666667</v>
      </c>
      <c r="L30" s="10" t="str">
        <f>L23</f>
        <v>GPM</v>
      </c>
      <c r="M30" s="77">
        <f>M24*$D$6</f>
        <v>11.853333333333332</v>
      </c>
      <c r="N30" s="10" t="s">
        <v>29</v>
      </c>
    </row>
    <row r="31" spans="2:14" ht="15" customHeight="1" x14ac:dyDescent="0.25">
      <c r="B31" s="20" t="s">
        <v>23</v>
      </c>
      <c r="C31" s="8"/>
      <c r="D31" s="58">
        <f>$K$5</f>
        <v>34</v>
      </c>
      <c r="E31" s="11" t="s">
        <v>43</v>
      </c>
      <c r="F31" s="56">
        <f>CONVERT(D31,E31,G31)</f>
        <v>863.6</v>
      </c>
      <c r="G31" s="11" t="s">
        <v>62</v>
      </c>
      <c r="H31" s="2"/>
      <c r="I31" s="20" t="s">
        <v>23</v>
      </c>
      <c r="J31" s="8"/>
      <c r="K31" s="58">
        <f>$K$5</f>
        <v>34</v>
      </c>
      <c r="L31" s="11" t="s">
        <v>43</v>
      </c>
      <c r="M31" s="56">
        <f>CONVERT(K31,L31,N31)</f>
        <v>863.6</v>
      </c>
      <c r="N31" s="11" t="s">
        <v>62</v>
      </c>
    </row>
    <row r="32" spans="2:14" ht="15" customHeight="1" x14ac:dyDescent="0.25">
      <c r="B32" s="20" t="s">
        <v>65</v>
      </c>
      <c r="C32" s="8"/>
      <c r="D32" s="58">
        <f>0.433*(D31/12)*1</f>
        <v>1.2268333333333334</v>
      </c>
      <c r="E32" s="11" t="s">
        <v>66</v>
      </c>
      <c r="F32" s="56">
        <f>D32*0.0689476</f>
        <v>8.4587213933333336E-2</v>
      </c>
      <c r="G32" s="11" t="s">
        <v>67</v>
      </c>
      <c r="H32" s="2"/>
      <c r="I32" s="20" t="s">
        <v>65</v>
      </c>
      <c r="J32" s="8"/>
      <c r="K32" s="58">
        <f>0.433*(K31/12)*1</f>
        <v>1.2268333333333334</v>
      </c>
      <c r="L32" s="11" t="s">
        <v>66</v>
      </c>
      <c r="M32" s="56">
        <f>K32*0.0689476</f>
        <v>8.4587213933333336E-2</v>
      </c>
      <c r="N32" s="11" t="s">
        <v>67</v>
      </c>
    </row>
    <row r="33" spans="2:14" x14ac:dyDescent="0.25">
      <c r="B33" s="20" t="s">
        <v>24</v>
      </c>
      <c r="C33" s="8"/>
      <c r="D33" s="58">
        <f>(D30*D32)/1714</f>
        <v>7.4365929675147878E-4</v>
      </c>
      <c r="E33" s="11" t="s">
        <v>31</v>
      </c>
      <c r="F33" s="56">
        <f>CONVERT(D33,E33,G33)</f>
        <v>0.5545466420885391</v>
      </c>
      <c r="G33" s="11" t="s">
        <v>32</v>
      </c>
      <c r="H33" s="2"/>
      <c r="I33" s="20" t="s">
        <v>24</v>
      </c>
      <c r="J33" s="8"/>
      <c r="K33" s="58">
        <f>(K30*K32)/1714</f>
        <v>3.3402696745753923E-4</v>
      </c>
      <c r="L33" s="11" t="s">
        <v>31</v>
      </c>
      <c r="M33" s="56">
        <f>CONVERT(K33,L33,N33)</f>
        <v>0.24908386673810218</v>
      </c>
      <c r="N33" s="11" t="s">
        <v>32</v>
      </c>
    </row>
    <row r="34" spans="2:14" ht="15.75" thickBot="1" x14ac:dyDescent="0.3">
      <c r="B34" s="21" t="s">
        <v>25</v>
      </c>
      <c r="C34" s="9"/>
      <c r="D34" s="75"/>
      <c r="E34" s="12"/>
      <c r="F34" s="57"/>
      <c r="G34" s="12"/>
      <c r="H34" s="2"/>
      <c r="I34" s="21" t="s">
        <v>25</v>
      </c>
      <c r="J34" s="9"/>
      <c r="K34" s="75"/>
      <c r="L34" s="12"/>
      <c r="M34" s="57"/>
      <c r="N34" s="12"/>
    </row>
    <row r="35" spans="2:1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ht="20.25" thickBot="1" x14ac:dyDescent="0.35">
      <c r="B36" s="33" t="s">
        <v>13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2:14" ht="18.75" thickTop="1" thickBot="1" x14ac:dyDescent="0.35">
      <c r="B37" s="34" t="s">
        <v>83</v>
      </c>
      <c r="C37" s="34"/>
      <c r="D37" s="34"/>
      <c r="E37" s="34"/>
      <c r="F37" s="34"/>
      <c r="G37" s="34"/>
      <c r="H37" s="2"/>
      <c r="I37" s="35" t="s">
        <v>84</v>
      </c>
      <c r="J37" s="35"/>
      <c r="K37" s="35"/>
      <c r="L37" s="35"/>
      <c r="M37" s="35"/>
      <c r="N37" s="35"/>
    </row>
    <row r="38" spans="2:14" ht="15.75" thickBot="1" x14ac:dyDescent="0.3">
      <c r="B38" s="49" t="s">
        <v>57</v>
      </c>
      <c r="C38" s="50"/>
      <c r="D38" s="50" t="s">
        <v>58</v>
      </c>
      <c r="E38" s="50" t="s">
        <v>59</v>
      </c>
      <c r="F38" s="50" t="s">
        <v>58</v>
      </c>
      <c r="G38" s="51" t="s">
        <v>59</v>
      </c>
      <c r="H38" s="2"/>
      <c r="I38" s="49" t="s">
        <v>57</v>
      </c>
      <c r="J38" s="50"/>
      <c r="K38" s="50" t="s">
        <v>58</v>
      </c>
      <c r="L38" s="50" t="s">
        <v>59</v>
      </c>
      <c r="M38" s="50" t="s">
        <v>58</v>
      </c>
      <c r="N38" s="51" t="s">
        <v>59</v>
      </c>
    </row>
    <row r="39" spans="2:14" ht="15.75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ht="15.75" thickBot="1" x14ac:dyDescent="0.3">
      <c r="B40" s="48" t="s">
        <v>40</v>
      </c>
      <c r="C40" s="54"/>
      <c r="D40" s="87">
        <v>60</v>
      </c>
      <c r="E40" s="51" t="s">
        <v>44</v>
      </c>
      <c r="F40" s="78">
        <f>CONVERT(D40,E40,G40)</f>
        <v>3600</v>
      </c>
      <c r="G40" s="51" t="s">
        <v>91</v>
      </c>
      <c r="H40" s="2"/>
      <c r="I40" s="48" t="s">
        <v>40</v>
      </c>
      <c r="J40" s="54"/>
      <c r="K40" s="87">
        <v>1</v>
      </c>
      <c r="L40" s="51" t="s">
        <v>44</v>
      </c>
      <c r="M40" s="78">
        <f>CONVERT(K40,L40,N40)</f>
        <v>60</v>
      </c>
      <c r="N40" s="51" t="s">
        <v>91</v>
      </c>
    </row>
    <row r="41" spans="2:14" ht="15.75" thickBot="1" x14ac:dyDescent="0.3">
      <c r="H41" s="2"/>
    </row>
    <row r="42" spans="2:14" x14ac:dyDescent="0.25">
      <c r="B42" s="19" t="s">
        <v>17</v>
      </c>
      <c r="C42" s="16"/>
      <c r="D42" s="17"/>
      <c r="E42" s="18" t="s">
        <v>43</v>
      </c>
      <c r="F42" s="65">
        <f>CONVERT(D42,E42,G42)</f>
        <v>0</v>
      </c>
      <c r="G42" s="18" t="s">
        <v>62</v>
      </c>
      <c r="H42" s="2"/>
      <c r="I42" s="19" t="s">
        <v>17</v>
      </c>
      <c r="J42" s="16"/>
      <c r="K42" s="17"/>
      <c r="L42" s="18" t="s">
        <v>43</v>
      </c>
      <c r="M42" s="65">
        <f>CONVERT(K42,L42,N42)</f>
        <v>0</v>
      </c>
      <c r="N42" s="18" t="s">
        <v>62</v>
      </c>
    </row>
    <row r="43" spans="2:14" x14ac:dyDescent="0.25">
      <c r="B43" s="20" t="s">
        <v>18</v>
      </c>
      <c r="C43" s="8"/>
      <c r="D43" s="14"/>
      <c r="E43" s="11" t="s">
        <v>43</v>
      </c>
      <c r="F43" s="62">
        <f>CONVERT(D43,E43,G43)</f>
        <v>0</v>
      </c>
      <c r="G43" s="11" t="s">
        <v>62</v>
      </c>
      <c r="H43" s="2"/>
      <c r="I43" s="20" t="s">
        <v>18</v>
      </c>
      <c r="J43" s="8"/>
      <c r="K43" s="14"/>
      <c r="L43" s="11" t="s">
        <v>43</v>
      </c>
      <c r="M43" s="62">
        <f>CONVERT(K43,L43,N43)</f>
        <v>0</v>
      </c>
      <c r="N43" s="11" t="s">
        <v>62</v>
      </c>
    </row>
    <row r="44" spans="2:14" x14ac:dyDescent="0.25">
      <c r="B44" s="20" t="s">
        <v>19</v>
      </c>
      <c r="C44" s="8"/>
      <c r="D44" s="14"/>
      <c r="E44" s="11" t="s">
        <v>43</v>
      </c>
      <c r="F44" s="62">
        <f>CONVERT(D44,E44,G44)</f>
        <v>0</v>
      </c>
      <c r="G44" s="11" t="s">
        <v>62</v>
      </c>
      <c r="H44" s="2"/>
      <c r="I44" s="20" t="s">
        <v>19</v>
      </c>
      <c r="J44" s="8"/>
      <c r="K44" s="14"/>
      <c r="L44" s="11" t="s">
        <v>43</v>
      </c>
      <c r="M44" s="62">
        <f>CONVERT(K44,L44,N44)</f>
        <v>0</v>
      </c>
      <c r="N44" s="11" t="s">
        <v>62</v>
      </c>
    </row>
    <row r="45" spans="2:14" x14ac:dyDescent="0.25">
      <c r="B45" s="20" t="s">
        <v>20</v>
      </c>
      <c r="C45" s="8"/>
      <c r="D45" s="58">
        <f>CONVERT(D46,E46,E45)</f>
        <v>719.99999999999989</v>
      </c>
      <c r="E45" s="11" t="s">
        <v>22</v>
      </c>
      <c r="F45" s="62">
        <f>CONVERT(D45,E45,G45)</f>
        <v>11798.686079999998</v>
      </c>
      <c r="G45" s="11" t="s">
        <v>94</v>
      </c>
      <c r="H45" s="2"/>
      <c r="I45" s="20" t="s">
        <v>20</v>
      </c>
      <c r="J45" s="8"/>
      <c r="K45" s="58">
        <f>CONVERT(K46,L46,L45)</f>
        <v>323.39999999999998</v>
      </c>
      <c r="L45" s="11" t="s">
        <v>22</v>
      </c>
      <c r="M45" s="62">
        <f>CONVERT(K45,L45,N45)</f>
        <v>5299.5764976</v>
      </c>
      <c r="N45" s="11" t="s">
        <v>94</v>
      </c>
    </row>
    <row r="46" spans="2:14" ht="15.75" thickBot="1" x14ac:dyDescent="0.3">
      <c r="B46" s="21" t="s">
        <v>20</v>
      </c>
      <c r="C46" s="9"/>
      <c r="D46" s="43">
        <f>D30*3</f>
        <v>3.1168831168831166</v>
      </c>
      <c r="E46" s="12" t="s">
        <v>42</v>
      </c>
      <c r="F46" s="67">
        <f>CONVERT(D46,E46,G46)</f>
        <v>11.798686079999998</v>
      </c>
      <c r="G46" s="12" t="s">
        <v>70</v>
      </c>
      <c r="H46" s="2"/>
      <c r="I46" s="21" t="s">
        <v>20</v>
      </c>
      <c r="J46" s="9"/>
      <c r="K46" s="43">
        <f>K30*3</f>
        <v>1.4</v>
      </c>
      <c r="L46" s="12" t="s">
        <v>42</v>
      </c>
      <c r="M46" s="67">
        <f>CONVERT(K46,L46,N46)</f>
        <v>5.2995764975999995</v>
      </c>
      <c r="N46" s="12" t="s">
        <v>70</v>
      </c>
    </row>
    <row r="47" spans="2:14" ht="15.75" thickBot="1" x14ac:dyDescent="0.3">
      <c r="H47" s="2"/>
    </row>
    <row r="48" spans="2:14" x14ac:dyDescent="0.25">
      <c r="B48" s="19" t="s">
        <v>17</v>
      </c>
      <c r="C48" s="16"/>
      <c r="D48" s="17"/>
      <c r="E48" s="47" t="s">
        <v>43</v>
      </c>
      <c r="F48" s="65">
        <f>CONVERT(D48,E48,G48)</f>
        <v>0</v>
      </c>
      <c r="G48" s="18" t="s">
        <v>62</v>
      </c>
      <c r="H48" s="2"/>
      <c r="I48" s="19" t="s">
        <v>17</v>
      </c>
      <c r="J48" s="16"/>
      <c r="K48" s="17"/>
      <c r="L48" s="47" t="s">
        <v>43</v>
      </c>
      <c r="M48" s="65">
        <f>CONVERT(K48,L48,N48)</f>
        <v>0</v>
      </c>
      <c r="N48" s="18" t="s">
        <v>62</v>
      </c>
    </row>
    <row r="49" spans="2:14" x14ac:dyDescent="0.25">
      <c r="B49" s="20" t="s">
        <v>68</v>
      </c>
      <c r="C49" s="8"/>
      <c r="D49" s="14"/>
      <c r="E49" s="39" t="s">
        <v>43</v>
      </c>
      <c r="F49" s="62">
        <f>CONVERT(D49,E49,G49)</f>
        <v>0</v>
      </c>
      <c r="G49" s="11" t="s">
        <v>62</v>
      </c>
      <c r="H49" s="2"/>
      <c r="I49" s="20" t="s">
        <v>68</v>
      </c>
      <c r="J49" s="8"/>
      <c r="K49" s="14"/>
      <c r="L49" s="39" t="s">
        <v>43</v>
      </c>
      <c r="M49" s="62">
        <f>CONVERT(K49,L49,N49)</f>
        <v>0</v>
      </c>
      <c r="N49" s="11" t="s">
        <v>62</v>
      </c>
    </row>
    <row r="50" spans="2:14" x14ac:dyDescent="0.25">
      <c r="B50" s="20" t="s">
        <v>20</v>
      </c>
      <c r="C50" s="8"/>
      <c r="D50" s="14"/>
      <c r="E50" s="39" t="s">
        <v>22</v>
      </c>
      <c r="F50" s="62">
        <f>CONVERT(D50,E50,G50)</f>
        <v>0</v>
      </c>
      <c r="G50" s="11" t="s">
        <v>69</v>
      </c>
      <c r="H50" s="2"/>
      <c r="I50" s="20" t="s">
        <v>20</v>
      </c>
      <c r="J50" s="8"/>
      <c r="K50" s="14"/>
      <c r="L50" s="39" t="s">
        <v>22</v>
      </c>
      <c r="M50" s="62">
        <f>CONVERT(K50,L50,N50)</f>
        <v>0</v>
      </c>
      <c r="N50" s="11" t="s">
        <v>69</v>
      </c>
    </row>
    <row r="51" spans="2:14" ht="15.75" thickBot="1" x14ac:dyDescent="0.3">
      <c r="B51" s="21" t="s">
        <v>20</v>
      </c>
      <c r="C51" s="9"/>
      <c r="D51" s="15"/>
      <c r="E51" s="42" t="s">
        <v>42</v>
      </c>
      <c r="F51" s="67">
        <f>CONVERT(D51,E51,G51)</f>
        <v>0</v>
      </c>
      <c r="G51" s="12" t="s">
        <v>70</v>
      </c>
      <c r="H51" s="2"/>
      <c r="I51" s="21" t="s">
        <v>20</v>
      </c>
      <c r="J51" s="9"/>
      <c r="K51" s="15"/>
      <c r="L51" s="42" t="s">
        <v>42</v>
      </c>
      <c r="M51" s="67">
        <f>CONVERT(K51,L51,N51)</f>
        <v>0</v>
      </c>
      <c r="N51" s="12" t="s">
        <v>70</v>
      </c>
    </row>
    <row r="52" spans="2:1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</sheetData>
  <mergeCells count="12">
    <mergeCell ref="V2:Z2"/>
    <mergeCell ref="B36:N36"/>
    <mergeCell ref="B37:G37"/>
    <mergeCell ref="I37:N37"/>
    <mergeCell ref="P2:T2"/>
    <mergeCell ref="B2:N2"/>
    <mergeCell ref="B10:G10"/>
    <mergeCell ref="I10:N10"/>
    <mergeCell ref="B9:N9"/>
    <mergeCell ref="B28:G28"/>
    <mergeCell ref="I28:N28"/>
    <mergeCell ref="B27:N27"/>
  </mergeCells>
  <phoneticPr fontId="9" type="noConversion"/>
  <pageMargins left="0.7" right="0.7" top="0.75" bottom="0.75" header="0.3" footer="0.3"/>
  <pageSetup orientation="portrait" r:id="rId1"/>
  <ignoredErrors>
    <ignoredError sqref="F32 M32 K19 D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50AD-4DE8-4EFA-89B8-C98C3D4AE27C}">
  <dimension ref="A1:AA66"/>
  <sheetViews>
    <sheetView workbookViewId="0">
      <selection activeCell="W29" sqref="W29"/>
    </sheetView>
  </sheetViews>
  <sheetFormatPr defaultRowHeight="15" x14ac:dyDescent="0.25"/>
  <cols>
    <col min="1" max="1" width="3.42578125" style="2" customWidth="1"/>
    <col min="2" max="2" width="23.140625" bestFit="1" customWidth="1"/>
    <col min="3" max="3" width="9" bestFit="1" customWidth="1"/>
    <col min="4" max="4" width="8.5703125" bestFit="1" customWidth="1"/>
    <col min="5" max="5" width="6.42578125" bestFit="1" customWidth="1"/>
    <col min="6" max="6" width="12.5703125" bestFit="1" customWidth="1"/>
    <col min="7" max="7" width="6.42578125" bestFit="1" customWidth="1"/>
    <col min="9" max="9" width="21.5703125" bestFit="1" customWidth="1"/>
    <col min="10" max="10" width="9" bestFit="1" customWidth="1"/>
    <col min="11" max="11" width="7.7109375" bestFit="1" customWidth="1"/>
    <col min="12" max="12" width="6.42578125" bestFit="1" customWidth="1"/>
    <col min="13" max="13" width="10.5703125" bestFit="1" customWidth="1"/>
    <col min="14" max="14" width="6.42578125" bestFit="1" customWidth="1"/>
    <col min="15" max="15" width="3.42578125" style="2" customWidth="1"/>
    <col min="16" max="16" width="3.42578125" customWidth="1"/>
    <col min="17" max="17" width="11.42578125" bestFit="1" customWidth="1"/>
    <col min="18" max="18" width="3.42578125" customWidth="1"/>
    <col min="20" max="20" width="3.42578125" customWidth="1"/>
    <col min="21" max="21" width="3.42578125" style="2" customWidth="1"/>
    <col min="27" max="27" width="3.7109375" style="2" customWidth="1"/>
  </cols>
  <sheetData>
    <row r="1" spans="2:26" s="2" customFormat="1" ht="15.75" thickBot="1" x14ac:dyDescent="0.3"/>
    <row r="2" spans="2:26" ht="20.25" thickBot="1" x14ac:dyDescent="0.35">
      <c r="B2" s="33" t="s">
        <v>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P2" s="36" t="s">
        <v>77</v>
      </c>
      <c r="Q2" s="37"/>
      <c r="R2" s="37"/>
      <c r="S2" s="37"/>
      <c r="T2" s="38"/>
      <c r="V2" s="36" t="s">
        <v>90</v>
      </c>
      <c r="W2" s="37"/>
      <c r="X2" s="37"/>
      <c r="Y2" s="37"/>
      <c r="Z2" s="38"/>
    </row>
    <row r="3" spans="2:26" ht="18.75" thickTop="1" thickBo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44"/>
      <c r="Q3" s="3"/>
      <c r="R3" s="3"/>
      <c r="S3" s="3"/>
      <c r="T3" s="45"/>
      <c r="V3" t="s">
        <v>4</v>
      </c>
    </row>
    <row r="4" spans="2:26" ht="18" thickBot="1" x14ac:dyDescent="0.35">
      <c r="B4" s="48" t="s">
        <v>57</v>
      </c>
      <c r="C4" s="54"/>
      <c r="D4" s="49" t="s">
        <v>58</v>
      </c>
      <c r="E4" s="51" t="s">
        <v>59</v>
      </c>
      <c r="F4" s="52" t="s">
        <v>58</v>
      </c>
      <c r="G4" s="51" t="s">
        <v>59</v>
      </c>
      <c r="H4" s="2"/>
      <c r="I4" s="54" t="s">
        <v>57</v>
      </c>
      <c r="J4" s="50"/>
      <c r="K4" s="49" t="s">
        <v>58</v>
      </c>
      <c r="L4" s="51" t="s">
        <v>59</v>
      </c>
      <c r="M4" s="50" t="s">
        <v>58</v>
      </c>
      <c r="N4" s="51" t="s">
        <v>59</v>
      </c>
      <c r="P4" s="44"/>
      <c r="Q4" s="24" t="s">
        <v>71</v>
      </c>
      <c r="R4" s="1"/>
      <c r="S4" s="25" t="s">
        <v>74</v>
      </c>
      <c r="T4" s="45"/>
      <c r="V4" t="s">
        <v>0</v>
      </c>
      <c r="X4">
        <v>0.5</v>
      </c>
      <c r="Y4" t="s">
        <v>3</v>
      </c>
    </row>
    <row r="5" spans="2:26" x14ac:dyDescent="0.25">
      <c r="B5" s="55" t="s">
        <v>15</v>
      </c>
      <c r="C5" s="7"/>
      <c r="D5" s="72">
        <v>0</v>
      </c>
      <c r="E5" s="41"/>
      <c r="F5" s="73"/>
      <c r="G5" s="10"/>
      <c r="H5" s="2"/>
      <c r="I5" s="7" t="s">
        <v>61</v>
      </c>
      <c r="J5" s="53"/>
      <c r="K5" s="72">
        <v>34</v>
      </c>
      <c r="L5" s="10" t="s">
        <v>43</v>
      </c>
      <c r="M5" s="69">
        <f>CONVERT(K5,L5,N5)</f>
        <v>863.6</v>
      </c>
      <c r="N5" s="10" t="s">
        <v>62</v>
      </c>
      <c r="P5" s="22"/>
      <c r="Q5" s="1"/>
      <c r="R5" s="1"/>
      <c r="S5" s="1"/>
      <c r="T5" s="23"/>
      <c r="V5" t="s">
        <v>1</v>
      </c>
      <c r="X5">
        <v>1.25</v>
      </c>
      <c r="Y5" t="s">
        <v>3</v>
      </c>
    </row>
    <row r="6" spans="2:26" x14ac:dyDescent="0.25">
      <c r="B6" s="20" t="s">
        <v>16</v>
      </c>
      <c r="C6" s="8"/>
      <c r="D6" s="60">
        <v>0</v>
      </c>
      <c r="E6" s="39"/>
      <c r="F6" s="68"/>
      <c r="G6" s="11"/>
      <c r="H6" s="2"/>
      <c r="I6" s="8"/>
      <c r="J6" s="40"/>
      <c r="K6" s="68"/>
      <c r="L6" s="11"/>
      <c r="M6" s="70"/>
      <c r="N6" s="11"/>
      <c r="P6" s="22"/>
      <c r="Q6" s="26" t="s">
        <v>72</v>
      </c>
      <c r="R6" s="1"/>
      <c r="S6" s="27" t="s">
        <v>75</v>
      </c>
      <c r="T6" s="23"/>
      <c r="V6" t="s">
        <v>2</v>
      </c>
      <c r="X6">
        <v>2.5</v>
      </c>
      <c r="Y6" t="s">
        <v>3</v>
      </c>
    </row>
    <row r="7" spans="2:26" ht="15.75" thickBot="1" x14ac:dyDescent="0.3">
      <c r="B7" s="21" t="s">
        <v>6</v>
      </c>
      <c r="C7" s="9"/>
      <c r="D7" s="74" t="str">
        <f>IFERROR(D5/D6,"N/A")</f>
        <v>N/A</v>
      </c>
      <c r="E7" s="42"/>
      <c r="F7" s="57"/>
      <c r="G7" s="12"/>
      <c r="H7" s="2"/>
      <c r="I7" s="9"/>
      <c r="J7" s="46"/>
      <c r="K7" s="57"/>
      <c r="L7" s="12"/>
      <c r="M7" s="71"/>
      <c r="N7" s="12"/>
      <c r="P7" s="22"/>
      <c r="Q7" s="1"/>
      <c r="R7" s="1"/>
      <c r="S7" s="1"/>
      <c r="T7" s="23"/>
      <c r="V7" t="s">
        <v>27</v>
      </c>
    </row>
    <row r="8" spans="2:2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22"/>
      <c r="Q8" s="28" t="s">
        <v>73</v>
      </c>
      <c r="R8" s="1"/>
      <c r="S8" s="29" t="s">
        <v>76</v>
      </c>
      <c r="T8" s="23"/>
      <c r="V8" t="s">
        <v>28</v>
      </c>
    </row>
    <row r="9" spans="2:26" ht="20.25" thickBot="1" x14ac:dyDescent="0.35">
      <c r="B9" s="33" t="s">
        <v>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P9" s="22"/>
      <c r="T9" s="23"/>
    </row>
    <row r="10" spans="2:26" ht="18.75" thickTop="1" thickBot="1" x14ac:dyDescent="0.35">
      <c r="B10" s="35" t="s">
        <v>54</v>
      </c>
      <c r="C10" s="35"/>
      <c r="D10" s="35"/>
      <c r="E10" s="35"/>
      <c r="F10" s="35"/>
      <c r="G10" s="35"/>
      <c r="H10" s="2"/>
      <c r="I10" s="35" t="s">
        <v>55</v>
      </c>
      <c r="J10" s="35"/>
      <c r="K10" s="35"/>
      <c r="L10" s="35"/>
      <c r="M10" s="35"/>
      <c r="N10" s="35"/>
      <c r="P10" s="22"/>
      <c r="T10" s="23"/>
    </row>
    <row r="11" spans="2:26" ht="15.75" thickBot="1" x14ac:dyDescent="0.3">
      <c r="B11" s="6" t="s">
        <v>57</v>
      </c>
      <c r="C11" s="6"/>
      <c r="D11" s="13" t="s">
        <v>58</v>
      </c>
      <c r="E11" s="5" t="s">
        <v>59</v>
      </c>
      <c r="F11" s="13" t="s">
        <v>58</v>
      </c>
      <c r="G11" s="5" t="s">
        <v>60</v>
      </c>
      <c r="H11" s="2"/>
      <c r="I11" s="6" t="s">
        <v>57</v>
      </c>
      <c r="J11" s="6"/>
      <c r="K11" s="13" t="s">
        <v>58</v>
      </c>
      <c r="L11" s="5" t="s">
        <v>59</v>
      </c>
      <c r="M11" s="4" t="s">
        <v>58</v>
      </c>
      <c r="N11" s="5" t="s">
        <v>60</v>
      </c>
      <c r="P11" s="30"/>
      <c r="Q11" s="31"/>
      <c r="R11" s="31"/>
      <c r="S11" s="31"/>
      <c r="T11" s="32"/>
    </row>
    <row r="12" spans="2:26" x14ac:dyDescent="0.25">
      <c r="B12" s="7" t="s">
        <v>8</v>
      </c>
      <c r="C12" s="7" t="s">
        <v>33</v>
      </c>
      <c r="D12" s="59">
        <v>0</v>
      </c>
      <c r="E12" s="18" t="s">
        <v>62</v>
      </c>
      <c r="F12" s="65">
        <f>CONVERT(D12,E12,G12)</f>
        <v>0</v>
      </c>
      <c r="G12" s="18" t="s">
        <v>43</v>
      </c>
      <c r="H12" s="2"/>
      <c r="I12" s="7" t="s">
        <v>11</v>
      </c>
      <c r="J12" s="7" t="s">
        <v>34</v>
      </c>
      <c r="K12" s="59">
        <v>0</v>
      </c>
      <c r="L12" s="18" t="s">
        <v>62</v>
      </c>
      <c r="M12" s="65">
        <f>CONVERT(K12,L12,N12)</f>
        <v>0</v>
      </c>
      <c r="N12" s="18" t="s">
        <v>43</v>
      </c>
    </row>
    <row r="13" spans="2:26" x14ac:dyDescent="0.25">
      <c r="B13" s="8" t="s">
        <v>9</v>
      </c>
      <c r="C13" s="8" t="s">
        <v>35</v>
      </c>
      <c r="D13" s="60">
        <v>0</v>
      </c>
      <c r="E13" s="11" t="s">
        <v>62</v>
      </c>
      <c r="F13" s="62">
        <f t="shared" ref="F13:F21" si="0">CONVERT(D13,E13,G13)</f>
        <v>0</v>
      </c>
      <c r="G13" s="11" t="s">
        <v>43</v>
      </c>
      <c r="H13" s="2"/>
      <c r="I13" s="8" t="s">
        <v>8</v>
      </c>
      <c r="J13" s="8" t="s">
        <v>33</v>
      </c>
      <c r="K13" s="60">
        <v>0</v>
      </c>
      <c r="L13" s="11" t="s">
        <v>62</v>
      </c>
      <c r="M13" s="62">
        <f t="shared" ref="M13:M14" si="1">CONVERT(K13,L13,N13)</f>
        <v>0</v>
      </c>
      <c r="N13" s="11" t="s">
        <v>43</v>
      </c>
    </row>
    <row r="14" spans="2:26" x14ac:dyDescent="0.25">
      <c r="B14" s="8" t="s">
        <v>10</v>
      </c>
      <c r="C14" s="8" t="s">
        <v>36</v>
      </c>
      <c r="D14" s="60">
        <v>0</v>
      </c>
      <c r="E14" s="11" t="s">
        <v>62</v>
      </c>
      <c r="F14" s="62">
        <f t="shared" si="0"/>
        <v>0</v>
      </c>
      <c r="G14" s="11" t="s">
        <v>43</v>
      </c>
      <c r="H14" s="2"/>
      <c r="I14" s="8" t="s">
        <v>30</v>
      </c>
      <c r="J14" s="8" t="s">
        <v>37</v>
      </c>
      <c r="K14" s="60">
        <v>0</v>
      </c>
      <c r="L14" s="11" t="s">
        <v>62</v>
      </c>
      <c r="M14" s="62">
        <f t="shared" si="1"/>
        <v>0</v>
      </c>
      <c r="N14" s="11" t="s">
        <v>43</v>
      </c>
    </row>
    <row r="15" spans="2:26" x14ac:dyDescent="0.25">
      <c r="B15" s="8" t="s">
        <v>30</v>
      </c>
      <c r="C15" s="8" t="s">
        <v>37</v>
      </c>
      <c r="D15" s="60">
        <v>0</v>
      </c>
      <c r="E15" s="11" t="s">
        <v>62</v>
      </c>
      <c r="F15" s="62">
        <f t="shared" si="0"/>
        <v>0</v>
      </c>
      <c r="G15" s="11" t="s">
        <v>43</v>
      </c>
      <c r="H15" s="2"/>
      <c r="I15" s="8" t="s">
        <v>40</v>
      </c>
      <c r="J15" s="8" t="s">
        <v>41</v>
      </c>
      <c r="K15" s="61">
        <v>0</v>
      </c>
      <c r="L15" s="11" t="s">
        <v>44</v>
      </c>
      <c r="M15" s="68"/>
      <c r="N15" s="11"/>
    </row>
    <row r="16" spans="2:26" x14ac:dyDescent="0.25">
      <c r="B16" s="8" t="s">
        <v>40</v>
      </c>
      <c r="C16" s="8" t="s">
        <v>41</v>
      </c>
      <c r="D16" s="61">
        <v>0</v>
      </c>
      <c r="E16" s="11" t="s">
        <v>44</v>
      </c>
      <c r="F16" s="66"/>
      <c r="G16" s="11"/>
      <c r="H16" s="2"/>
      <c r="I16" s="8" t="s">
        <v>48</v>
      </c>
      <c r="J16" s="8" t="s">
        <v>51</v>
      </c>
      <c r="K16" s="62" t="e">
        <f>(1/2)*(K12/2)^2*(2*ACOS(1-(K14/(K12/2))))</f>
        <v>#DIV/0!</v>
      </c>
      <c r="L16" s="11" t="s">
        <v>78</v>
      </c>
      <c r="M16" s="62" t="e">
        <f>CONVERT(K16,L16,N16)</f>
        <v>#DIV/0!</v>
      </c>
      <c r="N16" s="11" t="s">
        <v>53</v>
      </c>
    </row>
    <row r="17" spans="2:14" x14ac:dyDescent="0.25">
      <c r="B17" s="8" t="s">
        <v>48</v>
      </c>
      <c r="C17" s="8" t="s">
        <v>51</v>
      </c>
      <c r="D17" s="62">
        <f>D15*D14</f>
        <v>0</v>
      </c>
      <c r="E17" s="11" t="s">
        <v>78</v>
      </c>
      <c r="F17" s="62">
        <f>CONVERT(D17,E17,G17)</f>
        <v>0</v>
      </c>
      <c r="G17" s="11" t="s">
        <v>53</v>
      </c>
      <c r="H17" s="2"/>
      <c r="I17" s="8" t="s">
        <v>49</v>
      </c>
      <c r="J17" s="8" t="s">
        <v>50</v>
      </c>
      <c r="K17" s="62" t="e">
        <f>K16*K13</f>
        <v>#DIV/0!</v>
      </c>
      <c r="L17" s="11" t="s">
        <v>69</v>
      </c>
      <c r="M17" s="62" t="e">
        <f t="shared" ref="M17:M20" si="2">CONVERT(K17,L17,N17)</f>
        <v>#DIV/0!</v>
      </c>
      <c r="N17" s="11" t="s">
        <v>22</v>
      </c>
    </row>
    <row r="18" spans="2:14" ht="15" customHeight="1" x14ac:dyDescent="0.25">
      <c r="B18" s="8" t="s">
        <v>49</v>
      </c>
      <c r="C18" s="8" t="s">
        <v>50</v>
      </c>
      <c r="D18" s="62">
        <f>D14*D15*D12</f>
        <v>0</v>
      </c>
      <c r="E18" s="11" t="s">
        <v>69</v>
      </c>
      <c r="F18" s="62">
        <f t="shared" si="0"/>
        <v>0</v>
      </c>
      <c r="G18" s="11" t="s">
        <v>22</v>
      </c>
      <c r="H18" s="2"/>
      <c r="I18" s="8" t="s">
        <v>49</v>
      </c>
      <c r="J18" s="8" t="s">
        <v>50</v>
      </c>
      <c r="K18" s="58" t="e">
        <f>CONVERT(K17,L17,L18)</f>
        <v>#DIV/0!</v>
      </c>
      <c r="L18" s="11" t="s">
        <v>70</v>
      </c>
      <c r="M18" s="62" t="e">
        <f t="shared" si="2"/>
        <v>#DIV/0!</v>
      </c>
      <c r="N18" s="11" t="s">
        <v>42</v>
      </c>
    </row>
    <row r="19" spans="2:14" ht="15" customHeight="1" x14ac:dyDescent="0.25">
      <c r="B19" s="8" t="s">
        <v>49</v>
      </c>
      <c r="C19" s="8" t="s">
        <v>50</v>
      </c>
      <c r="D19" s="58">
        <f>CONVERT(D18,E18,E19)</f>
        <v>0</v>
      </c>
      <c r="E19" s="11" t="s">
        <v>70</v>
      </c>
      <c r="F19" s="62">
        <f t="shared" si="0"/>
        <v>0</v>
      </c>
      <c r="G19" s="11" t="s">
        <v>42</v>
      </c>
      <c r="H19" s="2"/>
      <c r="I19" s="8" t="s">
        <v>39</v>
      </c>
      <c r="J19" s="8" t="s">
        <v>52</v>
      </c>
      <c r="K19" s="62">
        <f>(PI()*(K12/2)^2)*K13</f>
        <v>0</v>
      </c>
      <c r="L19" s="11" t="s">
        <v>69</v>
      </c>
      <c r="M19" s="62">
        <f t="shared" si="2"/>
        <v>0</v>
      </c>
      <c r="N19" s="11" t="s">
        <v>22</v>
      </c>
    </row>
    <row r="20" spans="2:14" ht="15" customHeight="1" x14ac:dyDescent="0.25">
      <c r="B20" s="8" t="s">
        <v>39</v>
      </c>
      <c r="C20" s="8" t="s">
        <v>52</v>
      </c>
      <c r="D20" s="62">
        <f>IFERROR(D14*D13*D12, "N/A")</f>
        <v>0</v>
      </c>
      <c r="E20" s="11" t="s">
        <v>69</v>
      </c>
      <c r="F20" s="62">
        <f t="shared" si="0"/>
        <v>0</v>
      </c>
      <c r="G20" s="11" t="s">
        <v>22</v>
      </c>
      <c r="H20" s="2"/>
      <c r="I20" s="8" t="s">
        <v>39</v>
      </c>
      <c r="J20" s="8" t="s">
        <v>52</v>
      </c>
      <c r="K20" s="58">
        <f>CONVERT(K19,L19,L20)</f>
        <v>0</v>
      </c>
      <c r="L20" s="11" t="s">
        <v>70</v>
      </c>
      <c r="M20" s="62">
        <f t="shared" si="2"/>
        <v>0</v>
      </c>
      <c r="N20" s="11" t="s">
        <v>42</v>
      </c>
    </row>
    <row r="21" spans="2:14" ht="15" customHeight="1" x14ac:dyDescent="0.25">
      <c r="B21" s="8" t="s">
        <v>39</v>
      </c>
      <c r="C21" s="8" t="s">
        <v>52</v>
      </c>
      <c r="D21" s="58">
        <f>CONVERT(D20,E20,E21)</f>
        <v>0</v>
      </c>
      <c r="E21" s="11" t="s">
        <v>70</v>
      </c>
      <c r="F21" s="62">
        <f t="shared" si="0"/>
        <v>0</v>
      </c>
      <c r="G21" s="11" t="s">
        <v>42</v>
      </c>
      <c r="H21" s="2"/>
      <c r="I21" s="8" t="s">
        <v>56</v>
      </c>
      <c r="J21" s="8"/>
      <c r="K21" s="58" t="e">
        <f>K17/K19</f>
        <v>#DIV/0!</v>
      </c>
      <c r="L21" s="11"/>
      <c r="M21" s="68"/>
      <c r="N21" s="11"/>
    </row>
    <row r="22" spans="2:14" ht="15" customHeight="1" x14ac:dyDescent="0.25">
      <c r="B22" s="8" t="s">
        <v>56</v>
      </c>
      <c r="C22" s="8"/>
      <c r="D22" s="58" t="str">
        <f>IFERROR(D18/D20, "N/A")</f>
        <v>N/A</v>
      </c>
      <c r="E22" s="11"/>
      <c r="F22" s="66"/>
      <c r="G22" s="11"/>
      <c r="H22" s="2"/>
      <c r="I22" s="8" t="s">
        <v>63</v>
      </c>
      <c r="J22" s="8" t="s">
        <v>64</v>
      </c>
      <c r="K22" s="63" t="e">
        <f>K18*(8.345)</f>
        <v>#DIV/0!</v>
      </c>
      <c r="L22" s="11" t="s">
        <v>79</v>
      </c>
      <c r="M22" s="62" t="e">
        <f>CONVERT(K22,L22,N22)</f>
        <v>#DIV/0!</v>
      </c>
      <c r="N22" s="11" t="s">
        <v>82</v>
      </c>
    </row>
    <row r="23" spans="2:14" ht="15" customHeight="1" x14ac:dyDescent="0.25">
      <c r="B23" s="8" t="s">
        <v>63</v>
      </c>
      <c r="C23" s="8" t="s">
        <v>64</v>
      </c>
      <c r="D23" s="63">
        <f>D19*(8.345)</f>
        <v>0</v>
      </c>
      <c r="E23" s="11" t="s">
        <v>79</v>
      </c>
      <c r="F23" s="62">
        <f>CONVERT(D23,E23,G23)</f>
        <v>0</v>
      </c>
      <c r="G23" s="11" t="s">
        <v>82</v>
      </c>
      <c r="H23" s="2"/>
      <c r="I23" s="8" t="s">
        <v>26</v>
      </c>
      <c r="J23" s="8" t="s">
        <v>38</v>
      </c>
      <c r="K23" s="58" t="e">
        <f>K18/K15</f>
        <v>#DIV/0!</v>
      </c>
      <c r="L23" s="11" t="s">
        <v>29</v>
      </c>
      <c r="M23" s="62" t="e">
        <f>K23*227.12</f>
        <v>#DIV/0!</v>
      </c>
      <c r="N23" s="11" t="s">
        <v>21</v>
      </c>
    </row>
    <row r="24" spans="2:14" ht="15.75" thickBot="1" x14ac:dyDescent="0.3">
      <c r="B24" s="8" t="s">
        <v>26</v>
      </c>
      <c r="C24" s="8" t="s">
        <v>38</v>
      </c>
      <c r="D24" s="58" t="str">
        <f>IFERROR(D19/D16, "N/A")</f>
        <v>N/A</v>
      </c>
      <c r="E24" s="11" t="s">
        <v>29</v>
      </c>
      <c r="F24" s="62" t="str">
        <f>IFERROR(D24*227.12, "N/A")</f>
        <v>N/A</v>
      </c>
      <c r="G24" s="11" t="s">
        <v>21</v>
      </c>
      <c r="H24" s="2"/>
      <c r="I24" s="9" t="s">
        <v>45</v>
      </c>
      <c r="J24" s="9" t="s">
        <v>46</v>
      </c>
      <c r="K24" s="64" t="e">
        <f>((K17/K15)/K16)/(60)</f>
        <v>#DIV/0!</v>
      </c>
      <c r="L24" s="12" t="s">
        <v>80</v>
      </c>
      <c r="M24" s="67" t="e">
        <f>((M17/K15)/M16)/(60)</f>
        <v>#DIV/0!</v>
      </c>
      <c r="N24" s="12" t="s">
        <v>47</v>
      </c>
    </row>
    <row r="25" spans="2:14" ht="15.75" thickBot="1" x14ac:dyDescent="0.3">
      <c r="B25" s="9" t="s">
        <v>45</v>
      </c>
      <c r="C25" s="9" t="s">
        <v>46</v>
      </c>
      <c r="D25" s="64" t="str">
        <f>IFERROR(((D18/D16)/D17)/(60),"N/A")</f>
        <v>N/A</v>
      </c>
      <c r="E25" s="12" t="s">
        <v>81</v>
      </c>
      <c r="F25" s="67" t="str">
        <f>IFERROR(((F18/D16)/F17)/(60), "N/A")</f>
        <v>N/A</v>
      </c>
      <c r="G25" s="12" t="s">
        <v>47</v>
      </c>
      <c r="H25" s="2"/>
      <c r="I25" s="2"/>
      <c r="J25" s="2"/>
      <c r="K25" s="2"/>
      <c r="L25" s="2"/>
      <c r="M25" s="2"/>
    </row>
    <row r="26" spans="2:1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ht="20.25" thickBot="1" x14ac:dyDescent="0.35">
      <c r="B27" s="33" t="s">
        <v>12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2:14" ht="18.75" thickTop="1" thickBot="1" x14ac:dyDescent="0.35">
      <c r="B28" s="34" t="s">
        <v>54</v>
      </c>
      <c r="C28" s="34"/>
      <c r="D28" s="34"/>
      <c r="E28" s="34"/>
      <c r="F28" s="34"/>
      <c r="G28" s="34"/>
      <c r="H28" s="2"/>
      <c r="I28" s="35" t="s">
        <v>55</v>
      </c>
      <c r="J28" s="35"/>
      <c r="K28" s="35"/>
      <c r="L28" s="35"/>
      <c r="M28" s="35"/>
      <c r="N28" s="35"/>
    </row>
    <row r="29" spans="2:14" ht="15.75" thickBot="1" x14ac:dyDescent="0.3">
      <c r="B29" s="49" t="s">
        <v>57</v>
      </c>
      <c r="C29" s="50"/>
      <c r="D29" s="50" t="s">
        <v>58</v>
      </c>
      <c r="E29" s="50" t="s">
        <v>59</v>
      </c>
      <c r="F29" s="50" t="s">
        <v>58</v>
      </c>
      <c r="G29" s="51" t="s">
        <v>59</v>
      </c>
      <c r="I29" s="49" t="s">
        <v>57</v>
      </c>
      <c r="J29" s="50"/>
      <c r="K29" s="50" t="s">
        <v>58</v>
      </c>
      <c r="L29" s="50" t="s">
        <v>59</v>
      </c>
      <c r="M29" s="50" t="s">
        <v>58</v>
      </c>
      <c r="N29" s="51" t="s">
        <v>59</v>
      </c>
    </row>
    <row r="30" spans="2:14" ht="15" customHeight="1" x14ac:dyDescent="0.25">
      <c r="B30" s="55" t="s">
        <v>14</v>
      </c>
      <c r="C30" s="7"/>
      <c r="D30" s="76" t="e">
        <f>$D$6*D24</f>
        <v>#VALUE!</v>
      </c>
      <c r="E30" s="10" t="str">
        <f>E24</f>
        <v>LPH</v>
      </c>
      <c r="F30" s="77" t="e">
        <f>F24*$D$6</f>
        <v>#VALUE!</v>
      </c>
      <c r="G30" s="10" t="str">
        <f>G24</f>
        <v>GPM</v>
      </c>
      <c r="H30" s="2"/>
      <c r="I30" s="55" t="s">
        <v>14</v>
      </c>
      <c r="J30" s="7"/>
      <c r="K30" s="76" t="e">
        <f>D6*K24</f>
        <v>#DIV/0!</v>
      </c>
      <c r="L30" s="10" t="str">
        <f>L23</f>
        <v>LPH</v>
      </c>
      <c r="M30" s="77" t="e">
        <f>M24*$D$6</f>
        <v>#DIV/0!</v>
      </c>
      <c r="N30" s="10" t="s">
        <v>29</v>
      </c>
    </row>
    <row r="31" spans="2:14" ht="15" customHeight="1" x14ac:dyDescent="0.25">
      <c r="B31" s="20" t="s">
        <v>23</v>
      </c>
      <c r="C31" s="8"/>
      <c r="D31" s="58">
        <f>$K$5</f>
        <v>34</v>
      </c>
      <c r="E31" s="11" t="str">
        <f>$L$5</f>
        <v>in</v>
      </c>
      <c r="F31" s="56">
        <f>CONVERT(D31,E31,G31)</f>
        <v>863.6</v>
      </c>
      <c r="G31" s="11" t="s">
        <v>62</v>
      </c>
      <c r="H31" s="2"/>
      <c r="I31" s="20" t="s">
        <v>23</v>
      </c>
      <c r="J31" s="8"/>
      <c r="K31" s="58">
        <f>$K$5</f>
        <v>34</v>
      </c>
      <c r="L31" s="11" t="s">
        <v>43</v>
      </c>
      <c r="M31" s="56">
        <f>CONVERT(K31,L31,N31)</f>
        <v>863.6</v>
      </c>
      <c r="N31" s="11" t="s">
        <v>62</v>
      </c>
    </row>
    <row r="32" spans="2:14" ht="15" customHeight="1" x14ac:dyDescent="0.25">
      <c r="B32" s="20" t="s">
        <v>65</v>
      </c>
      <c r="C32" s="8"/>
      <c r="D32" s="58">
        <f>0.433*(D31/12)*1</f>
        <v>1.2268333333333334</v>
      </c>
      <c r="E32" s="11" t="s">
        <v>66</v>
      </c>
      <c r="F32" s="56">
        <f>D32*0.0689476</f>
        <v>8.4587213933333336E-2</v>
      </c>
      <c r="G32" s="11" t="s">
        <v>67</v>
      </c>
      <c r="H32" s="2"/>
      <c r="I32" s="20" t="s">
        <v>65</v>
      </c>
      <c r="J32" s="8"/>
      <c r="K32" s="58">
        <f>0.433*(K31/12)*1</f>
        <v>1.2268333333333334</v>
      </c>
      <c r="L32" s="11" t="s">
        <v>66</v>
      </c>
      <c r="M32" s="56">
        <f>K32*0.0689476</f>
        <v>8.4587213933333336E-2</v>
      </c>
      <c r="N32" s="11" t="s">
        <v>67</v>
      </c>
    </row>
    <row r="33" spans="2:14" x14ac:dyDescent="0.25">
      <c r="B33" s="20" t="s">
        <v>24</v>
      </c>
      <c r="C33" s="8"/>
      <c r="D33" s="58" t="e">
        <f>(D30*D32)/1714</f>
        <v>#VALUE!</v>
      </c>
      <c r="E33" s="11" t="s">
        <v>31</v>
      </c>
      <c r="F33" s="56" t="e">
        <f>CONVERT(D33,E33,G33)</f>
        <v>#VALUE!</v>
      </c>
      <c r="G33" s="11" t="s">
        <v>32</v>
      </c>
      <c r="H33" s="2"/>
      <c r="I33" s="20" t="s">
        <v>24</v>
      </c>
      <c r="J33" s="8"/>
      <c r="K33" s="58" t="e">
        <f>(K30*K32)/1714</f>
        <v>#DIV/0!</v>
      </c>
      <c r="L33" s="11" t="s">
        <v>31</v>
      </c>
      <c r="M33" s="56" t="e">
        <f>CONVERT(K33,L33,N33)</f>
        <v>#DIV/0!</v>
      </c>
      <c r="N33" s="11" t="s">
        <v>32</v>
      </c>
    </row>
    <row r="34" spans="2:14" ht="15.75" thickBot="1" x14ac:dyDescent="0.3">
      <c r="B34" s="21" t="s">
        <v>25</v>
      </c>
      <c r="C34" s="9"/>
      <c r="D34" s="75"/>
      <c r="E34" s="12"/>
      <c r="F34" s="57"/>
      <c r="G34" s="12"/>
      <c r="H34" s="2"/>
      <c r="I34" s="21" t="s">
        <v>25</v>
      </c>
      <c r="J34" s="9"/>
      <c r="K34" s="75"/>
      <c r="L34" s="12"/>
      <c r="M34" s="57"/>
      <c r="N34" s="12"/>
    </row>
    <row r="35" spans="2:1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ht="20.25" thickBot="1" x14ac:dyDescent="0.35">
      <c r="B36" s="33" t="s">
        <v>13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2:14" ht="18.75" thickTop="1" thickBot="1" x14ac:dyDescent="0.35">
      <c r="B37" s="34" t="s">
        <v>83</v>
      </c>
      <c r="C37" s="34"/>
      <c r="D37" s="34"/>
      <c r="E37" s="34"/>
      <c r="F37" s="34"/>
      <c r="G37" s="34"/>
      <c r="H37" s="2"/>
      <c r="I37" s="35" t="s">
        <v>84</v>
      </c>
      <c r="J37" s="35"/>
      <c r="K37" s="35"/>
      <c r="L37" s="35"/>
      <c r="M37" s="35"/>
      <c r="N37" s="35"/>
    </row>
    <row r="38" spans="2:14" ht="15.75" thickBot="1" x14ac:dyDescent="0.3">
      <c r="B38" s="49" t="s">
        <v>57</v>
      </c>
      <c r="C38" s="50"/>
      <c r="D38" s="50" t="s">
        <v>58</v>
      </c>
      <c r="E38" s="50" t="s">
        <v>59</v>
      </c>
      <c r="F38" s="50" t="s">
        <v>58</v>
      </c>
      <c r="G38" s="51" t="s">
        <v>59</v>
      </c>
      <c r="H38" s="2"/>
      <c r="I38" s="49" t="s">
        <v>57</v>
      </c>
      <c r="J38" s="50"/>
      <c r="K38" s="50" t="s">
        <v>58</v>
      </c>
      <c r="L38" s="50" t="s">
        <v>59</v>
      </c>
      <c r="M38" s="50" t="s">
        <v>58</v>
      </c>
      <c r="N38" s="51" t="s">
        <v>59</v>
      </c>
    </row>
    <row r="39" spans="2:14" ht="15.75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ht="15.75" thickBot="1" x14ac:dyDescent="0.3">
      <c r="B40" s="48" t="s">
        <v>40</v>
      </c>
      <c r="C40" s="54"/>
      <c r="D40" s="87">
        <v>60</v>
      </c>
      <c r="E40" s="51" t="s">
        <v>44</v>
      </c>
      <c r="F40" s="78">
        <f>CONVERT(D40,E40,G40)</f>
        <v>3600</v>
      </c>
      <c r="G40" s="51" t="s">
        <v>91</v>
      </c>
      <c r="H40" s="2"/>
      <c r="I40" s="48" t="s">
        <v>40</v>
      </c>
      <c r="J40" s="54"/>
      <c r="K40" s="87">
        <v>1</v>
      </c>
      <c r="L40" s="51" t="s">
        <v>44</v>
      </c>
      <c r="M40" s="78">
        <f>CONVERT(K40,L40,N40)</f>
        <v>60</v>
      </c>
      <c r="N40" s="51" t="s">
        <v>91</v>
      </c>
    </row>
    <row r="41" spans="2:14" ht="15.75" thickBot="1" x14ac:dyDescent="0.3">
      <c r="H41" s="2"/>
    </row>
    <row r="42" spans="2:14" x14ac:dyDescent="0.25">
      <c r="B42" s="19" t="s">
        <v>17</v>
      </c>
      <c r="C42" s="16"/>
      <c r="D42" s="17"/>
      <c r="E42" s="18" t="s">
        <v>62</v>
      </c>
      <c r="F42" s="65">
        <f>CONVERT(D42,E42,G42)</f>
        <v>0</v>
      </c>
      <c r="G42" s="18" t="s">
        <v>43</v>
      </c>
      <c r="H42" s="2"/>
      <c r="I42" s="19" t="s">
        <v>17</v>
      </c>
      <c r="J42" s="16"/>
      <c r="K42" s="17"/>
      <c r="L42" s="18" t="s">
        <v>62</v>
      </c>
      <c r="M42" s="65">
        <f>CONVERT(K42,L42,N42)</f>
        <v>0</v>
      </c>
      <c r="N42" s="18" t="s">
        <v>43</v>
      </c>
    </row>
    <row r="43" spans="2:14" x14ac:dyDescent="0.25">
      <c r="B43" s="20" t="s">
        <v>18</v>
      </c>
      <c r="C43" s="8"/>
      <c r="D43" s="14"/>
      <c r="E43" s="11" t="s">
        <v>62</v>
      </c>
      <c r="F43" s="62">
        <f>CONVERT(D43,E43,G43)</f>
        <v>0</v>
      </c>
      <c r="G43" s="11" t="s">
        <v>43</v>
      </c>
      <c r="H43" s="2"/>
      <c r="I43" s="20" t="s">
        <v>18</v>
      </c>
      <c r="J43" s="8"/>
      <c r="K43" s="14"/>
      <c r="L43" s="11" t="s">
        <v>62</v>
      </c>
      <c r="M43" s="62">
        <f>CONVERT(K43,L43,N43)</f>
        <v>0</v>
      </c>
      <c r="N43" s="11" t="s">
        <v>43</v>
      </c>
    </row>
    <row r="44" spans="2:14" x14ac:dyDescent="0.25">
      <c r="B44" s="20" t="s">
        <v>19</v>
      </c>
      <c r="C44" s="8"/>
      <c r="D44" s="14"/>
      <c r="E44" s="11" t="s">
        <v>62</v>
      </c>
      <c r="F44" s="62">
        <f>CONVERT(D44,E44,G44)</f>
        <v>0</v>
      </c>
      <c r="G44" s="11" t="s">
        <v>43</v>
      </c>
      <c r="H44" s="2"/>
      <c r="I44" s="20" t="s">
        <v>19</v>
      </c>
      <c r="J44" s="8"/>
      <c r="K44" s="14"/>
      <c r="L44" s="11" t="s">
        <v>62</v>
      </c>
      <c r="M44" s="62">
        <f>CONVERT(K44,L44,N44)</f>
        <v>0</v>
      </c>
      <c r="N44" s="11" t="s">
        <v>43</v>
      </c>
    </row>
    <row r="45" spans="2:14" x14ac:dyDescent="0.25">
      <c r="B45" s="20" t="s">
        <v>20</v>
      </c>
      <c r="C45" s="8"/>
      <c r="D45" s="58" t="e">
        <f>CONVERT(D46,E46,E45)</f>
        <v>#VALUE!</v>
      </c>
      <c r="E45" s="11" t="s">
        <v>69</v>
      </c>
      <c r="F45" s="62" t="e">
        <f>CONVERT(D45,E45,G45)</f>
        <v>#VALUE!</v>
      </c>
      <c r="G45" s="11" t="s">
        <v>22</v>
      </c>
      <c r="H45" s="2"/>
      <c r="I45" s="20" t="s">
        <v>20</v>
      </c>
      <c r="J45" s="8"/>
      <c r="K45" s="58" t="e">
        <f>CONVERT(K46,L46,L45)</f>
        <v>#DIV/0!</v>
      </c>
      <c r="L45" s="11" t="s">
        <v>69</v>
      </c>
      <c r="M45" s="62" t="e">
        <f>CONVERT(K45,L45,N45)</f>
        <v>#DIV/0!</v>
      </c>
      <c r="N45" s="11" t="s">
        <v>22</v>
      </c>
    </row>
    <row r="46" spans="2:14" ht="15.75" thickBot="1" x14ac:dyDescent="0.3">
      <c r="B46" s="21" t="s">
        <v>20</v>
      </c>
      <c r="C46" s="9"/>
      <c r="D46" s="43" t="e">
        <f>D30*3</f>
        <v>#VALUE!</v>
      </c>
      <c r="E46" s="12" t="s">
        <v>70</v>
      </c>
      <c r="F46" s="67" t="e">
        <f>CONVERT(D46,E46,G46)</f>
        <v>#VALUE!</v>
      </c>
      <c r="G46" s="12" t="s">
        <v>42</v>
      </c>
      <c r="H46" s="2"/>
      <c r="I46" s="21" t="s">
        <v>20</v>
      </c>
      <c r="J46" s="9"/>
      <c r="K46" s="43" t="e">
        <f>K30*3</f>
        <v>#DIV/0!</v>
      </c>
      <c r="L46" s="12" t="s">
        <v>70</v>
      </c>
      <c r="M46" s="67" t="e">
        <f>CONVERT(K46,L46,N46)</f>
        <v>#DIV/0!</v>
      </c>
      <c r="N46" s="12" t="s">
        <v>42</v>
      </c>
    </row>
    <row r="47" spans="2:14" ht="15.75" thickBot="1" x14ac:dyDescent="0.3">
      <c r="H47" s="2"/>
    </row>
    <row r="48" spans="2:14" x14ac:dyDescent="0.25">
      <c r="B48" s="19" t="s">
        <v>17</v>
      </c>
      <c r="C48" s="16"/>
      <c r="D48" s="17"/>
      <c r="E48" s="18" t="s">
        <v>62</v>
      </c>
      <c r="F48" s="65">
        <f>CONVERT(D48,E48,G48)</f>
        <v>0</v>
      </c>
      <c r="G48" s="18" t="s">
        <v>43</v>
      </c>
      <c r="H48" s="2"/>
      <c r="I48" s="19" t="s">
        <v>17</v>
      </c>
      <c r="J48" s="16"/>
      <c r="K48" s="17"/>
      <c r="L48" s="18" t="s">
        <v>62</v>
      </c>
      <c r="M48" s="65">
        <f>CONVERT(K48,L48,N48)</f>
        <v>0</v>
      </c>
      <c r="N48" s="18" t="s">
        <v>43</v>
      </c>
    </row>
    <row r="49" spans="2:14" x14ac:dyDescent="0.25">
      <c r="B49" s="20" t="s">
        <v>68</v>
      </c>
      <c r="C49" s="8"/>
      <c r="D49" s="14"/>
      <c r="E49" s="11" t="s">
        <v>62</v>
      </c>
      <c r="F49" s="62">
        <f>CONVERT(D49,E49,G49)</f>
        <v>0</v>
      </c>
      <c r="G49" s="11" t="s">
        <v>43</v>
      </c>
      <c r="H49" s="2"/>
      <c r="I49" s="20" t="s">
        <v>68</v>
      </c>
      <c r="J49" s="8"/>
      <c r="K49" s="14"/>
      <c r="L49" s="11" t="s">
        <v>62</v>
      </c>
      <c r="M49" s="62">
        <f>CONVERT(K49,L49,N49)</f>
        <v>0</v>
      </c>
      <c r="N49" s="11" t="s">
        <v>43</v>
      </c>
    </row>
    <row r="50" spans="2:14" x14ac:dyDescent="0.25">
      <c r="B50" s="20" t="s">
        <v>20</v>
      </c>
      <c r="C50" s="8"/>
      <c r="D50" s="14"/>
      <c r="E50" s="11" t="s">
        <v>69</v>
      </c>
      <c r="F50" s="62">
        <f>CONVERT(D50,E50,G50)</f>
        <v>0</v>
      </c>
      <c r="G50" s="11" t="s">
        <v>22</v>
      </c>
      <c r="H50" s="2"/>
      <c r="I50" s="20" t="s">
        <v>20</v>
      </c>
      <c r="J50" s="8"/>
      <c r="K50" s="14"/>
      <c r="L50" s="11" t="s">
        <v>69</v>
      </c>
      <c r="M50" s="62">
        <f>CONVERT(K50,L50,N50)</f>
        <v>0</v>
      </c>
      <c r="N50" s="11" t="s">
        <v>22</v>
      </c>
    </row>
    <row r="51" spans="2:14" ht="15.75" thickBot="1" x14ac:dyDescent="0.3">
      <c r="B51" s="21" t="s">
        <v>20</v>
      </c>
      <c r="C51" s="9"/>
      <c r="D51" s="15"/>
      <c r="E51" s="12" t="s">
        <v>70</v>
      </c>
      <c r="F51" s="67">
        <f>CONVERT(D51,E51,G51)</f>
        <v>0</v>
      </c>
      <c r="G51" s="12" t="s">
        <v>42</v>
      </c>
      <c r="H51" s="2"/>
      <c r="I51" s="21" t="s">
        <v>20</v>
      </c>
      <c r="J51" s="9"/>
      <c r="K51" s="15"/>
      <c r="L51" s="12" t="s">
        <v>70</v>
      </c>
      <c r="M51" s="67">
        <f>CONVERT(K51,L51,N51)</f>
        <v>0</v>
      </c>
      <c r="N51" s="12" t="s">
        <v>42</v>
      </c>
    </row>
    <row r="52" spans="2:1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</sheetData>
  <mergeCells count="12">
    <mergeCell ref="B27:N27"/>
    <mergeCell ref="B28:G28"/>
    <mergeCell ref="I28:N28"/>
    <mergeCell ref="B36:N36"/>
    <mergeCell ref="B37:G37"/>
    <mergeCell ref="I37:N37"/>
    <mergeCell ref="B2:N2"/>
    <mergeCell ref="P2:T2"/>
    <mergeCell ref="V2:Z2"/>
    <mergeCell ref="B9:N9"/>
    <mergeCell ref="B10:G10"/>
    <mergeCell ref="I10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1D59-B377-4260-B007-3CE1DEAF4459}">
  <dimension ref="A1:E30"/>
  <sheetViews>
    <sheetView workbookViewId="0">
      <selection activeCell="K14" sqref="K14"/>
    </sheetView>
  </sheetViews>
  <sheetFormatPr defaultRowHeight="15" x14ac:dyDescent="0.25"/>
  <cols>
    <col min="1" max="1" width="3.42578125" style="2" customWidth="1"/>
    <col min="2" max="2" width="10.42578125" style="81" bestFit="1" customWidth="1"/>
    <col min="3" max="3" width="47.85546875" style="84" customWidth="1"/>
    <col min="4" max="4" width="10.7109375" style="90" bestFit="1" customWidth="1"/>
    <col min="5" max="5" width="3.42578125" style="2" customWidth="1"/>
  </cols>
  <sheetData>
    <row r="1" spans="2:4" x14ac:dyDescent="0.25">
      <c r="B1" s="79"/>
      <c r="C1" s="83"/>
      <c r="D1" s="89"/>
    </row>
    <row r="2" spans="2:4" ht="18.75" x14ac:dyDescent="0.3">
      <c r="B2" s="86" t="s">
        <v>85</v>
      </c>
      <c r="C2" s="85" t="s">
        <v>86</v>
      </c>
      <c r="D2" s="91" t="s">
        <v>87</v>
      </c>
    </row>
    <row r="3" spans="2:4" x14ac:dyDescent="0.25">
      <c r="B3" s="80" t="s">
        <v>88</v>
      </c>
      <c r="C3" s="82" t="s">
        <v>89</v>
      </c>
      <c r="D3" s="88">
        <v>43954</v>
      </c>
    </row>
    <row r="4" spans="2:4" x14ac:dyDescent="0.25">
      <c r="B4" s="80"/>
      <c r="C4" s="82"/>
      <c r="D4" s="88"/>
    </row>
    <row r="5" spans="2:4" x14ac:dyDescent="0.25">
      <c r="B5" s="80"/>
      <c r="C5" s="82"/>
      <c r="D5" s="88"/>
    </row>
    <row r="6" spans="2:4" x14ac:dyDescent="0.25">
      <c r="B6" s="80"/>
      <c r="C6" s="82"/>
      <c r="D6" s="88"/>
    </row>
    <row r="7" spans="2:4" x14ac:dyDescent="0.25">
      <c r="B7" s="80"/>
      <c r="C7" s="82"/>
      <c r="D7" s="88"/>
    </row>
    <row r="8" spans="2:4" x14ac:dyDescent="0.25">
      <c r="B8" s="80"/>
      <c r="C8" s="82"/>
      <c r="D8" s="88"/>
    </row>
    <row r="9" spans="2:4" x14ac:dyDescent="0.25">
      <c r="B9" s="80"/>
      <c r="C9" s="82"/>
      <c r="D9" s="88"/>
    </row>
    <row r="10" spans="2:4" x14ac:dyDescent="0.25">
      <c r="B10" s="80"/>
      <c r="C10" s="82"/>
      <c r="D10" s="88"/>
    </row>
    <row r="11" spans="2:4" x14ac:dyDescent="0.25">
      <c r="B11" s="80"/>
      <c r="C11" s="82"/>
      <c r="D11" s="88"/>
    </row>
    <row r="12" spans="2:4" x14ac:dyDescent="0.25">
      <c r="B12" s="80"/>
      <c r="C12" s="82"/>
      <c r="D12" s="88"/>
    </row>
    <row r="13" spans="2:4" x14ac:dyDescent="0.25">
      <c r="B13" s="80"/>
      <c r="C13" s="82"/>
      <c r="D13" s="88"/>
    </row>
    <row r="14" spans="2:4" x14ac:dyDescent="0.25">
      <c r="B14" s="80"/>
      <c r="C14" s="82"/>
      <c r="D14" s="88"/>
    </row>
    <row r="15" spans="2:4" x14ac:dyDescent="0.25">
      <c r="B15" s="80"/>
      <c r="C15" s="82"/>
      <c r="D15" s="88"/>
    </row>
    <row r="16" spans="2:4" x14ac:dyDescent="0.25">
      <c r="B16" s="80"/>
      <c r="C16" s="82"/>
      <c r="D16" s="88"/>
    </row>
    <row r="17" spans="2:4" x14ac:dyDescent="0.25">
      <c r="B17" s="80"/>
      <c r="C17" s="82"/>
      <c r="D17" s="88"/>
    </row>
    <row r="18" spans="2:4" x14ac:dyDescent="0.25">
      <c r="B18" s="80"/>
      <c r="C18" s="82"/>
      <c r="D18" s="88"/>
    </row>
    <row r="19" spans="2:4" x14ac:dyDescent="0.25">
      <c r="B19" s="80"/>
      <c r="C19" s="82"/>
      <c r="D19" s="88"/>
    </row>
    <row r="20" spans="2:4" x14ac:dyDescent="0.25">
      <c r="B20" s="80"/>
      <c r="C20" s="82"/>
      <c r="D20" s="88"/>
    </row>
    <row r="21" spans="2:4" x14ac:dyDescent="0.25">
      <c r="B21" s="80"/>
      <c r="C21" s="82"/>
      <c r="D21" s="88"/>
    </row>
    <row r="22" spans="2:4" x14ac:dyDescent="0.25">
      <c r="B22" s="80"/>
      <c r="C22" s="82"/>
      <c r="D22" s="88"/>
    </row>
    <row r="23" spans="2:4" x14ac:dyDescent="0.25">
      <c r="B23" s="80"/>
      <c r="C23" s="82"/>
      <c r="D23" s="88"/>
    </row>
    <row r="24" spans="2:4" x14ac:dyDescent="0.25">
      <c r="B24" s="80"/>
      <c r="C24" s="82"/>
      <c r="D24" s="88"/>
    </row>
    <row r="25" spans="2:4" x14ac:dyDescent="0.25">
      <c r="B25" s="80"/>
      <c r="C25" s="82"/>
      <c r="D25" s="88"/>
    </row>
    <row r="26" spans="2:4" x14ac:dyDescent="0.25">
      <c r="B26" s="80"/>
      <c r="C26" s="82"/>
      <c r="D26" s="88"/>
    </row>
    <row r="27" spans="2:4" x14ac:dyDescent="0.25">
      <c r="B27" s="80"/>
      <c r="C27" s="82"/>
      <c r="D27" s="88"/>
    </row>
    <row r="28" spans="2:4" x14ac:dyDescent="0.25">
      <c r="B28" s="80"/>
      <c r="C28" s="82"/>
      <c r="D28" s="88"/>
    </row>
    <row r="29" spans="2:4" x14ac:dyDescent="0.25">
      <c r="B29" s="80"/>
      <c r="C29" s="82"/>
      <c r="D29" s="88"/>
    </row>
    <row r="30" spans="2:4" x14ac:dyDescent="0.25">
      <c r="B30" s="80"/>
      <c r="C30" s="82"/>
      <c r="D30" s="8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Metric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dcterms:created xsi:type="dcterms:W3CDTF">2019-09-29T15:41:28Z</dcterms:created>
  <dcterms:modified xsi:type="dcterms:W3CDTF">2020-05-03T17:40:33Z</dcterms:modified>
</cp:coreProperties>
</file>