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joshl\School-1\Fall 2021\Thermo2\"/>
    </mc:Choice>
  </mc:AlternateContent>
  <xr:revisionPtr revIDLastSave="0" documentId="13_ncr:1_{57FC20C9-AF7D-40E0-B238-EAF9D3F1D003}" xr6:coauthVersionLast="47" xr6:coauthVersionMax="47" xr10:uidLastSave="{00000000-0000-0000-0000-000000000000}"/>
  <bookViews>
    <workbookView xWindow="-90" yWindow="-90" windowWidth="19380" windowHeight="10980" activeTab="1" xr2:uid="{00000000-000D-0000-FFFF-FFFF00000000}"/>
  </bookViews>
  <sheets>
    <sheet name="Instructions" sheetId="5" r:id="rId1"/>
    <sheet name="Antoine" sheetId="4" r:id="rId2"/>
  </sheets>
  <definedNames>
    <definedName name="solver_adj" localSheetId="1" hidden="1">Antoine!$O$4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Antoine!$L$22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</definedName>
    <definedName name="solver_ver" localSheetId="1" hidden="1">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H31" i="4" l="1"/>
  <c r="L31" i="4" s="1"/>
  <c r="M31" i="4" s="1"/>
  <c r="H15" i="4"/>
  <c r="L15" i="4" s="1"/>
  <c r="H8" i="4"/>
  <c r="I8" i="4" s="1"/>
  <c r="J8" i="4" s="1"/>
  <c r="K8" i="4" s="1"/>
  <c r="H58" i="4"/>
  <c r="L58" i="4" s="1"/>
  <c r="M58" i="4" s="1"/>
  <c r="H27" i="4"/>
  <c r="L27" i="4" s="1"/>
  <c r="M27" i="4" s="1"/>
  <c r="H24" i="4"/>
  <c r="H59" i="4"/>
  <c r="L59" i="4" s="1"/>
  <c r="M59" i="4" s="1"/>
  <c r="H52" i="4"/>
  <c r="L52" i="4" s="1"/>
  <c r="M52" i="4" s="1"/>
  <c r="H57" i="4"/>
  <c r="I57" i="4" s="1"/>
  <c r="J57" i="4" s="1"/>
  <c r="K57" i="4" s="1"/>
  <c r="H29" i="4"/>
  <c r="H40" i="4"/>
  <c r="L40" i="4" s="1"/>
  <c r="M40" i="4" s="1"/>
  <c r="H30" i="4"/>
  <c r="L30" i="4" s="1"/>
  <c r="M30" i="4" s="1"/>
  <c r="H2" i="4"/>
  <c r="L2" i="4" s="1"/>
  <c r="M2" i="4" s="1"/>
  <c r="H4" i="4"/>
  <c r="L4" i="4" s="1"/>
  <c r="M4" i="4" s="1"/>
  <c r="H22" i="4"/>
  <c r="H19" i="4"/>
  <c r="H50" i="4"/>
  <c r="H11" i="4"/>
  <c r="L11" i="4" s="1"/>
  <c r="M11" i="4" s="1"/>
  <c r="H42" i="4"/>
  <c r="H10" i="4"/>
  <c r="L10" i="4" s="1"/>
  <c r="M10" i="4" s="1"/>
  <c r="H39" i="4"/>
  <c r="L39" i="4" s="1"/>
  <c r="M39" i="4" s="1"/>
  <c r="H54" i="4"/>
  <c r="L54" i="4" s="1"/>
  <c r="M54" i="4" s="1"/>
  <c r="H56" i="4"/>
  <c r="H48" i="4"/>
  <c r="H13" i="4"/>
  <c r="H21" i="4"/>
  <c r="H7" i="4"/>
  <c r="H20" i="4"/>
  <c r="H14" i="4"/>
  <c r="H5" i="4"/>
  <c r="H47" i="4"/>
  <c r="H16" i="4"/>
  <c r="H6" i="4"/>
  <c r="H45" i="4"/>
  <c r="H18" i="4"/>
  <c r="H28" i="4"/>
  <c r="H37" i="4"/>
  <c r="H46" i="4"/>
  <c r="H33" i="4"/>
  <c r="H36" i="4"/>
  <c r="H34" i="4"/>
  <c r="H26" i="4"/>
  <c r="H51" i="4"/>
  <c r="H53" i="4"/>
  <c r="H55" i="4"/>
  <c r="O3" i="4"/>
  <c r="H32" i="4"/>
  <c r="H43" i="4"/>
  <c r="H17" i="4"/>
  <c r="H41" i="4"/>
  <c r="H25" i="4"/>
  <c r="H23" i="4"/>
  <c r="H38" i="4"/>
  <c r="H35" i="4"/>
  <c r="H44" i="4"/>
  <c r="H49" i="4"/>
  <c r="H12" i="4"/>
  <c r="H3" i="4"/>
  <c r="H9" i="4"/>
  <c r="I40" i="4" l="1"/>
  <c r="J40" i="4" s="1"/>
  <c r="K40" i="4" s="1"/>
  <c r="I31" i="4"/>
  <c r="J31" i="4" s="1"/>
  <c r="K31" i="4" s="1"/>
  <c r="L57" i="4"/>
  <c r="M57" i="4" s="1"/>
  <c r="I54" i="4"/>
  <c r="J54" i="4" s="1"/>
  <c r="K54" i="4" s="1"/>
  <c r="I4" i="4"/>
  <c r="J4" i="4" s="1"/>
  <c r="K4" i="4" s="1"/>
  <c r="I27" i="4"/>
  <c r="J27" i="4" s="1"/>
  <c r="K27" i="4" s="1"/>
  <c r="I59" i="4"/>
  <c r="J59" i="4" s="1"/>
  <c r="K59" i="4" s="1"/>
  <c r="I39" i="4"/>
  <c r="J39" i="4" s="1"/>
  <c r="K39" i="4" s="1"/>
  <c r="I30" i="4"/>
  <c r="J30" i="4" s="1"/>
  <c r="K30" i="4" s="1"/>
  <c r="I42" i="4"/>
  <c r="J42" i="4" s="1"/>
  <c r="K42" i="4" s="1"/>
  <c r="L42" i="4"/>
  <c r="M42" i="4" s="1"/>
  <c r="L8" i="4"/>
  <c r="M8" i="4" s="1"/>
  <c r="I29" i="4"/>
  <c r="J29" i="4" s="1"/>
  <c r="K29" i="4" s="1"/>
  <c r="L29" i="4"/>
  <c r="M29" i="4" s="1"/>
  <c r="I11" i="4"/>
  <c r="J11" i="4" s="1"/>
  <c r="K11" i="4" s="1"/>
  <c r="I50" i="4"/>
  <c r="J50" i="4" s="1"/>
  <c r="K50" i="4" s="1"/>
  <c r="L50" i="4"/>
  <c r="M50" i="4" s="1"/>
  <c r="I2" i="4"/>
  <c r="J2" i="4" s="1"/>
  <c r="K2" i="4" s="1"/>
  <c r="I19" i="4"/>
  <c r="J19" i="4" s="1"/>
  <c r="K19" i="4" s="1"/>
  <c r="L19" i="4"/>
  <c r="M19" i="4" s="1"/>
  <c r="I58" i="4"/>
  <c r="J58" i="4" s="1"/>
  <c r="K58" i="4" s="1"/>
  <c r="I52" i="4"/>
  <c r="J52" i="4" s="1"/>
  <c r="K52" i="4" s="1"/>
  <c r="I22" i="4"/>
  <c r="J22" i="4" s="1"/>
  <c r="K22" i="4" s="1"/>
  <c r="L22" i="4"/>
  <c r="M22" i="4" s="1"/>
  <c r="I10" i="4"/>
  <c r="J10" i="4" s="1"/>
  <c r="K10" i="4" s="1"/>
  <c r="I24" i="4"/>
  <c r="J24" i="4" s="1"/>
  <c r="K24" i="4" s="1"/>
  <c r="L24" i="4"/>
  <c r="M24" i="4" s="1"/>
  <c r="I7" i="4"/>
  <c r="J7" i="4" s="1"/>
  <c r="K7" i="4" s="1"/>
  <c r="L7" i="4"/>
  <c r="M7" i="4" s="1"/>
  <c r="L17" i="4"/>
  <c r="M17" i="4" s="1"/>
  <c r="I17" i="4"/>
  <c r="J17" i="4" s="1"/>
  <c r="K17" i="4" s="1"/>
  <c r="L35" i="4"/>
  <c r="M35" i="4" s="1"/>
  <c r="I35" i="4"/>
  <c r="J35" i="4" s="1"/>
  <c r="K35" i="4" s="1"/>
  <c r="I26" i="4"/>
  <c r="J26" i="4" s="1"/>
  <c r="K26" i="4" s="1"/>
  <c r="L26" i="4"/>
  <c r="M26" i="4" s="1"/>
  <c r="I46" i="4"/>
  <c r="J46" i="4" s="1"/>
  <c r="K46" i="4" s="1"/>
  <c r="L46" i="4"/>
  <c r="M46" i="4" s="1"/>
  <c r="I20" i="4"/>
  <c r="J20" i="4" s="1"/>
  <c r="K20" i="4" s="1"/>
  <c r="L20" i="4"/>
  <c r="M20" i="4" s="1"/>
  <c r="I37" i="4"/>
  <c r="J37" i="4" s="1"/>
  <c r="K37" i="4" s="1"/>
  <c r="L37" i="4"/>
  <c r="M37" i="4" s="1"/>
  <c r="I21" i="4"/>
  <c r="J21" i="4" s="1"/>
  <c r="K21" i="4" s="1"/>
  <c r="L21" i="4"/>
  <c r="M21" i="4" s="1"/>
  <c r="L3" i="4"/>
  <c r="M3" i="4" s="1"/>
  <c r="I3" i="4"/>
  <c r="J3" i="4" s="1"/>
  <c r="K3" i="4" s="1"/>
  <c r="L25" i="4"/>
  <c r="M25" i="4" s="1"/>
  <c r="I25" i="4"/>
  <c r="J25" i="4" s="1"/>
  <c r="K25" i="4" s="1"/>
  <c r="I55" i="4"/>
  <c r="J55" i="4" s="1"/>
  <c r="K55" i="4" s="1"/>
  <c r="L55" i="4"/>
  <c r="M55" i="4" s="1"/>
  <c r="I36" i="4"/>
  <c r="J36" i="4" s="1"/>
  <c r="K36" i="4" s="1"/>
  <c r="L36" i="4"/>
  <c r="M36" i="4" s="1"/>
  <c r="I16" i="4"/>
  <c r="J16" i="4" s="1"/>
  <c r="K16" i="4" s="1"/>
  <c r="L16" i="4"/>
  <c r="M16" i="4" s="1"/>
  <c r="I13" i="4"/>
  <c r="J13" i="4" s="1"/>
  <c r="K13" i="4" s="1"/>
  <c r="L13" i="4"/>
  <c r="M13" i="4" s="1"/>
  <c r="L38" i="4"/>
  <c r="M38" i="4" s="1"/>
  <c r="I38" i="4"/>
  <c r="J38" i="4" s="1"/>
  <c r="K38" i="4" s="1"/>
  <c r="L9" i="4"/>
  <c r="M9" i="4" s="1"/>
  <c r="I9" i="4"/>
  <c r="J9" i="4" s="1"/>
  <c r="K9" i="4" s="1"/>
  <c r="L23" i="4"/>
  <c r="M23" i="4" s="1"/>
  <c r="I23" i="4"/>
  <c r="J23" i="4" s="1"/>
  <c r="K23" i="4" s="1"/>
  <c r="L12" i="4"/>
  <c r="M12" i="4" s="1"/>
  <c r="I12" i="4"/>
  <c r="J12" i="4" s="1"/>
  <c r="K12" i="4" s="1"/>
  <c r="L41" i="4"/>
  <c r="M41" i="4" s="1"/>
  <c r="I41" i="4"/>
  <c r="J41" i="4" s="1"/>
  <c r="K41" i="4" s="1"/>
  <c r="L28" i="4"/>
  <c r="M28" i="4" s="1"/>
  <c r="I28" i="4"/>
  <c r="J28" i="4" s="1"/>
  <c r="K28" i="4" s="1"/>
  <c r="I48" i="4"/>
  <c r="J48" i="4" s="1"/>
  <c r="K48" i="4" s="1"/>
  <c r="L48" i="4"/>
  <c r="M48" i="4" s="1"/>
  <c r="I34" i="4"/>
  <c r="J34" i="4" s="1"/>
  <c r="K34" i="4" s="1"/>
  <c r="L34" i="4"/>
  <c r="M34" i="4" s="1"/>
  <c r="I6" i="4"/>
  <c r="J6" i="4" s="1"/>
  <c r="K6" i="4" s="1"/>
  <c r="L6" i="4"/>
  <c r="M6" i="4" s="1"/>
  <c r="L49" i="4"/>
  <c r="M49" i="4" s="1"/>
  <c r="I49" i="4"/>
  <c r="J49" i="4" s="1"/>
  <c r="K49" i="4" s="1"/>
  <c r="L53" i="4"/>
  <c r="M53" i="4" s="1"/>
  <c r="I53" i="4"/>
  <c r="J53" i="4" s="1"/>
  <c r="K53" i="4" s="1"/>
  <c r="I18" i="4"/>
  <c r="J18" i="4" s="1"/>
  <c r="K18" i="4" s="1"/>
  <c r="L18" i="4"/>
  <c r="M18" i="4" s="1"/>
  <c r="I47" i="4"/>
  <c r="J47" i="4" s="1"/>
  <c r="K47" i="4" s="1"/>
  <c r="L47" i="4"/>
  <c r="M47" i="4" s="1"/>
  <c r="I56" i="4"/>
  <c r="J56" i="4" s="1"/>
  <c r="K56" i="4" s="1"/>
  <c r="L56" i="4"/>
  <c r="M56" i="4" s="1"/>
  <c r="M15" i="4"/>
  <c r="I15" i="4"/>
  <c r="J15" i="4" s="1"/>
  <c r="K15" i="4" s="1"/>
  <c r="I43" i="4"/>
  <c r="J43" i="4" s="1"/>
  <c r="K43" i="4" s="1"/>
  <c r="L43" i="4"/>
  <c r="M43" i="4" s="1"/>
  <c r="I51" i="4"/>
  <c r="J51" i="4" s="1"/>
  <c r="K51" i="4" s="1"/>
  <c r="L51" i="4"/>
  <c r="M51" i="4" s="1"/>
  <c r="I33" i="4"/>
  <c r="J33" i="4" s="1"/>
  <c r="K33" i="4" s="1"/>
  <c r="L33" i="4"/>
  <c r="M33" i="4" s="1"/>
  <c r="I5" i="4"/>
  <c r="J5" i="4" s="1"/>
  <c r="K5" i="4" s="1"/>
  <c r="L5" i="4"/>
  <c r="M5" i="4" s="1"/>
  <c r="L44" i="4"/>
  <c r="M44" i="4" s="1"/>
  <c r="I44" i="4"/>
  <c r="J44" i="4" s="1"/>
  <c r="K44" i="4" s="1"/>
  <c r="L32" i="4"/>
  <c r="M32" i="4" s="1"/>
  <c r="I32" i="4"/>
  <c r="J32" i="4" s="1"/>
  <c r="K32" i="4" s="1"/>
  <c r="I45" i="4"/>
  <c r="J45" i="4" s="1"/>
  <c r="K45" i="4" s="1"/>
  <c r="L45" i="4"/>
  <c r="M45" i="4" s="1"/>
  <c r="I14" i="4"/>
  <c r="J14" i="4" s="1"/>
  <c r="K14" i="4" s="1"/>
  <c r="L14" i="4"/>
  <c r="M14" i="4" s="1"/>
</calcChain>
</file>

<file path=xl/sharedStrings.xml><?xml version="1.0" encoding="utf-8"?>
<sst xmlns="http://schemas.openxmlformats.org/spreadsheetml/2006/main" count="87" uniqueCount="77">
  <si>
    <t>A</t>
  </si>
  <si>
    <t>B</t>
  </si>
  <si>
    <t>C</t>
  </si>
  <si>
    <t>tMin[oC]</t>
  </si>
  <si>
    <t>tMax[oC]</t>
  </si>
  <si>
    <t>Source</t>
  </si>
  <si>
    <t>methanol</t>
  </si>
  <si>
    <t>ethanol</t>
  </si>
  <si>
    <t>1-propanol</t>
  </si>
  <si>
    <t>2-propanol</t>
  </si>
  <si>
    <t>1-butanol</t>
  </si>
  <si>
    <t>2-butanol</t>
  </si>
  <si>
    <t>1-octanol</t>
  </si>
  <si>
    <t>ethylene glycol</t>
  </si>
  <si>
    <t>methane</t>
  </si>
  <si>
    <t>ethane</t>
  </si>
  <si>
    <t>propane</t>
  </si>
  <si>
    <t>n-butane</t>
  </si>
  <si>
    <t>n-pentane</t>
  </si>
  <si>
    <t>n-hexane</t>
  </si>
  <si>
    <t>hexane</t>
  </si>
  <si>
    <t>n-heptane</t>
  </si>
  <si>
    <t>heptane</t>
  </si>
  <si>
    <t>n-octane</t>
  </si>
  <si>
    <t>n-nonane</t>
  </si>
  <si>
    <t>n-decane</t>
  </si>
  <si>
    <t>decane</t>
  </si>
  <si>
    <t>cyclohexane</t>
  </si>
  <si>
    <t>methylcyclohexane</t>
  </si>
  <si>
    <t>isopentane</t>
  </si>
  <si>
    <t>toluene</t>
  </si>
  <si>
    <t>benzene</t>
  </si>
  <si>
    <t>m-xylene</t>
  </si>
  <si>
    <t>o-xylene</t>
  </si>
  <si>
    <t>p-xylene</t>
  </si>
  <si>
    <t>acetone</t>
  </si>
  <si>
    <t>acrolein</t>
  </si>
  <si>
    <t>ethyl acetate</t>
  </si>
  <si>
    <t>1,4-dioxane</t>
  </si>
  <si>
    <t>2-butanone</t>
  </si>
  <si>
    <t>3-pentanone</t>
  </si>
  <si>
    <t>water</t>
  </si>
  <si>
    <t>acetonitrile</t>
  </si>
  <si>
    <t>Triethylamine</t>
  </si>
  <si>
    <t>acetic acid</t>
  </si>
  <si>
    <t>chloroform</t>
  </si>
  <si>
    <t>dichloromethane</t>
  </si>
  <si>
    <t>dichoromethane</t>
  </si>
  <si>
    <t>tetrachloromethane</t>
  </si>
  <si>
    <t>1,2-dichloroethane</t>
  </si>
  <si>
    <t>1,2-dichoroethane</t>
  </si>
  <si>
    <t>Benzyl chloride</t>
  </si>
  <si>
    <t>nitroethane</t>
  </si>
  <si>
    <t>Biphenyl</t>
  </si>
  <si>
    <t>solid</t>
  </si>
  <si>
    <t>Naphthalene</t>
  </si>
  <si>
    <t>4(solid)</t>
  </si>
  <si>
    <t>1. Fit to data of D.R. Stull, in Perry's Chemical Engineers' Handbook, 5th ed, pg 3-46 to 3-62. Originally published Ind. Eng. Chem, 39, 517(1947).</t>
  </si>
  <si>
    <t>2. Fit to data of Handbook of Chemistry and Physics, 56th ed., R.C. Weast, ed., CRC Press, 1974-75, pp D191-D210.</t>
  </si>
  <si>
    <t>3. Gmehling, J., Vapor-liquid Equilibrium Data Collection, DECHEMA, Frankfort, Germany, 1977-.</t>
  </si>
  <si>
    <t>5. TRC Thermodynamic Tables, Hydrocarbons, M. Frenkel, N.M. Gadalla, K.R. Hall, X. Hong, K.N. Marsh, R.C. Wilhoit, eds., Thermodynamics Research Center, Texas A&amp;M University, College Station, TX, 1950-1997.</t>
  </si>
  <si>
    <t>6. NIST Webbook</t>
  </si>
  <si>
    <t>Antoine.xlsx</t>
  </si>
  <si>
    <t xml:space="preserve">This workbook holds Antoine Parameters. </t>
  </si>
  <si>
    <t>Vapor pressures are in mmHg, temperature is in Celsius, uses common logarithm.</t>
  </si>
  <si>
    <t>Copyright 2012, Carl Lira</t>
  </si>
  <si>
    <t>http://chethermo.net</t>
  </si>
  <si>
    <t>For use with "Introductory Chemical Engineering Thermodynamics" by J.R. Elliott, C.T. Lira</t>
  </si>
  <si>
    <t>T(F)</t>
  </si>
  <si>
    <t>T(K)</t>
  </si>
  <si>
    <r>
      <t>T(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C)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</si>
  <si>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(mmHg)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</si>
  <si>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(bar)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</si>
  <si>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(MPa)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</si>
  <si>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(KPa)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</si>
  <si>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(atm)</t>
    </r>
  </si>
  <si>
    <r>
      <t>P</t>
    </r>
    <r>
      <rPr>
        <b/>
        <vertAlign val="superscript"/>
        <sz val="10"/>
        <rFont val="Arial"/>
        <family val="2"/>
      </rPr>
      <t>sat</t>
    </r>
    <r>
      <rPr>
        <b/>
        <sz val="10"/>
        <rFont val="Arial"/>
        <family val="2"/>
      </rPr>
      <t xml:space="preserve"> (psi)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</si>
</sst>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1" applyAlignment="1" applyProtection="1"/>
    <xf numFmtId="0" fontId="3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0" fillId="0" borderId="0" xfId="0" applyFont="1" applyFill="1" applyAlignment="1">
      <alignment horizontal="center"/>
    </xf>
    <xf numFmtId="0" fontId="8" fillId="0" borderId="0" xfId="0" applyFont="1" applyFill="1"/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hethermo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2"/>
  <sheetViews>
    <sheetView workbookViewId="0">
      <selection activeCell="A2" sqref="A2"/>
    </sheetView>
  </sheetViews>
  <sheetFormatPr defaultColWidth="8.81640625" defaultRowHeight="13" x14ac:dyDescent="0.6"/>
  <sheetData>
    <row r="3" spans="2:2" ht="22.75" x14ac:dyDescent="0.95">
      <c r="B3" s="2" t="s">
        <v>62</v>
      </c>
    </row>
    <row r="5" spans="2:2" x14ac:dyDescent="0.6">
      <c r="B5" t="s">
        <v>63</v>
      </c>
    </row>
    <row r="7" spans="2:2" x14ac:dyDescent="0.6">
      <c r="B7" t="s">
        <v>64</v>
      </c>
    </row>
    <row r="10" spans="2:2" x14ac:dyDescent="0.6">
      <c r="B10" t="s">
        <v>65</v>
      </c>
    </row>
    <row r="11" spans="2:2" x14ac:dyDescent="0.6">
      <c r="B11" t="s">
        <v>67</v>
      </c>
    </row>
    <row r="12" spans="2:2" x14ac:dyDescent="0.6">
      <c r="B12" s="1" t="s">
        <v>66</v>
      </c>
    </row>
  </sheetData>
  <sheetProtection sheet="1" objects="1" scenarios="1"/>
  <phoneticPr fontId="1" type="noConversion"/>
  <hyperlinks>
    <hyperlink ref="B12" r:id="rId1" xr:uid="{00000000-0004-0000-00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tabSelected="1" topLeftCell="A3" workbookViewId="0">
      <selection activeCell="A27" sqref="A27:XFD27"/>
    </sheetView>
  </sheetViews>
  <sheetFormatPr defaultColWidth="8.81640625" defaultRowHeight="13" x14ac:dyDescent="0.6"/>
  <cols>
    <col min="1" max="1" width="17.6796875" style="5" customWidth="1"/>
    <col min="2" max="7" width="8.81640625" style="5"/>
    <col min="8" max="8" width="10.6796875" style="5" customWidth="1"/>
    <col min="9" max="13" width="8.81640625" style="5"/>
    <col min="14" max="14" width="8.81640625" style="4"/>
    <col min="15" max="16384" width="8.81640625" style="5"/>
  </cols>
  <sheetData>
    <row r="1" spans="1:15" s="3" customFormat="1" ht="15" x14ac:dyDescent="0.6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4"/>
    </row>
    <row r="2" spans="1:15" ht="15" x14ac:dyDescent="0.6">
      <c r="A2" s="5" t="s">
        <v>6</v>
      </c>
      <c r="B2" s="5">
        <v>8.0809700000000007</v>
      </c>
      <c r="C2" s="5">
        <v>1582.271</v>
      </c>
      <c r="D2" s="5">
        <v>239.726</v>
      </c>
      <c r="E2" s="5">
        <v>15</v>
      </c>
      <c r="F2" s="5">
        <v>84</v>
      </c>
      <c r="G2" s="5">
        <v>3</v>
      </c>
      <c r="H2" s="5">
        <f>10^(B2-C2/($O$2+D2))</f>
        <v>2522.2237079909628</v>
      </c>
      <c r="I2" s="5">
        <f>H2/750.06</f>
        <v>3.3626959283136855</v>
      </c>
      <c r="J2" s="5">
        <f>I2/10</f>
        <v>0.33626959283136854</v>
      </c>
      <c r="K2" s="5">
        <f>J2*1000</f>
        <v>336.26959283136853</v>
      </c>
      <c r="L2" s="5">
        <f>H2/760</f>
        <v>3.3187154052512668</v>
      </c>
      <c r="M2" s="5">
        <f>L2*14.696</f>
        <v>48.771841595572617</v>
      </c>
      <c r="N2" s="6" t="s">
        <v>70</v>
      </c>
      <c r="O2" s="7">
        <f>O4-273.15</f>
        <v>98.424880506059708</v>
      </c>
    </row>
    <row r="3" spans="1:15" x14ac:dyDescent="0.6">
      <c r="A3" s="5" t="s">
        <v>7</v>
      </c>
      <c r="B3" s="5">
        <v>8.1121999999999996</v>
      </c>
      <c r="C3" s="5">
        <v>1592.864</v>
      </c>
      <c r="D3" s="5">
        <v>226.184</v>
      </c>
      <c r="E3" s="5">
        <v>20</v>
      </c>
      <c r="F3" s="5">
        <v>93</v>
      </c>
      <c r="G3" s="5">
        <v>3</v>
      </c>
      <c r="H3" s="5">
        <f t="shared" ref="H3:H59" si="0">10^(B3-C3/($O$2+D3))</f>
        <v>1603.8903221756996</v>
      </c>
      <c r="I3" s="5">
        <f t="shared" ref="I3:I59" si="1">H3/750.06</f>
        <v>2.13834936161867</v>
      </c>
      <c r="J3" s="5">
        <f t="shared" ref="J3:J59" si="2">I3/10</f>
        <v>0.213834936161867</v>
      </c>
      <c r="K3" s="5">
        <f t="shared" ref="K3:K59" si="3">J3*1000</f>
        <v>213.83493616186701</v>
      </c>
      <c r="L3" s="5">
        <f t="shared" ref="L3:L59" si="4">H3/760</f>
        <v>2.1103820028627625</v>
      </c>
      <c r="M3" s="5">
        <f t="shared" ref="M3:M59" si="5">L3*14.696</f>
        <v>31.014173914071158</v>
      </c>
      <c r="N3" s="6" t="s">
        <v>68</v>
      </c>
      <c r="O3" s="8">
        <f>O2*1.8+32</f>
        <v>209.16478491090749</v>
      </c>
    </row>
    <row r="4" spans="1:15" x14ac:dyDescent="0.6">
      <c r="A4" s="5" t="s">
        <v>8</v>
      </c>
      <c r="B4" s="5">
        <v>7.7441599999999999</v>
      </c>
      <c r="C4" s="5">
        <v>1437.6859999999999</v>
      </c>
      <c r="D4" s="5">
        <v>198.46299999999999</v>
      </c>
      <c r="E4" s="5">
        <v>60</v>
      </c>
      <c r="F4" s="5">
        <v>106</v>
      </c>
      <c r="H4" s="5">
        <f t="shared" si="0"/>
        <v>797.33038164786592</v>
      </c>
      <c r="I4" s="5">
        <f t="shared" si="1"/>
        <v>1.0630221337597872</v>
      </c>
      <c r="J4" s="5">
        <f t="shared" si="2"/>
        <v>0.10630221337597871</v>
      </c>
      <c r="K4" s="5">
        <f t="shared" si="3"/>
        <v>106.30221337597871</v>
      </c>
      <c r="L4" s="5">
        <f t="shared" si="4"/>
        <v>1.0491189232208762</v>
      </c>
      <c r="M4" s="5">
        <f t="shared" si="5"/>
        <v>15.417851695653995</v>
      </c>
      <c r="N4" s="4" t="s">
        <v>69</v>
      </c>
      <c r="O4" s="9">
        <v>371.57488050605969</v>
      </c>
    </row>
    <row r="5" spans="1:15" x14ac:dyDescent="0.6">
      <c r="A5" s="5" t="s">
        <v>8</v>
      </c>
      <c r="B5" s="5">
        <v>8.3789499999999997</v>
      </c>
      <c r="C5" s="5">
        <v>1788.02</v>
      </c>
      <c r="D5" s="5">
        <v>227.43799999999999</v>
      </c>
      <c r="E5" s="5">
        <v>-15</v>
      </c>
      <c r="F5" s="5">
        <v>98</v>
      </c>
      <c r="G5" s="5">
        <v>3</v>
      </c>
      <c r="H5" s="5">
        <f t="shared" si="0"/>
        <v>779.68317487062768</v>
      </c>
      <c r="I5" s="5">
        <f t="shared" si="1"/>
        <v>1.039494406941615</v>
      </c>
      <c r="J5" s="5">
        <f t="shared" si="2"/>
        <v>0.1039494406941615</v>
      </c>
      <c r="K5" s="5">
        <f t="shared" si="3"/>
        <v>103.9494406941615</v>
      </c>
      <c r="L5" s="5">
        <f t="shared" si="4"/>
        <v>1.0258989143034574</v>
      </c>
      <c r="M5" s="5">
        <f t="shared" si="5"/>
        <v>15.07661044460361</v>
      </c>
    </row>
    <row r="6" spans="1:15" x14ac:dyDescent="0.6">
      <c r="A6" s="5" t="s">
        <v>9</v>
      </c>
      <c r="B6" s="5">
        <v>8.8782899999999998</v>
      </c>
      <c r="C6" s="5">
        <v>2010.33</v>
      </c>
      <c r="D6" s="5">
        <v>252.636</v>
      </c>
      <c r="E6" s="5">
        <v>-26</v>
      </c>
      <c r="F6" s="5">
        <v>83</v>
      </c>
      <c r="G6" s="5">
        <v>3</v>
      </c>
      <c r="H6" s="5">
        <f t="shared" si="0"/>
        <v>1418.5588149026066</v>
      </c>
      <c r="I6" s="5">
        <f t="shared" si="1"/>
        <v>1.8912604523672862</v>
      </c>
      <c r="J6" s="5">
        <f t="shared" si="2"/>
        <v>0.18912604523672863</v>
      </c>
      <c r="K6" s="5">
        <f t="shared" si="3"/>
        <v>189.12604523672863</v>
      </c>
      <c r="L6" s="5">
        <f t="shared" si="4"/>
        <v>1.8665247564507983</v>
      </c>
      <c r="M6" s="5">
        <f t="shared" si="5"/>
        <v>27.430447820800932</v>
      </c>
    </row>
    <row r="7" spans="1:15" x14ac:dyDescent="0.6">
      <c r="A7" s="5" t="s">
        <v>10</v>
      </c>
      <c r="B7" s="5">
        <v>7.8102799999999997</v>
      </c>
      <c r="C7" s="5">
        <v>1522.56</v>
      </c>
      <c r="D7" s="5">
        <v>191.95</v>
      </c>
      <c r="E7" s="5">
        <v>30</v>
      </c>
      <c r="F7" s="5">
        <v>70</v>
      </c>
      <c r="G7" s="5">
        <v>2</v>
      </c>
      <c r="H7" s="5">
        <f t="shared" si="0"/>
        <v>368.85123228176815</v>
      </c>
      <c r="I7" s="5">
        <f t="shared" si="1"/>
        <v>0.49176230205819293</v>
      </c>
      <c r="J7" s="5">
        <f t="shared" si="2"/>
        <v>4.9176230205819293E-2</v>
      </c>
      <c r="K7" s="5">
        <f t="shared" si="3"/>
        <v>49.176230205819294</v>
      </c>
      <c r="L7" s="5">
        <f t="shared" si="4"/>
        <v>0.4853305687918002</v>
      </c>
      <c r="M7" s="5">
        <f t="shared" si="5"/>
        <v>7.1324180389642953</v>
      </c>
    </row>
    <row r="8" spans="1:15" x14ac:dyDescent="0.6">
      <c r="A8" s="5" t="s">
        <v>10</v>
      </c>
      <c r="B8" s="5">
        <v>7.7532800000000002</v>
      </c>
      <c r="C8" s="5">
        <v>1506.07</v>
      </c>
      <c r="D8" s="5">
        <v>191.59299999999999</v>
      </c>
      <c r="E8" s="5">
        <v>70</v>
      </c>
      <c r="F8" s="5">
        <v>120</v>
      </c>
      <c r="G8" s="5">
        <v>2</v>
      </c>
      <c r="H8" s="5">
        <f t="shared" si="0"/>
        <v>363.29160171460478</v>
      </c>
      <c r="I8" s="5">
        <f t="shared" si="1"/>
        <v>0.48435005428179723</v>
      </c>
      <c r="J8" s="5">
        <f t="shared" si="2"/>
        <v>4.8435005428179724E-2</v>
      </c>
      <c r="K8" s="5">
        <f t="shared" si="3"/>
        <v>48.435005428179721</v>
      </c>
      <c r="L8" s="5">
        <f t="shared" si="4"/>
        <v>0.47801526541395367</v>
      </c>
      <c r="M8" s="5">
        <f t="shared" si="5"/>
        <v>7.0249123405234633</v>
      </c>
    </row>
    <row r="9" spans="1:15" x14ac:dyDescent="0.6">
      <c r="A9" s="5" t="s">
        <v>10</v>
      </c>
      <c r="B9" s="5">
        <v>7.3636600000000003</v>
      </c>
      <c r="C9" s="5">
        <v>1305.1980000000001</v>
      </c>
      <c r="D9" s="5">
        <v>173.42699999999999</v>
      </c>
      <c r="E9" s="5">
        <v>89</v>
      </c>
      <c r="F9" s="5">
        <v>126</v>
      </c>
      <c r="G9" s="5">
        <v>3</v>
      </c>
      <c r="H9" s="5">
        <f t="shared" si="0"/>
        <v>365.19384461291889</v>
      </c>
      <c r="I9" s="5">
        <f t="shared" si="1"/>
        <v>0.48688617525653805</v>
      </c>
      <c r="J9" s="5">
        <f t="shared" si="2"/>
        <v>4.8688617525653802E-2</v>
      </c>
      <c r="K9" s="5">
        <f t="shared" si="3"/>
        <v>48.688617525653804</v>
      </c>
      <c r="L9" s="5">
        <f t="shared" si="4"/>
        <v>0.4805182165959459</v>
      </c>
      <c r="M9" s="5">
        <f t="shared" si="5"/>
        <v>7.0616957110940213</v>
      </c>
    </row>
    <row r="10" spans="1:15" x14ac:dyDescent="0.6">
      <c r="A10" s="5" t="s">
        <v>11</v>
      </c>
      <c r="B10" s="5">
        <v>7.2013100000000003</v>
      </c>
      <c r="C10" s="5">
        <v>1157</v>
      </c>
      <c r="D10" s="5">
        <v>168.279</v>
      </c>
      <c r="E10" s="5">
        <v>72</v>
      </c>
      <c r="F10" s="5">
        <v>107</v>
      </c>
      <c r="G10" s="5">
        <v>3</v>
      </c>
      <c r="H10" s="5">
        <f t="shared" si="0"/>
        <v>729.73536908992924</v>
      </c>
      <c r="I10" s="5">
        <f t="shared" si="1"/>
        <v>0.97290265990711311</v>
      </c>
      <c r="J10" s="5">
        <f t="shared" si="2"/>
        <v>9.7290265990711305E-2</v>
      </c>
      <c r="K10" s="5">
        <f t="shared" si="3"/>
        <v>97.290265990711305</v>
      </c>
      <c r="L10" s="5">
        <f t="shared" si="4"/>
        <v>0.96017811722359114</v>
      </c>
      <c r="M10" s="5">
        <f t="shared" si="5"/>
        <v>14.110777610717895</v>
      </c>
    </row>
    <row r="11" spans="1:15" x14ac:dyDescent="0.6">
      <c r="A11" s="5" t="s">
        <v>12</v>
      </c>
      <c r="B11" s="5">
        <v>8.3660456950000004</v>
      </c>
      <c r="C11" s="5">
        <v>2170.2402579999998</v>
      </c>
      <c r="D11" s="5">
        <v>205.92142960000001</v>
      </c>
      <c r="E11" s="5">
        <v>55</v>
      </c>
      <c r="F11" s="5">
        <v>150</v>
      </c>
      <c r="G11" s="5">
        <v>1</v>
      </c>
      <c r="H11" s="5">
        <f t="shared" si="0"/>
        <v>17.187818408012028</v>
      </c>
      <c r="I11" s="5">
        <f t="shared" si="1"/>
        <v>2.2915257990043503E-2</v>
      </c>
      <c r="J11" s="5">
        <f t="shared" si="2"/>
        <v>2.2915257990043505E-3</v>
      </c>
      <c r="K11" s="5">
        <f t="shared" si="3"/>
        <v>2.2915257990043507</v>
      </c>
      <c r="L11" s="5">
        <f t="shared" si="4"/>
        <v>2.2615550536857931E-2</v>
      </c>
      <c r="M11" s="5">
        <f t="shared" si="5"/>
        <v>0.33235813068966413</v>
      </c>
      <c r="O11" s="10"/>
    </row>
    <row r="12" spans="1:15" x14ac:dyDescent="0.6">
      <c r="A12" s="5" t="s">
        <v>13</v>
      </c>
      <c r="B12" s="5">
        <v>7.2516208420000003</v>
      </c>
      <c r="C12" s="5">
        <v>1448.565085</v>
      </c>
      <c r="D12" s="5">
        <v>134.11820169999999</v>
      </c>
      <c r="E12" s="5">
        <v>80</v>
      </c>
      <c r="F12" s="5">
        <v>200</v>
      </c>
      <c r="G12" s="5">
        <v>1</v>
      </c>
      <c r="H12" s="5">
        <f t="shared" si="0"/>
        <v>10.529012841531111</v>
      </c>
      <c r="I12" s="5">
        <f t="shared" si="1"/>
        <v>1.4037560783845441E-2</v>
      </c>
      <c r="J12" s="5">
        <f t="shared" si="2"/>
        <v>1.403756078384544E-3</v>
      </c>
      <c r="K12" s="5">
        <f t="shared" si="3"/>
        <v>1.403756078384544</v>
      </c>
      <c r="L12" s="5">
        <f t="shared" si="4"/>
        <v>1.3853964265172514E-2</v>
      </c>
      <c r="M12" s="5">
        <f t="shared" si="5"/>
        <v>0.20359785884097525</v>
      </c>
    </row>
    <row r="13" spans="1:15" x14ac:dyDescent="0.6">
      <c r="A13" s="5" t="s">
        <v>14</v>
      </c>
      <c r="B13" s="5">
        <v>6.6437999999999997</v>
      </c>
      <c r="C13" s="5">
        <v>395.74</v>
      </c>
      <c r="D13" s="5">
        <v>266.68099999999998</v>
      </c>
      <c r="E13" s="5">
        <v>-182</v>
      </c>
      <c r="F13" s="5">
        <v>-158</v>
      </c>
      <c r="G13" s="5">
        <v>5</v>
      </c>
      <c r="H13" s="5">
        <f t="shared" si="0"/>
        <v>362990.48815966817</v>
      </c>
      <c r="I13" s="5">
        <f t="shared" si="1"/>
        <v>483.9486016580916</v>
      </c>
      <c r="J13" s="5">
        <f t="shared" si="2"/>
        <v>48.394860165809163</v>
      </c>
      <c r="K13" s="5">
        <f t="shared" si="3"/>
        <v>48394.860165809165</v>
      </c>
      <c r="L13" s="5">
        <f t="shared" si="4"/>
        <v>477.61906336798444</v>
      </c>
      <c r="M13" s="5">
        <f t="shared" si="5"/>
        <v>7019.089755255899</v>
      </c>
    </row>
    <row r="14" spans="1:15" x14ac:dyDescent="0.6">
      <c r="A14" s="5" t="s">
        <v>15</v>
      </c>
      <c r="B14" s="5">
        <v>6.8291500000000003</v>
      </c>
      <c r="C14" s="5">
        <v>663.72</v>
      </c>
      <c r="D14" s="5">
        <v>256.68099999999998</v>
      </c>
      <c r="E14" s="5">
        <v>-143</v>
      </c>
      <c r="F14" s="5">
        <v>-84</v>
      </c>
      <c r="G14" s="5">
        <v>5</v>
      </c>
      <c r="H14" s="5">
        <f t="shared" si="0"/>
        <v>91216.553392967486</v>
      </c>
      <c r="I14" s="5">
        <f t="shared" si="1"/>
        <v>121.61234220324707</v>
      </c>
      <c r="J14" s="5">
        <f t="shared" si="2"/>
        <v>12.161234220324706</v>
      </c>
      <c r="K14" s="5">
        <f t="shared" si="3"/>
        <v>12161.234220324706</v>
      </c>
      <c r="L14" s="5">
        <f t="shared" si="4"/>
        <v>120.02178078022038</v>
      </c>
      <c r="M14" s="5">
        <f t="shared" si="5"/>
        <v>1763.8400903461188</v>
      </c>
    </row>
    <row r="15" spans="1:15" x14ac:dyDescent="0.6">
      <c r="A15" s="5" t="s">
        <v>16</v>
      </c>
      <c r="B15" s="5">
        <v>6.8033799999999998</v>
      </c>
      <c r="C15" s="5">
        <v>804</v>
      </c>
      <c r="D15" s="5">
        <v>247.04</v>
      </c>
      <c r="E15" s="5">
        <v>-108</v>
      </c>
      <c r="F15" s="5">
        <v>-35.65</v>
      </c>
      <c r="G15" s="5">
        <v>5</v>
      </c>
      <c r="H15" s="5">
        <f>10^(B15-C15/($O$2+D15))</f>
        <v>29928.241891428213</v>
      </c>
      <c r="I15" s="5">
        <f t="shared" si="1"/>
        <v>39.901130431469767</v>
      </c>
      <c r="J15" s="5">
        <f t="shared" si="2"/>
        <v>3.9901130431469767</v>
      </c>
      <c r="K15" s="5">
        <f t="shared" si="3"/>
        <v>3990.1130431469765</v>
      </c>
      <c r="L15" s="5">
        <f>H15/760</f>
        <v>39.379265646616069</v>
      </c>
      <c r="M15" s="5">
        <f t="shared" si="5"/>
        <v>578.71768794266973</v>
      </c>
    </row>
    <row r="16" spans="1:15" x14ac:dyDescent="0.6">
      <c r="A16" s="5" t="s">
        <v>17</v>
      </c>
      <c r="B16" s="5">
        <v>6.80776</v>
      </c>
      <c r="C16" s="5">
        <v>935.77</v>
      </c>
      <c r="D16" s="5">
        <v>238.78899999999999</v>
      </c>
      <c r="E16" s="5">
        <v>-78</v>
      </c>
      <c r="F16" s="5">
        <v>19</v>
      </c>
      <c r="G16" s="5">
        <v>5</v>
      </c>
      <c r="H16" s="5">
        <f t="shared" si="0"/>
        <v>10783.397296337813</v>
      </c>
      <c r="I16" s="5">
        <f t="shared" si="1"/>
        <v>14.376712924749771</v>
      </c>
      <c r="J16" s="5">
        <f t="shared" si="2"/>
        <v>1.437671292474977</v>
      </c>
      <c r="K16" s="5">
        <f t="shared" si="3"/>
        <v>1437.671292474977</v>
      </c>
      <c r="L16" s="5">
        <f t="shared" si="4"/>
        <v>14.188680653076069</v>
      </c>
      <c r="M16" s="5">
        <f t="shared" si="5"/>
        <v>208.51685087760592</v>
      </c>
    </row>
    <row r="17" spans="1:13" x14ac:dyDescent="0.6">
      <c r="A17" s="5" t="s">
        <v>18</v>
      </c>
      <c r="B17" s="5">
        <v>6.8529600000000004</v>
      </c>
      <c r="C17" s="5">
        <v>1064.8399999999999</v>
      </c>
      <c r="D17" s="5">
        <v>232.012</v>
      </c>
      <c r="E17" s="5">
        <v>-50</v>
      </c>
      <c r="F17" s="5">
        <v>58</v>
      </c>
      <c r="G17" s="5">
        <v>5</v>
      </c>
      <c r="H17" s="5">
        <f t="shared" si="0"/>
        <v>4270.1030329350879</v>
      </c>
      <c r="I17" s="5">
        <f t="shared" si="1"/>
        <v>5.6930152693585692</v>
      </c>
      <c r="J17" s="5">
        <f t="shared" si="2"/>
        <v>0.56930152693585689</v>
      </c>
      <c r="K17" s="5">
        <f t="shared" si="3"/>
        <v>569.30152693585694</v>
      </c>
      <c r="L17" s="5">
        <f t="shared" si="4"/>
        <v>5.6185566222830108</v>
      </c>
      <c r="M17" s="5">
        <f t="shared" si="5"/>
        <v>82.570308121071122</v>
      </c>
    </row>
    <row r="18" spans="1:13" x14ac:dyDescent="0.6">
      <c r="A18" s="5" t="s">
        <v>18</v>
      </c>
      <c r="B18" s="5">
        <v>6.8763199999999998</v>
      </c>
      <c r="C18" s="5">
        <v>1075.78</v>
      </c>
      <c r="D18" s="5">
        <v>233.20500000000001</v>
      </c>
      <c r="E18" s="5">
        <v>-50</v>
      </c>
      <c r="F18" s="5">
        <v>58</v>
      </c>
      <c r="G18" s="5">
        <v>3</v>
      </c>
      <c r="H18" s="5">
        <f t="shared" si="0"/>
        <v>4289.4579847907016</v>
      </c>
      <c r="I18" s="5">
        <f t="shared" si="1"/>
        <v>5.7188198074696714</v>
      </c>
      <c r="J18" s="5">
        <f t="shared" si="2"/>
        <v>0.57188198074696717</v>
      </c>
      <c r="K18" s="5">
        <f t="shared" si="3"/>
        <v>571.8819807469672</v>
      </c>
      <c r="L18" s="5">
        <f t="shared" si="4"/>
        <v>5.6440236641982917</v>
      </c>
      <c r="M18" s="5">
        <f t="shared" si="5"/>
        <v>82.944571769058086</v>
      </c>
    </row>
    <row r="19" spans="1:13" x14ac:dyDescent="0.6">
      <c r="A19" s="5" t="s">
        <v>19</v>
      </c>
      <c r="B19" s="5">
        <v>6.87601</v>
      </c>
      <c r="C19" s="5">
        <v>1171.17</v>
      </c>
      <c r="D19" s="5">
        <v>224.40799999999999</v>
      </c>
      <c r="E19" s="5">
        <v>-25</v>
      </c>
      <c r="F19" s="5">
        <v>92</v>
      </c>
      <c r="G19" s="5">
        <v>5</v>
      </c>
      <c r="H19" s="5">
        <f t="shared" si="0"/>
        <v>1771.0045481988004</v>
      </c>
      <c r="I19" s="5">
        <f t="shared" si="1"/>
        <v>2.3611505055579562</v>
      </c>
      <c r="J19" s="5">
        <f t="shared" si="2"/>
        <v>0.23611505055579562</v>
      </c>
      <c r="K19" s="5">
        <f t="shared" si="3"/>
        <v>236.11505055579562</v>
      </c>
      <c r="L19" s="5">
        <f t="shared" si="4"/>
        <v>2.3302691423668427</v>
      </c>
      <c r="M19" s="5">
        <f t="shared" si="5"/>
        <v>34.245635316223122</v>
      </c>
    </row>
    <row r="20" spans="1:13" x14ac:dyDescent="0.6">
      <c r="A20" s="5" t="s">
        <v>20</v>
      </c>
      <c r="B20" s="5">
        <v>6.9105800000000004</v>
      </c>
      <c r="C20" s="5">
        <v>1189.6400000000001</v>
      </c>
      <c r="D20" s="5">
        <v>226.28</v>
      </c>
      <c r="E20" s="5">
        <v>-30</v>
      </c>
      <c r="F20" s="5">
        <v>170</v>
      </c>
      <c r="G20" s="5">
        <v>3</v>
      </c>
      <c r="H20" s="5">
        <f t="shared" si="0"/>
        <v>1765.3154373008656</v>
      </c>
      <c r="I20" s="5">
        <f t="shared" si="1"/>
        <v>2.3535656311506621</v>
      </c>
      <c r="J20" s="5">
        <f t="shared" si="2"/>
        <v>0.2353565631150662</v>
      </c>
      <c r="K20" s="5">
        <f t="shared" si="3"/>
        <v>235.35656311506619</v>
      </c>
      <c r="L20" s="5">
        <f t="shared" si="4"/>
        <v>2.3227834701327179</v>
      </c>
      <c r="M20" s="5">
        <f t="shared" si="5"/>
        <v>34.135625877070424</v>
      </c>
    </row>
    <row r="21" spans="1:13" x14ac:dyDescent="0.6">
      <c r="A21" s="5" t="s">
        <v>21</v>
      </c>
      <c r="B21" s="5">
        <v>6.8967700000000001</v>
      </c>
      <c r="C21" s="5">
        <v>1264.9000000000001</v>
      </c>
      <c r="D21" s="5">
        <v>216.54400000000001</v>
      </c>
      <c r="E21" s="5">
        <v>-2</v>
      </c>
      <c r="F21" s="5">
        <v>123</v>
      </c>
      <c r="G21" s="5">
        <v>5</v>
      </c>
      <c r="H21" s="5">
        <f t="shared" si="0"/>
        <v>760.00718893495514</v>
      </c>
      <c r="I21" s="5">
        <f t="shared" si="1"/>
        <v>1.0132618576313297</v>
      </c>
      <c r="J21" s="5">
        <f t="shared" si="2"/>
        <v>0.10132618576313297</v>
      </c>
      <c r="K21" s="5">
        <f t="shared" si="3"/>
        <v>101.32618576313297</v>
      </c>
      <c r="L21" s="5">
        <f t="shared" si="4"/>
        <v>1.0000094591249409</v>
      </c>
      <c r="M21" s="5">
        <f t="shared" si="5"/>
        <v>14.696139011300131</v>
      </c>
    </row>
    <row r="22" spans="1:13" x14ac:dyDescent="0.6">
      <c r="A22" s="5" t="s">
        <v>22</v>
      </c>
      <c r="B22" s="5">
        <v>6.8938600000000001</v>
      </c>
      <c r="C22" s="5">
        <v>1264.3699999999999</v>
      </c>
      <c r="D22" s="5">
        <v>216.64</v>
      </c>
      <c r="E22" s="5">
        <v>-3</v>
      </c>
      <c r="F22" s="5">
        <v>127</v>
      </c>
      <c r="G22" s="5">
        <v>3</v>
      </c>
      <c r="H22" s="5">
        <f t="shared" si="0"/>
        <v>759.99992731269174</v>
      </c>
      <c r="I22" s="5">
        <f t="shared" si="1"/>
        <v>1.013252176242823</v>
      </c>
      <c r="J22" s="5">
        <f t="shared" si="2"/>
        <v>0.1013252176242823</v>
      </c>
      <c r="K22" s="5">
        <f t="shared" si="3"/>
        <v>101.3252176242823</v>
      </c>
      <c r="L22" s="5">
        <f t="shared" si="4"/>
        <v>0.99999990435880493</v>
      </c>
      <c r="M22" s="5">
        <f t="shared" si="5"/>
        <v>14.695998594456997</v>
      </c>
    </row>
    <row r="23" spans="1:13" x14ac:dyDescent="0.6">
      <c r="A23" s="5" t="s">
        <v>23</v>
      </c>
      <c r="B23" s="5">
        <v>6.9186800000000002</v>
      </c>
      <c r="C23" s="5">
        <v>1351.99</v>
      </c>
      <c r="D23" s="5">
        <v>209.155</v>
      </c>
      <c r="E23" s="5">
        <v>19</v>
      </c>
      <c r="F23" s="5">
        <v>152</v>
      </c>
      <c r="G23" s="5">
        <v>5</v>
      </c>
      <c r="H23" s="5">
        <f t="shared" si="0"/>
        <v>333.50811719279272</v>
      </c>
      <c r="I23" s="5">
        <f t="shared" si="1"/>
        <v>0.44464191823693139</v>
      </c>
      <c r="J23" s="5">
        <f t="shared" si="2"/>
        <v>4.4464191823693142E-2</v>
      </c>
      <c r="K23" s="5">
        <f t="shared" si="3"/>
        <v>44.464191823693142</v>
      </c>
      <c r="L23" s="5">
        <f t="shared" si="4"/>
        <v>0.43882646999051672</v>
      </c>
      <c r="M23" s="5">
        <f t="shared" si="5"/>
        <v>6.4489938029806337</v>
      </c>
    </row>
    <row r="24" spans="1:13" x14ac:dyDescent="0.6">
      <c r="A24" s="5" t="s">
        <v>24</v>
      </c>
      <c r="B24" s="5">
        <v>6.93893</v>
      </c>
      <c r="C24" s="5">
        <v>1431.82</v>
      </c>
      <c r="D24" s="5">
        <v>202.11</v>
      </c>
      <c r="E24" s="5">
        <v>39</v>
      </c>
      <c r="F24" s="5">
        <v>178</v>
      </c>
      <c r="G24" s="5">
        <v>5</v>
      </c>
      <c r="H24" s="5">
        <f t="shared" si="0"/>
        <v>149.51714484481636</v>
      </c>
      <c r="I24" s="5">
        <f t="shared" si="1"/>
        <v>0.19934024590674929</v>
      </c>
      <c r="J24" s="5">
        <f t="shared" si="2"/>
        <v>1.9934024590674927E-2</v>
      </c>
      <c r="K24" s="5">
        <f t="shared" si="3"/>
        <v>19.934024590674927</v>
      </c>
      <c r="L24" s="5">
        <f t="shared" si="4"/>
        <v>0.1967330853221268</v>
      </c>
      <c r="M24" s="5">
        <f t="shared" si="5"/>
        <v>2.8911894218939755</v>
      </c>
    </row>
    <row r="25" spans="1:13" x14ac:dyDescent="0.6">
      <c r="A25" s="5" t="s">
        <v>25</v>
      </c>
      <c r="B25" s="5">
        <v>6.9436299999999997</v>
      </c>
      <c r="C25" s="5">
        <v>1495.17</v>
      </c>
      <c r="D25" s="5">
        <v>193.858</v>
      </c>
      <c r="E25" s="5">
        <v>58</v>
      </c>
      <c r="F25" s="5">
        <v>203</v>
      </c>
      <c r="G25" s="5">
        <v>5</v>
      </c>
      <c r="H25" s="5">
        <f t="shared" si="0"/>
        <v>67.31944415318226</v>
      </c>
      <c r="I25" s="5">
        <f t="shared" si="1"/>
        <v>8.9752078704613325E-2</v>
      </c>
      <c r="J25" s="5">
        <f t="shared" si="2"/>
        <v>8.9752078704613322E-3</v>
      </c>
      <c r="K25" s="5">
        <f t="shared" si="3"/>
        <v>8.9752078704613325</v>
      </c>
      <c r="L25" s="5">
        <f t="shared" si="4"/>
        <v>8.8578215991029288E-2</v>
      </c>
      <c r="M25" s="5">
        <f t="shared" si="5"/>
        <v>1.3017454622041664</v>
      </c>
    </row>
    <row r="26" spans="1:13" x14ac:dyDescent="0.6">
      <c r="A26" s="5" t="s">
        <v>26</v>
      </c>
      <c r="B26" s="5">
        <v>7.44</v>
      </c>
      <c r="C26" s="5">
        <v>1843.12</v>
      </c>
      <c r="D26" s="5">
        <v>230.22</v>
      </c>
      <c r="E26" s="5">
        <v>17</v>
      </c>
      <c r="F26" s="5">
        <v>174</v>
      </c>
      <c r="G26" s="5">
        <v>3</v>
      </c>
      <c r="H26" s="5">
        <f t="shared" si="0"/>
        <v>67.882537274087071</v>
      </c>
      <c r="I26" s="5">
        <f t="shared" si="1"/>
        <v>9.0502809474024851E-2</v>
      </c>
      <c r="J26" s="5">
        <f t="shared" si="2"/>
        <v>9.0502809474024854E-3</v>
      </c>
      <c r="K26" s="5">
        <f t="shared" si="3"/>
        <v>9.0502809474024861</v>
      </c>
      <c r="L26" s="5">
        <f t="shared" si="4"/>
        <v>8.9319127992219832E-2</v>
      </c>
      <c r="M26" s="5">
        <f t="shared" si="5"/>
        <v>1.3126339049736626</v>
      </c>
    </row>
    <row r="27" spans="1:13" x14ac:dyDescent="0.6">
      <c r="A27" s="5" t="s">
        <v>27</v>
      </c>
      <c r="B27" s="5">
        <v>7.2647533769999999</v>
      </c>
      <c r="C27" s="5">
        <v>1434.1483390000001</v>
      </c>
      <c r="D27" s="5">
        <v>246.72069250000001</v>
      </c>
      <c r="E27" s="5">
        <v>6.7</v>
      </c>
      <c r="F27" s="5">
        <v>80.7</v>
      </c>
      <c r="G27" s="5">
        <v>1</v>
      </c>
      <c r="H27" s="5">
        <f t="shared" si="0"/>
        <v>1286.9301003026599</v>
      </c>
      <c r="I27" s="5">
        <f t="shared" si="1"/>
        <v>1.7157695388404395</v>
      </c>
      <c r="J27" s="5">
        <f t="shared" si="2"/>
        <v>0.17157695388404395</v>
      </c>
      <c r="K27" s="5">
        <f t="shared" si="3"/>
        <v>171.57695388404395</v>
      </c>
      <c r="L27" s="5">
        <f t="shared" si="4"/>
        <v>1.6933290793456051</v>
      </c>
      <c r="M27" s="5">
        <f t="shared" si="5"/>
        <v>24.885164150063012</v>
      </c>
    </row>
    <row r="28" spans="1:13" x14ac:dyDescent="0.6">
      <c r="A28" s="5" t="s">
        <v>27</v>
      </c>
      <c r="B28" s="5">
        <v>6.8514600000000003</v>
      </c>
      <c r="C28" s="5">
        <v>1206.47</v>
      </c>
      <c r="D28" s="5">
        <v>223.136</v>
      </c>
      <c r="E28" s="5">
        <v>7</v>
      </c>
      <c r="F28" s="5">
        <v>81</v>
      </c>
      <c r="G28" s="5">
        <v>3</v>
      </c>
      <c r="H28" s="5">
        <f t="shared" si="0"/>
        <v>1257.598970331127</v>
      </c>
      <c r="I28" s="5">
        <f t="shared" si="1"/>
        <v>1.6766644939486537</v>
      </c>
      <c r="J28" s="5">
        <f t="shared" si="2"/>
        <v>0.16766644939486536</v>
      </c>
      <c r="K28" s="5">
        <f t="shared" si="3"/>
        <v>167.66644939486537</v>
      </c>
      <c r="L28" s="5">
        <f t="shared" si="4"/>
        <v>1.6547354872777986</v>
      </c>
      <c r="M28" s="5">
        <f t="shared" si="5"/>
        <v>24.317992721034528</v>
      </c>
    </row>
    <row r="29" spans="1:13" x14ac:dyDescent="0.6">
      <c r="A29" s="5" t="s">
        <v>28</v>
      </c>
      <c r="B29" s="5">
        <v>7.1161000000000003</v>
      </c>
      <c r="C29" s="5">
        <v>1444.59</v>
      </c>
      <c r="D29" s="5">
        <v>240.184</v>
      </c>
      <c r="E29" s="5">
        <v>-3</v>
      </c>
      <c r="F29" s="5">
        <v>100</v>
      </c>
      <c r="G29" s="5">
        <v>1</v>
      </c>
      <c r="H29" s="5">
        <f t="shared" si="0"/>
        <v>707.70196749819092</v>
      </c>
      <c r="I29" s="5">
        <f t="shared" si="1"/>
        <v>0.94352714115962855</v>
      </c>
      <c r="J29" s="5">
        <f t="shared" si="2"/>
        <v>9.4352714115962855E-2</v>
      </c>
      <c r="K29" s="5">
        <f t="shared" si="3"/>
        <v>94.352714115962854</v>
      </c>
      <c r="L29" s="5">
        <f t="shared" si="4"/>
        <v>0.93118679933972492</v>
      </c>
      <c r="M29" s="5">
        <f t="shared" si="5"/>
        <v>13.684721203096597</v>
      </c>
    </row>
    <row r="30" spans="1:13" x14ac:dyDescent="0.6">
      <c r="A30" s="5" t="s">
        <v>29</v>
      </c>
      <c r="B30" s="5">
        <v>8.1121999999999996</v>
      </c>
      <c r="C30" s="5">
        <v>1592.864</v>
      </c>
      <c r="D30" s="5">
        <v>226.184</v>
      </c>
      <c r="E30" s="5">
        <v>20</v>
      </c>
      <c r="F30" s="5">
        <v>93</v>
      </c>
      <c r="H30" s="5">
        <f t="shared" si="0"/>
        <v>1603.8903221756996</v>
      </c>
      <c r="I30" s="5">
        <f t="shared" si="1"/>
        <v>2.13834936161867</v>
      </c>
      <c r="J30" s="5">
        <f t="shared" si="2"/>
        <v>0.213834936161867</v>
      </c>
      <c r="K30" s="5">
        <f t="shared" si="3"/>
        <v>213.83493616186701</v>
      </c>
      <c r="L30" s="5">
        <f t="shared" si="4"/>
        <v>2.1103820028627625</v>
      </c>
      <c r="M30" s="5">
        <f t="shared" si="5"/>
        <v>31.014173914071158</v>
      </c>
    </row>
    <row r="31" spans="1:13" x14ac:dyDescent="0.6">
      <c r="A31" s="5" t="s">
        <v>30</v>
      </c>
      <c r="B31" s="5">
        <v>6.9508700000000001</v>
      </c>
      <c r="C31" s="5">
        <v>1342.31</v>
      </c>
      <c r="D31" s="5">
        <v>219.18700000000001</v>
      </c>
      <c r="E31" s="5">
        <v>-27</v>
      </c>
      <c r="F31" s="5">
        <v>111</v>
      </c>
      <c r="G31" s="5">
        <v>3</v>
      </c>
      <c r="H31" s="5">
        <f t="shared" si="0"/>
        <v>530.40940434464972</v>
      </c>
      <c r="I31" s="5">
        <f t="shared" si="1"/>
        <v>0.70715596664886782</v>
      </c>
      <c r="J31" s="5">
        <f t="shared" si="2"/>
        <v>7.0715596664886776E-2</v>
      </c>
      <c r="K31" s="5">
        <f t="shared" si="3"/>
        <v>70.715596664886775</v>
      </c>
      <c r="L31" s="5">
        <f t="shared" si="4"/>
        <v>0.69790711097980229</v>
      </c>
      <c r="M31" s="5">
        <f t="shared" si="5"/>
        <v>10.256442902959174</v>
      </c>
    </row>
    <row r="32" spans="1:13" x14ac:dyDescent="0.6">
      <c r="A32" s="5" t="s">
        <v>31</v>
      </c>
      <c r="B32" s="5">
        <v>6.8798700000000004</v>
      </c>
      <c r="C32" s="5">
        <v>1196.76</v>
      </c>
      <c r="D32" s="5">
        <v>219.161</v>
      </c>
      <c r="E32" s="5">
        <v>8</v>
      </c>
      <c r="F32" s="5">
        <v>80</v>
      </c>
      <c r="G32" s="5">
        <v>3</v>
      </c>
      <c r="H32" s="5">
        <f t="shared" si="0"/>
        <v>1292.9045176479481</v>
      </c>
      <c r="I32" s="5">
        <f t="shared" si="1"/>
        <v>1.7237347914139511</v>
      </c>
      <c r="J32" s="5">
        <f t="shared" si="2"/>
        <v>0.17237347914139511</v>
      </c>
      <c r="K32" s="5">
        <f t="shared" si="3"/>
        <v>172.37347914139511</v>
      </c>
      <c r="L32" s="5">
        <f t="shared" si="4"/>
        <v>1.7011901547999317</v>
      </c>
      <c r="M32" s="5">
        <f t="shared" si="5"/>
        <v>25.000690514939798</v>
      </c>
    </row>
    <row r="33" spans="1:13" x14ac:dyDescent="0.6">
      <c r="A33" s="5" t="s">
        <v>32</v>
      </c>
      <c r="B33" s="5">
        <v>7.0090899999999996</v>
      </c>
      <c r="C33" s="5">
        <v>1462.2660000000001</v>
      </c>
      <c r="D33" s="5">
        <v>215.11</v>
      </c>
      <c r="E33" s="5">
        <v>29</v>
      </c>
      <c r="F33" s="5">
        <v>166</v>
      </c>
      <c r="G33" s="5">
        <v>3</v>
      </c>
      <c r="H33" s="5">
        <f t="shared" si="0"/>
        <v>221.45400740596719</v>
      </c>
      <c r="I33" s="5">
        <f t="shared" si="1"/>
        <v>0.29524839000342268</v>
      </c>
      <c r="J33" s="5">
        <f t="shared" si="2"/>
        <v>2.9524839000342269E-2</v>
      </c>
      <c r="K33" s="5">
        <f t="shared" si="3"/>
        <v>29.524839000342268</v>
      </c>
      <c r="L33" s="5">
        <f t="shared" si="4"/>
        <v>0.29138685184995683</v>
      </c>
      <c r="M33" s="5">
        <f t="shared" si="5"/>
        <v>4.2822211747869652</v>
      </c>
    </row>
    <row r="34" spans="1:13" x14ac:dyDescent="0.6">
      <c r="A34" s="5" t="s">
        <v>33</v>
      </c>
      <c r="B34" s="5">
        <v>7.0015400000000003</v>
      </c>
      <c r="C34" s="5">
        <v>1476.393</v>
      </c>
      <c r="D34" s="5">
        <v>213.87200000000001</v>
      </c>
      <c r="E34" s="5">
        <v>63</v>
      </c>
      <c r="F34" s="5">
        <v>145</v>
      </c>
      <c r="G34" s="5">
        <v>3</v>
      </c>
      <c r="H34" s="5">
        <f t="shared" si="0"/>
        <v>187.93583095760505</v>
      </c>
      <c r="I34" s="5">
        <f t="shared" si="1"/>
        <v>0.25056106305842873</v>
      </c>
      <c r="J34" s="5">
        <f t="shared" si="2"/>
        <v>2.5056106305842873E-2</v>
      </c>
      <c r="K34" s="5">
        <f t="shared" si="3"/>
        <v>25.056106305842874</v>
      </c>
      <c r="L34" s="5">
        <f t="shared" si="4"/>
        <v>0.24728398810211191</v>
      </c>
      <c r="M34" s="5">
        <f t="shared" si="5"/>
        <v>3.6340854891486365</v>
      </c>
    </row>
    <row r="35" spans="1:13" x14ac:dyDescent="0.6">
      <c r="A35" s="5" t="s">
        <v>34</v>
      </c>
      <c r="B35" s="5">
        <v>6.9905299999999997</v>
      </c>
      <c r="C35" s="5">
        <v>1453.43</v>
      </c>
      <c r="D35" s="5">
        <v>215.31</v>
      </c>
      <c r="E35" s="5">
        <v>27</v>
      </c>
      <c r="F35" s="5">
        <v>166</v>
      </c>
      <c r="G35" s="5">
        <v>3</v>
      </c>
      <c r="H35" s="5">
        <f t="shared" si="0"/>
        <v>227.9609920412519</v>
      </c>
      <c r="I35" s="5">
        <f t="shared" si="1"/>
        <v>0.30392367549429633</v>
      </c>
      <c r="J35" s="5">
        <f t="shared" si="2"/>
        <v>3.0392367549429634E-2</v>
      </c>
      <c r="K35" s="5">
        <f t="shared" si="3"/>
        <v>30.392367549429633</v>
      </c>
      <c r="L35" s="5">
        <f t="shared" si="4"/>
        <v>0.29994867373848932</v>
      </c>
      <c r="M35" s="5">
        <f t="shared" si="5"/>
        <v>4.4080457092608389</v>
      </c>
    </row>
    <row r="36" spans="1:13" x14ac:dyDescent="0.6">
      <c r="A36" s="5" t="s">
        <v>35</v>
      </c>
      <c r="B36" s="5">
        <v>7.6313000000000004</v>
      </c>
      <c r="C36" s="5">
        <v>1566.69</v>
      </c>
      <c r="D36" s="5">
        <v>273.41899999999998</v>
      </c>
      <c r="E36" s="5">
        <v>57</v>
      </c>
      <c r="F36" s="5">
        <v>205</v>
      </c>
      <c r="G36" s="5">
        <v>3</v>
      </c>
      <c r="H36" s="5">
        <f t="shared" si="0"/>
        <v>2618.1801180847447</v>
      </c>
      <c r="I36" s="5">
        <f t="shared" si="1"/>
        <v>3.4906275739070804</v>
      </c>
      <c r="J36" s="5">
        <f t="shared" si="2"/>
        <v>0.34906275739070802</v>
      </c>
      <c r="K36" s="5">
        <f t="shared" si="3"/>
        <v>349.06275739070804</v>
      </c>
      <c r="L36" s="5">
        <f t="shared" si="4"/>
        <v>3.4449738395851903</v>
      </c>
      <c r="M36" s="5">
        <f t="shared" si="5"/>
        <v>50.627335546543954</v>
      </c>
    </row>
    <row r="37" spans="1:13" x14ac:dyDescent="0.6">
      <c r="A37" s="5" t="s">
        <v>35</v>
      </c>
      <c r="B37" s="5">
        <v>7.11714</v>
      </c>
      <c r="C37" s="5">
        <v>1210.595</v>
      </c>
      <c r="D37" s="5">
        <v>229.66399999999999</v>
      </c>
      <c r="E37" s="5">
        <v>-13</v>
      </c>
      <c r="F37" s="5">
        <v>55</v>
      </c>
      <c r="G37" s="5">
        <v>3</v>
      </c>
      <c r="H37" s="5">
        <f t="shared" si="0"/>
        <v>2674.862408076297</v>
      </c>
      <c r="I37" s="5">
        <f t="shared" si="1"/>
        <v>3.5661979149352017</v>
      </c>
      <c r="J37" s="5">
        <f t="shared" si="2"/>
        <v>0.35661979149352019</v>
      </c>
      <c r="K37" s="5">
        <f t="shared" si="3"/>
        <v>356.61979149352021</v>
      </c>
      <c r="L37" s="5">
        <f t="shared" si="4"/>
        <v>3.5195558001003908</v>
      </c>
      <c r="M37" s="5">
        <f t="shared" si="5"/>
        <v>51.723392038275342</v>
      </c>
    </row>
    <row r="38" spans="1:13" x14ac:dyDescent="0.6">
      <c r="A38" s="5" t="s">
        <v>36</v>
      </c>
      <c r="B38" s="5">
        <v>7.06691</v>
      </c>
      <c r="C38" s="5">
        <v>1204.95</v>
      </c>
      <c r="D38" s="5">
        <v>235.35</v>
      </c>
      <c r="E38" s="5">
        <v>-65</v>
      </c>
      <c r="F38" s="5">
        <v>53</v>
      </c>
      <c r="G38" s="5">
        <v>3</v>
      </c>
      <c r="H38" s="5">
        <f t="shared" si="0"/>
        <v>2863.1364498685134</v>
      </c>
      <c r="I38" s="5">
        <f t="shared" si="1"/>
        <v>3.8172098897001754</v>
      </c>
      <c r="J38" s="5">
        <f t="shared" si="2"/>
        <v>0.38172098897001755</v>
      </c>
      <c r="K38" s="5">
        <f t="shared" si="3"/>
        <v>381.72098897001757</v>
      </c>
      <c r="L38" s="5">
        <f t="shared" si="4"/>
        <v>3.7672848024585703</v>
      </c>
      <c r="M38" s="5">
        <f t="shared" si="5"/>
        <v>55.364017456931151</v>
      </c>
    </row>
    <row r="39" spans="1:13" x14ac:dyDescent="0.6">
      <c r="A39" s="5" t="s">
        <v>37</v>
      </c>
      <c r="B39" s="5">
        <v>7.1017900000000003</v>
      </c>
      <c r="C39" s="5">
        <v>1244.95</v>
      </c>
      <c r="D39" s="5">
        <v>217.881</v>
      </c>
      <c r="E39" s="5">
        <v>16</v>
      </c>
      <c r="F39" s="5">
        <v>76</v>
      </c>
      <c r="G39" s="5">
        <v>3</v>
      </c>
      <c r="H39" s="5">
        <f t="shared" si="0"/>
        <v>1465.1587165389342</v>
      </c>
      <c r="I39" s="5">
        <f t="shared" si="1"/>
        <v>1.9533886842905024</v>
      </c>
      <c r="J39" s="5">
        <f t="shared" si="2"/>
        <v>0.19533886842905024</v>
      </c>
      <c r="K39" s="5">
        <f t="shared" si="3"/>
        <v>195.33886842905025</v>
      </c>
      <c r="L39" s="5">
        <f t="shared" si="4"/>
        <v>1.9278404164985976</v>
      </c>
      <c r="M39" s="5">
        <f t="shared" si="5"/>
        <v>28.331542760863389</v>
      </c>
    </row>
    <row r="40" spans="1:13" x14ac:dyDescent="0.6">
      <c r="A40" s="5" t="s">
        <v>38</v>
      </c>
      <c r="B40" s="5">
        <v>7.4315499999999997</v>
      </c>
      <c r="C40" s="5">
        <v>1554.6790000000001</v>
      </c>
      <c r="D40" s="5">
        <v>240.33699999999999</v>
      </c>
      <c r="E40" s="5">
        <v>20</v>
      </c>
      <c r="F40" s="5">
        <v>105</v>
      </c>
      <c r="G40" s="5">
        <v>3</v>
      </c>
      <c r="H40" s="5">
        <f t="shared" si="0"/>
        <v>695.42876661740422</v>
      </c>
      <c r="I40" s="5">
        <f t="shared" si="1"/>
        <v>0.92716418235528397</v>
      </c>
      <c r="J40" s="5">
        <f t="shared" si="2"/>
        <v>9.2716418235528397E-2</v>
      </c>
      <c r="K40" s="5">
        <f t="shared" si="3"/>
        <v>92.716418235528394</v>
      </c>
      <c r="L40" s="5">
        <f t="shared" si="4"/>
        <v>0.91503785081237399</v>
      </c>
      <c r="M40" s="5">
        <f t="shared" si="5"/>
        <v>13.447396255538647</v>
      </c>
    </row>
    <row r="41" spans="1:13" x14ac:dyDescent="0.6">
      <c r="A41" s="5" t="s">
        <v>39</v>
      </c>
      <c r="B41" s="5">
        <v>7.2806621079999996</v>
      </c>
      <c r="C41" s="5">
        <v>1434.201069</v>
      </c>
      <c r="D41" s="5">
        <v>246.49904570000001</v>
      </c>
      <c r="E41" s="5">
        <v>-6.5</v>
      </c>
      <c r="F41" s="5">
        <v>80</v>
      </c>
      <c r="G41" s="5">
        <v>1</v>
      </c>
      <c r="H41" s="5">
        <f t="shared" si="0"/>
        <v>1326.2967360772832</v>
      </c>
      <c r="I41" s="5">
        <f t="shared" si="1"/>
        <v>1.7682541877680229</v>
      </c>
      <c r="J41" s="5">
        <f t="shared" si="2"/>
        <v>0.1768254187768023</v>
      </c>
      <c r="K41" s="5">
        <f t="shared" si="3"/>
        <v>176.82541877680231</v>
      </c>
      <c r="L41" s="5">
        <f t="shared" si="4"/>
        <v>1.7451272843122148</v>
      </c>
      <c r="M41" s="5">
        <f t="shared" si="5"/>
        <v>25.646390570252308</v>
      </c>
    </row>
    <row r="42" spans="1:13" x14ac:dyDescent="0.6">
      <c r="A42" s="5" t="s">
        <v>39</v>
      </c>
      <c r="B42" s="5">
        <v>7.0635599999999998</v>
      </c>
      <c r="C42" s="5">
        <v>1261.3389999999999</v>
      </c>
      <c r="D42" s="5">
        <v>221.96899999999999</v>
      </c>
      <c r="E42" s="5">
        <v>43</v>
      </c>
      <c r="F42" s="5">
        <v>88</v>
      </c>
      <c r="G42" s="5">
        <v>3</v>
      </c>
      <c r="H42" s="5">
        <f t="shared" si="0"/>
        <v>1338.817521469477</v>
      </c>
      <c r="I42" s="5">
        <f t="shared" si="1"/>
        <v>1.7849472328473417</v>
      </c>
      <c r="J42" s="5">
        <f t="shared" si="2"/>
        <v>0.17849472328473417</v>
      </c>
      <c r="K42" s="5">
        <f t="shared" si="3"/>
        <v>178.49472328473416</v>
      </c>
      <c r="L42" s="5">
        <f t="shared" si="4"/>
        <v>1.7616020019335223</v>
      </c>
      <c r="M42" s="5">
        <f t="shared" si="5"/>
        <v>25.888503020415044</v>
      </c>
    </row>
    <row r="43" spans="1:13" x14ac:dyDescent="0.6">
      <c r="A43" s="5" t="s">
        <v>40</v>
      </c>
      <c r="B43" s="5">
        <v>7.2306400000000002</v>
      </c>
      <c r="C43" s="5">
        <v>1477.021</v>
      </c>
      <c r="D43" s="5">
        <v>237.517</v>
      </c>
      <c r="E43" s="5">
        <v>36</v>
      </c>
      <c r="F43" s="5">
        <v>102</v>
      </c>
      <c r="G43" s="5">
        <v>3</v>
      </c>
      <c r="H43" s="5">
        <f t="shared" si="0"/>
        <v>682.31301653049536</v>
      </c>
      <c r="I43" s="5">
        <f t="shared" si="1"/>
        <v>0.90967791447416924</v>
      </c>
      <c r="J43" s="5">
        <f t="shared" si="2"/>
        <v>9.0967791447416929E-2</v>
      </c>
      <c r="K43" s="5">
        <f t="shared" si="3"/>
        <v>90.967791447416928</v>
      </c>
      <c r="L43" s="5">
        <f t="shared" si="4"/>
        <v>0.89778028490854656</v>
      </c>
      <c r="M43" s="5">
        <f t="shared" si="5"/>
        <v>13.193779067015999</v>
      </c>
    </row>
    <row r="44" spans="1:13" x14ac:dyDescent="0.6">
      <c r="A44" s="5" t="s">
        <v>41</v>
      </c>
      <c r="B44" s="5">
        <v>8.0713100000000004</v>
      </c>
      <c r="C44" s="5">
        <v>1730.63</v>
      </c>
      <c r="D44" s="5">
        <v>233.42599999999999</v>
      </c>
      <c r="E44" s="5">
        <v>1</v>
      </c>
      <c r="F44" s="5">
        <v>100</v>
      </c>
      <c r="G44" s="5">
        <v>3</v>
      </c>
      <c r="H44" s="5">
        <f t="shared" si="0"/>
        <v>718.16900019910122</v>
      </c>
      <c r="I44" s="5">
        <f t="shared" si="1"/>
        <v>0.95748206836666572</v>
      </c>
      <c r="J44" s="5">
        <f t="shared" si="2"/>
        <v>9.5748206836666572E-2</v>
      </c>
      <c r="K44" s="5">
        <f t="shared" si="3"/>
        <v>95.748206836666569</v>
      </c>
      <c r="L44" s="5">
        <f t="shared" si="4"/>
        <v>0.94495921078829104</v>
      </c>
      <c r="M44" s="5">
        <f t="shared" si="5"/>
        <v>13.887120561744725</v>
      </c>
    </row>
    <row r="45" spans="1:13" x14ac:dyDescent="0.6">
      <c r="A45" s="5" t="s">
        <v>42</v>
      </c>
      <c r="B45" s="5">
        <v>7.3398599999999998</v>
      </c>
      <c r="C45" s="5">
        <v>1482.29</v>
      </c>
      <c r="D45" s="5">
        <v>250.523</v>
      </c>
      <c r="E45" s="5">
        <v>-27</v>
      </c>
      <c r="F45" s="5">
        <v>82</v>
      </c>
      <c r="G45" s="5">
        <v>3</v>
      </c>
      <c r="H45" s="5">
        <f t="shared" si="0"/>
        <v>1235.8801002110799</v>
      </c>
      <c r="I45" s="5">
        <f t="shared" si="1"/>
        <v>1.6477083169494173</v>
      </c>
      <c r="J45" s="5">
        <f t="shared" si="2"/>
        <v>0.16477083169494172</v>
      </c>
      <c r="K45" s="5">
        <f t="shared" si="3"/>
        <v>164.77083169494173</v>
      </c>
      <c r="L45" s="5">
        <f t="shared" si="4"/>
        <v>1.6261580265935263</v>
      </c>
      <c r="M45" s="5">
        <f t="shared" si="5"/>
        <v>23.898018358818462</v>
      </c>
    </row>
    <row r="46" spans="1:13" x14ac:dyDescent="0.6">
      <c r="A46" s="5" t="s">
        <v>43</v>
      </c>
      <c r="B46" s="5">
        <v>5.8587899999999999</v>
      </c>
      <c r="C46" s="5">
        <v>695.66600000000005</v>
      </c>
      <c r="D46" s="5">
        <v>144.83199999999999</v>
      </c>
      <c r="E46" s="5">
        <v>50</v>
      </c>
      <c r="F46" s="5">
        <v>95</v>
      </c>
      <c r="G46" s="5">
        <v>3</v>
      </c>
      <c r="H46" s="5">
        <f t="shared" si="0"/>
        <v>997.6773449570062</v>
      </c>
      <c r="I46" s="5">
        <f t="shared" si="1"/>
        <v>1.3301300495387118</v>
      </c>
      <c r="J46" s="5">
        <f t="shared" si="2"/>
        <v>0.13301300495387119</v>
      </c>
      <c r="K46" s="5">
        <f t="shared" si="3"/>
        <v>133.01300495387119</v>
      </c>
      <c r="L46" s="5">
        <f t="shared" si="4"/>
        <v>1.3127333486276398</v>
      </c>
      <c r="M46" s="5">
        <f t="shared" si="5"/>
        <v>19.291929291431796</v>
      </c>
    </row>
    <row r="47" spans="1:13" x14ac:dyDescent="0.6">
      <c r="A47" s="5" t="s">
        <v>44</v>
      </c>
      <c r="B47" s="5">
        <v>8.0210000000000008</v>
      </c>
      <c r="C47" s="5">
        <v>1936.01</v>
      </c>
      <c r="D47" s="5">
        <v>258.45100000000002</v>
      </c>
      <c r="E47" s="5">
        <v>18</v>
      </c>
      <c r="F47" s="5">
        <v>118</v>
      </c>
      <c r="G47" s="5">
        <v>3</v>
      </c>
      <c r="H47" s="5">
        <f t="shared" si="0"/>
        <v>394.56332262549489</v>
      </c>
      <c r="I47" s="5">
        <f t="shared" si="1"/>
        <v>0.52604234677958417</v>
      </c>
      <c r="J47" s="5">
        <f t="shared" si="2"/>
        <v>5.2604234677958418E-2</v>
      </c>
      <c r="K47" s="5">
        <f t="shared" si="3"/>
        <v>52.604234677958416</v>
      </c>
      <c r="L47" s="5">
        <f t="shared" si="4"/>
        <v>0.51916226661249332</v>
      </c>
      <c r="M47" s="5">
        <f t="shared" si="5"/>
        <v>7.6296086701372019</v>
      </c>
    </row>
    <row r="48" spans="1:13" x14ac:dyDescent="0.6">
      <c r="A48" s="5" t="s">
        <v>44</v>
      </c>
      <c r="B48" s="5">
        <v>8.2673500000000004</v>
      </c>
      <c r="C48" s="5">
        <v>2258.2220000000002</v>
      </c>
      <c r="D48" s="5">
        <v>300.97000000000003</v>
      </c>
      <c r="E48" s="5">
        <v>118</v>
      </c>
      <c r="F48" s="5">
        <v>227</v>
      </c>
      <c r="G48" s="5">
        <v>3</v>
      </c>
      <c r="H48" s="5">
        <f t="shared" si="0"/>
        <v>410.43224370192922</v>
      </c>
      <c r="I48" s="5">
        <f t="shared" si="1"/>
        <v>0.54719921566531915</v>
      </c>
      <c r="J48" s="5">
        <f t="shared" si="2"/>
        <v>5.4719921566531916E-2</v>
      </c>
      <c r="K48" s="5">
        <f t="shared" si="3"/>
        <v>54.719921566531916</v>
      </c>
      <c r="L48" s="5">
        <f t="shared" si="4"/>
        <v>0.54004242592359109</v>
      </c>
      <c r="M48" s="5">
        <f t="shared" si="5"/>
        <v>7.936463491373094</v>
      </c>
    </row>
    <row r="49" spans="1:13" x14ac:dyDescent="0.6">
      <c r="A49" s="5" t="s">
        <v>45</v>
      </c>
      <c r="B49" s="5">
        <v>6.95465</v>
      </c>
      <c r="C49" s="5">
        <v>1170.9659999999999</v>
      </c>
      <c r="D49" s="5">
        <v>226.232</v>
      </c>
      <c r="E49" s="5">
        <v>-10</v>
      </c>
      <c r="F49" s="5">
        <v>60</v>
      </c>
      <c r="G49" s="5">
        <v>3</v>
      </c>
      <c r="H49" s="5">
        <f t="shared" si="0"/>
        <v>2227.7673049383293</v>
      </c>
      <c r="I49" s="5">
        <f t="shared" si="1"/>
        <v>2.9701187970806728</v>
      </c>
      <c r="J49" s="5">
        <f t="shared" si="2"/>
        <v>0.29701187970806731</v>
      </c>
      <c r="K49" s="5">
        <f t="shared" si="3"/>
        <v>297.01187970806728</v>
      </c>
      <c r="L49" s="5">
        <f t="shared" si="4"/>
        <v>2.9312727696556964</v>
      </c>
      <c r="M49" s="5">
        <f t="shared" si="5"/>
        <v>43.077984622860114</v>
      </c>
    </row>
    <row r="50" spans="1:13" x14ac:dyDescent="0.6">
      <c r="A50" s="5" t="s">
        <v>46</v>
      </c>
      <c r="B50" s="5">
        <v>7.0803000000000003</v>
      </c>
      <c r="C50" s="5">
        <v>1138.9100000000001</v>
      </c>
      <c r="D50" s="5">
        <v>231.45</v>
      </c>
      <c r="E50" s="5">
        <v>-44</v>
      </c>
      <c r="F50" s="5">
        <v>59</v>
      </c>
      <c r="G50" s="5">
        <v>3</v>
      </c>
      <c r="H50" s="5">
        <f t="shared" si="0"/>
        <v>4243.7377787876085</v>
      </c>
      <c r="I50" s="5">
        <f t="shared" si="1"/>
        <v>5.65786440923074</v>
      </c>
      <c r="J50" s="5">
        <f t="shared" si="2"/>
        <v>0.56578644092307395</v>
      </c>
      <c r="K50" s="5">
        <f t="shared" si="3"/>
        <v>565.786440923074</v>
      </c>
      <c r="L50" s="5">
        <f t="shared" si="4"/>
        <v>5.583865498404748</v>
      </c>
      <c r="M50" s="5">
        <f t="shared" si="5"/>
        <v>82.060487364556181</v>
      </c>
    </row>
    <row r="51" spans="1:13" x14ac:dyDescent="0.6">
      <c r="A51" s="5" t="s">
        <v>47</v>
      </c>
      <c r="B51" s="5">
        <v>7.40916</v>
      </c>
      <c r="C51" s="5">
        <v>1325.9380000000001</v>
      </c>
      <c r="D51" s="5">
        <v>252.61600000000001</v>
      </c>
      <c r="E51" s="5">
        <v>-40</v>
      </c>
      <c r="F51" s="5">
        <v>40</v>
      </c>
      <c r="G51" s="5">
        <v>3</v>
      </c>
      <c r="H51" s="5">
        <f t="shared" si="0"/>
        <v>4285.4731789571051</v>
      </c>
      <c r="I51" s="5">
        <f t="shared" si="1"/>
        <v>5.7135071580368306</v>
      </c>
      <c r="J51" s="5">
        <f t="shared" si="2"/>
        <v>0.57135071580368302</v>
      </c>
      <c r="K51" s="5">
        <f t="shared" si="3"/>
        <v>571.35071580368299</v>
      </c>
      <c r="L51" s="5">
        <f t="shared" si="4"/>
        <v>5.6387804986277699</v>
      </c>
      <c r="M51" s="5">
        <f t="shared" si="5"/>
        <v>82.867518207833697</v>
      </c>
    </row>
    <row r="52" spans="1:13" x14ac:dyDescent="0.6">
      <c r="A52" s="5" t="s">
        <v>48</v>
      </c>
      <c r="B52" s="5">
        <v>6.8409300000000002</v>
      </c>
      <c r="C52" s="5">
        <v>1177.9100000000001</v>
      </c>
      <c r="D52" s="5">
        <v>220.57599999999999</v>
      </c>
      <c r="E52" s="5">
        <v>-20</v>
      </c>
      <c r="F52" s="5">
        <v>77</v>
      </c>
      <c r="G52" s="5">
        <v>3</v>
      </c>
      <c r="H52" s="5">
        <f t="shared" si="0"/>
        <v>1407.447989704759</v>
      </c>
      <c r="I52" s="5">
        <f t="shared" si="1"/>
        <v>1.876447203830039</v>
      </c>
      <c r="J52" s="5">
        <f t="shared" si="2"/>
        <v>0.18764472038300389</v>
      </c>
      <c r="K52" s="5">
        <f t="shared" si="3"/>
        <v>187.64472038300389</v>
      </c>
      <c r="L52" s="5">
        <f t="shared" si="4"/>
        <v>1.8519052496115251</v>
      </c>
      <c r="M52" s="5">
        <f t="shared" si="5"/>
        <v>27.215599548290974</v>
      </c>
    </row>
    <row r="53" spans="1:13" x14ac:dyDescent="0.6">
      <c r="A53" s="5" t="s">
        <v>48</v>
      </c>
      <c r="B53" s="5">
        <v>6.8979999999999997</v>
      </c>
      <c r="C53" s="5">
        <v>1221.7809999999999</v>
      </c>
      <c r="D53" s="5">
        <v>227.41099999999997</v>
      </c>
      <c r="E53" s="5">
        <v>-5</v>
      </c>
      <c r="F53" s="5">
        <v>52.7</v>
      </c>
      <c r="G53" s="5">
        <v>6</v>
      </c>
      <c r="H53" s="5">
        <f t="shared" si="0"/>
        <v>1407.0768046564867</v>
      </c>
      <c r="I53" s="5">
        <f t="shared" si="1"/>
        <v>1.8759523300222474</v>
      </c>
      <c r="J53" s="5">
        <f t="shared" si="2"/>
        <v>0.18759523300222475</v>
      </c>
      <c r="K53" s="5">
        <f t="shared" si="3"/>
        <v>187.59523300222475</v>
      </c>
      <c r="L53" s="5">
        <f t="shared" si="4"/>
        <v>1.8514168482322193</v>
      </c>
      <c r="M53" s="5">
        <f t="shared" si="5"/>
        <v>27.208422001620693</v>
      </c>
    </row>
    <row r="54" spans="1:13" x14ac:dyDescent="0.6">
      <c r="A54" s="5" t="s">
        <v>49</v>
      </c>
      <c r="B54" s="5">
        <v>7.0252999999999997</v>
      </c>
      <c r="C54" s="5">
        <v>1271.2539999999999</v>
      </c>
      <c r="D54" s="5">
        <v>222.92699999999999</v>
      </c>
      <c r="E54" s="5">
        <v>-31</v>
      </c>
      <c r="F54" s="5">
        <v>99</v>
      </c>
      <c r="G54" s="5">
        <v>3</v>
      </c>
      <c r="H54" s="5">
        <f t="shared" si="0"/>
        <v>1173.1233744729029</v>
      </c>
      <c r="I54" s="5">
        <f t="shared" si="1"/>
        <v>1.5640393761471123</v>
      </c>
      <c r="J54" s="5">
        <f t="shared" si="2"/>
        <v>0.15640393761471122</v>
      </c>
      <c r="K54" s="5">
        <f t="shared" si="3"/>
        <v>156.40393761471123</v>
      </c>
      <c r="L54" s="5">
        <f t="shared" si="4"/>
        <v>1.5435833874643459</v>
      </c>
      <c r="M54" s="5">
        <f t="shared" si="5"/>
        <v>22.684501462176026</v>
      </c>
    </row>
    <row r="55" spans="1:13" x14ac:dyDescent="0.6">
      <c r="A55" s="5" t="s">
        <v>50</v>
      </c>
      <c r="B55" s="5">
        <v>7.4602700000000004</v>
      </c>
      <c r="C55" s="5">
        <v>1521.789</v>
      </c>
      <c r="D55" s="5">
        <v>248.48</v>
      </c>
      <c r="E55" s="5">
        <v>-31</v>
      </c>
      <c r="F55" s="5">
        <v>99</v>
      </c>
      <c r="H55" s="5">
        <f t="shared" si="0"/>
        <v>1184.427343685097</v>
      </c>
      <c r="I55" s="5">
        <f t="shared" si="1"/>
        <v>1.5791101294364411</v>
      </c>
      <c r="J55" s="5">
        <f t="shared" si="2"/>
        <v>0.15791101294364412</v>
      </c>
      <c r="K55" s="5">
        <f t="shared" si="3"/>
        <v>157.91101294364412</v>
      </c>
      <c r="L55" s="5">
        <f t="shared" si="4"/>
        <v>1.5584570311646013</v>
      </c>
      <c r="M55" s="5">
        <f t="shared" si="5"/>
        <v>22.903084529994981</v>
      </c>
    </row>
    <row r="56" spans="1:13" x14ac:dyDescent="0.6">
      <c r="A56" s="5" t="s">
        <v>51</v>
      </c>
      <c r="B56" s="5">
        <v>7.5971560179999997</v>
      </c>
      <c r="C56" s="5">
        <v>1961.4684749999999</v>
      </c>
      <c r="D56" s="5">
        <v>236.51136679999999</v>
      </c>
      <c r="E56" s="5">
        <v>22</v>
      </c>
      <c r="F56" s="5">
        <v>180</v>
      </c>
      <c r="G56" s="5">
        <v>1</v>
      </c>
      <c r="H56" s="5">
        <f t="shared" si="0"/>
        <v>55.069579491744484</v>
      </c>
      <c r="I56" s="5">
        <f t="shared" si="1"/>
        <v>7.3420232370403016E-2</v>
      </c>
      <c r="J56" s="5">
        <f t="shared" si="2"/>
        <v>7.3420232370403019E-3</v>
      </c>
      <c r="K56" s="5">
        <f t="shared" si="3"/>
        <v>7.3420232370403022</v>
      </c>
      <c r="L56" s="5">
        <f t="shared" si="4"/>
        <v>7.2459973015453275E-2</v>
      </c>
      <c r="M56" s="5">
        <f t="shared" si="5"/>
        <v>1.0648717634351013</v>
      </c>
    </row>
    <row r="57" spans="1:13" x14ac:dyDescent="0.6">
      <c r="A57" s="5" t="s">
        <v>52</v>
      </c>
      <c r="B57" s="5">
        <v>7.1945839759999997</v>
      </c>
      <c r="C57" s="5">
        <v>1446.5090740000001</v>
      </c>
      <c r="D57" s="5">
        <v>220.79478399999999</v>
      </c>
      <c r="E57" s="5">
        <v>1.5</v>
      </c>
      <c r="F57" s="5">
        <v>94</v>
      </c>
      <c r="G57" s="5">
        <v>1</v>
      </c>
      <c r="H57" s="5">
        <f t="shared" si="0"/>
        <v>460.46126651457786</v>
      </c>
      <c r="I57" s="5">
        <f t="shared" si="1"/>
        <v>0.61389924341329749</v>
      </c>
      <c r="J57" s="5">
        <f t="shared" si="2"/>
        <v>6.1389924341329748E-2</v>
      </c>
      <c r="K57" s="5">
        <f t="shared" si="3"/>
        <v>61.389924341329746</v>
      </c>
      <c r="L57" s="5">
        <f t="shared" si="4"/>
        <v>0.60587008751918137</v>
      </c>
      <c r="M57" s="5">
        <f t="shared" si="5"/>
        <v>8.90386680618189</v>
      </c>
    </row>
    <row r="58" spans="1:13" x14ac:dyDescent="0.6">
      <c r="A58" s="5" t="s">
        <v>53</v>
      </c>
      <c r="B58" s="5">
        <v>13.535399999999999</v>
      </c>
      <c r="C58" s="5">
        <v>4993.37</v>
      </c>
      <c r="D58" s="5">
        <v>296.072</v>
      </c>
      <c r="E58" s="5">
        <v>20</v>
      </c>
      <c r="F58" s="5">
        <v>40</v>
      </c>
      <c r="G58" s="5" t="s">
        <v>54</v>
      </c>
      <c r="H58" s="5">
        <f t="shared" si="0"/>
        <v>7.5480499418830105</v>
      </c>
      <c r="I58" s="5">
        <f t="shared" si="1"/>
        <v>1.0063261528255088E-2</v>
      </c>
      <c r="J58" s="5">
        <f t="shared" si="2"/>
        <v>1.0063261528255089E-3</v>
      </c>
      <c r="K58" s="5">
        <f t="shared" si="3"/>
        <v>1.0063261528255087</v>
      </c>
      <c r="L58" s="5">
        <f t="shared" si="4"/>
        <v>9.9316446603723817E-3</v>
      </c>
      <c r="M58" s="5">
        <f t="shared" si="5"/>
        <v>0.14595544992883253</v>
      </c>
    </row>
    <row r="59" spans="1:13" x14ac:dyDescent="0.6">
      <c r="A59" s="5" t="s">
        <v>55</v>
      </c>
      <c r="B59" s="5">
        <v>8.6223299999999998</v>
      </c>
      <c r="C59" s="5">
        <v>2165.7199999999998</v>
      </c>
      <c r="D59" s="5">
        <v>198.28399999999999</v>
      </c>
      <c r="E59" s="5">
        <v>20</v>
      </c>
      <c r="F59" s="5">
        <v>40</v>
      </c>
      <c r="G59" s="5" t="s">
        <v>56</v>
      </c>
      <c r="H59" s="5">
        <f t="shared" si="0"/>
        <v>21.046934405463393</v>
      </c>
      <c r="I59" s="5">
        <f t="shared" si="1"/>
        <v>2.8060334380534083E-2</v>
      </c>
      <c r="J59" s="5">
        <f t="shared" si="2"/>
        <v>2.8060334380534081E-3</v>
      </c>
      <c r="K59" s="5">
        <f t="shared" si="3"/>
        <v>2.806033438053408</v>
      </c>
      <c r="L59" s="5">
        <f t="shared" si="4"/>
        <v>2.7693334744030781E-2</v>
      </c>
      <c r="M59" s="5">
        <f t="shared" si="5"/>
        <v>0.40698124739827635</v>
      </c>
    </row>
    <row r="61" spans="1:13" x14ac:dyDescent="0.6">
      <c r="A61" s="5" t="s">
        <v>5</v>
      </c>
    </row>
    <row r="62" spans="1:13" x14ac:dyDescent="0.6">
      <c r="A62" s="5" t="s">
        <v>57</v>
      </c>
    </row>
    <row r="63" spans="1:13" x14ac:dyDescent="0.6">
      <c r="A63" s="5" t="s">
        <v>58</v>
      </c>
    </row>
    <row r="64" spans="1:13" x14ac:dyDescent="0.6">
      <c r="A64" s="5" t="s">
        <v>59</v>
      </c>
    </row>
    <row r="65" spans="1:1" x14ac:dyDescent="0.6">
      <c r="A65" s="5" t="s">
        <v>60</v>
      </c>
    </row>
    <row r="66" spans="1:1" x14ac:dyDescent="0.6">
      <c r="A66" s="5" t="s">
        <v>61</v>
      </c>
    </row>
  </sheetData>
  <phoneticPr fontId="0" type="noConversion"/>
  <conditionalFormatting sqref="H2:H59">
    <cfRule type="expression" dxfId="1" priority="1" stopIfTrue="1">
      <formula>E2&gt;$O$2</formula>
    </cfRule>
    <cfRule type="expression" dxfId="0" priority="2" stopIfTrue="1">
      <formula>F2&lt;$O$2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Antoine</vt:lpstr>
    </vt:vector>
  </TitlesOfParts>
  <Company>Michigan State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Lira</dc:creator>
  <cp:lastModifiedBy>Joshua Whitehead</cp:lastModifiedBy>
  <dcterms:created xsi:type="dcterms:W3CDTF">2011-12-12T21:54:12Z</dcterms:created>
  <dcterms:modified xsi:type="dcterms:W3CDTF">2022-03-04T04:55:12Z</dcterms:modified>
</cp:coreProperties>
</file>