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Whitehea_5801ztl\work\"/>
    </mc:Choice>
  </mc:AlternateContent>
  <xr:revisionPtr revIDLastSave="0" documentId="13_ncr:1_{96BD0178-1643-4099-8F9C-FA9704F84DF9}" xr6:coauthVersionLast="47" xr6:coauthVersionMax="47" xr10:uidLastSave="{00000000-0000-0000-0000-000000000000}"/>
  <bookViews>
    <workbookView xWindow="-120" yWindow="-120" windowWidth="29040" windowHeight="15720" xr2:uid="{4C2C835D-D9FE-48A2-8CF4-DC955837A2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S30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3" i="1"/>
  <c r="Q2" i="1"/>
  <c r="A6" i="1"/>
  <c r="A23" i="1"/>
  <c r="V4" i="1"/>
  <c r="V5" i="1"/>
  <c r="V3" i="1"/>
  <c r="V2" i="1"/>
  <c r="N22" i="1"/>
  <c r="O22" i="1"/>
  <c r="T3" i="1"/>
  <c r="T4" i="1"/>
  <c r="T2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H2" i="1"/>
  <c r="C2" i="1" s="1"/>
  <c r="B2" i="1" s="1"/>
  <c r="P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A3" i="1"/>
  <c r="A4" i="1" s="1"/>
  <c r="A5" i="1" s="1"/>
  <c r="R4" i="1" l="1"/>
  <c r="R3" i="1"/>
  <c r="H3" i="1"/>
  <c r="C3" i="1" s="1"/>
  <c r="B3" i="1" s="1"/>
  <c r="P3" i="1" s="1"/>
  <c r="H5" i="1"/>
  <c r="C5" i="1" s="1"/>
  <c r="B5" i="1" s="1"/>
  <c r="P5" i="1" s="1"/>
  <c r="H4" i="1"/>
  <c r="C4" i="1" s="1"/>
  <c r="B4" i="1" s="1"/>
  <c r="P4" i="1" s="1"/>
  <c r="R5" i="1"/>
  <c r="T5" i="1"/>
  <c r="H6" i="1"/>
  <c r="C6" i="1"/>
  <c r="B6" i="1" s="1"/>
  <c r="P6" i="1" s="1"/>
  <c r="R6" i="1"/>
  <c r="T6" i="1"/>
  <c r="A7" i="1"/>
  <c r="H7" i="1" s="1"/>
  <c r="C7" i="1" s="1"/>
  <c r="B7" i="1" s="1"/>
  <c r="P7" i="1" s="1"/>
  <c r="A8" i="1"/>
  <c r="R7" i="1" s="1"/>
  <c r="V7" i="1" l="1"/>
  <c r="V6" i="1"/>
  <c r="A9" i="1"/>
  <c r="T7" i="1"/>
  <c r="H8" i="1"/>
  <c r="C8" i="1" s="1"/>
  <c r="B8" i="1" s="1"/>
  <c r="P8" i="1" s="1"/>
  <c r="T8" i="1" l="1"/>
  <c r="A10" i="1"/>
  <c r="R8" i="1"/>
  <c r="H9" i="1"/>
  <c r="C9" i="1" s="1"/>
  <c r="B9" i="1" s="1"/>
  <c r="P9" i="1" s="1"/>
  <c r="V8" i="1"/>
  <c r="V9" i="1" l="1"/>
  <c r="T9" i="1"/>
  <c r="R9" i="1"/>
  <c r="A11" i="1"/>
  <c r="H10" i="1"/>
  <c r="C10" i="1" s="1"/>
  <c r="B10" i="1" s="1"/>
  <c r="P10" i="1" s="1"/>
  <c r="H11" i="1" l="1"/>
  <c r="C11" i="1" s="1"/>
  <c r="B11" i="1" s="1"/>
  <c r="P11" i="1" s="1"/>
  <c r="R10" i="1"/>
  <c r="T10" i="1"/>
  <c r="A12" i="1"/>
  <c r="V10" i="1"/>
  <c r="T11" i="1" l="1"/>
  <c r="H12" i="1"/>
  <c r="C12" i="1" s="1"/>
  <c r="B12" i="1" s="1"/>
  <c r="P12" i="1" s="1"/>
  <c r="A13" i="1"/>
  <c r="R11" i="1"/>
  <c r="V11" i="1"/>
  <c r="R12" i="1" l="1"/>
  <c r="T12" i="1"/>
  <c r="A14" i="1"/>
  <c r="H13" i="1"/>
  <c r="C13" i="1" s="1"/>
  <c r="B13" i="1" s="1"/>
  <c r="P13" i="1" s="1"/>
  <c r="V12" i="1"/>
  <c r="V13" i="1" l="1"/>
  <c r="R13" i="1"/>
  <c r="T13" i="1"/>
  <c r="H14" i="1"/>
  <c r="C14" i="1" s="1"/>
  <c r="B14" i="1" s="1"/>
  <c r="P14" i="1" s="1"/>
  <c r="A15" i="1"/>
  <c r="V14" i="1" l="1"/>
  <c r="T14" i="1"/>
  <c r="A16" i="1"/>
  <c r="R14" i="1"/>
  <c r="H15" i="1"/>
  <c r="C15" i="1" s="1"/>
  <c r="B15" i="1" s="1"/>
  <c r="P15" i="1" s="1"/>
  <c r="V15" i="1" l="1"/>
  <c r="A17" i="1"/>
  <c r="H16" i="1"/>
  <c r="C16" i="1" s="1"/>
  <c r="B16" i="1" s="1"/>
  <c r="P16" i="1" s="1"/>
  <c r="R15" i="1"/>
  <c r="T15" i="1"/>
  <c r="V16" i="1" l="1"/>
  <c r="A18" i="1"/>
  <c r="R16" i="1"/>
  <c r="H17" i="1"/>
  <c r="C17" i="1" s="1"/>
  <c r="B17" i="1" s="1"/>
  <c r="P17" i="1" s="1"/>
  <c r="T16" i="1"/>
  <c r="V17" i="1" l="1"/>
  <c r="T17" i="1"/>
  <c r="H18" i="1"/>
  <c r="C18" i="1" s="1"/>
  <c r="B18" i="1" s="1"/>
  <c r="P18" i="1" s="1"/>
  <c r="R17" i="1"/>
  <c r="V18" i="1" l="1"/>
  <c r="W23" i="1" s="1"/>
  <c r="P22" i="1"/>
  <c r="O28" i="1" s="1"/>
</calcChain>
</file>

<file path=xl/sharedStrings.xml><?xml version="1.0" encoding="utf-8"?>
<sst xmlns="http://schemas.openxmlformats.org/spreadsheetml/2006/main" count="26" uniqueCount="26">
  <si>
    <t>Nu</t>
  </si>
  <si>
    <t>Ra</t>
  </si>
  <si>
    <t>Pr</t>
  </si>
  <si>
    <t>Ts</t>
  </si>
  <si>
    <t>Tinf</t>
  </si>
  <si>
    <t>T</t>
  </si>
  <si>
    <t>cp (kj/kgK)</t>
  </si>
  <si>
    <t>g (m/s)</t>
  </si>
  <si>
    <t>bet (1/k)</t>
  </si>
  <si>
    <t>ro (kg/m3)</t>
  </si>
  <si>
    <t>k (j/s/m/k)</t>
  </si>
  <si>
    <t>mu (Ns/m2)</t>
  </si>
  <si>
    <t>v (m2/s)</t>
  </si>
  <si>
    <t>L (m)</t>
  </si>
  <si>
    <t>alp (m2/s)</t>
  </si>
  <si>
    <t>h (w/m2/k)</t>
  </si>
  <si>
    <t>Bi</t>
  </si>
  <si>
    <t>intK</t>
  </si>
  <si>
    <t>k/ro</t>
  </si>
  <si>
    <t>k/ro dT</t>
  </si>
  <si>
    <t>h</t>
  </si>
  <si>
    <t>A</t>
  </si>
  <si>
    <t>ro</t>
  </si>
  <si>
    <t>cp</t>
  </si>
  <si>
    <t>v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</si>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</sst>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3206758530183726"/>
                  <c:y val="-3.19896471274424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Sheet1!$A$2:$A$17</c:f>
              <c:numCache>
                <c:formatCode>General</c:formatCode>
                <c:ptCount val="16"/>
                <c:pt idx="0">
                  <c:v>295</c:v>
                </c:pt>
                <c:pt idx="1">
                  <c:v>300</c:v>
                </c:pt>
                <c:pt idx="2">
                  <c:v>305</c:v>
                </c:pt>
                <c:pt idx="3">
                  <c:v>310</c:v>
                </c:pt>
                <c:pt idx="4">
                  <c:v>315</c:v>
                </c:pt>
                <c:pt idx="5">
                  <c:v>320</c:v>
                </c:pt>
                <c:pt idx="6">
                  <c:v>325</c:v>
                </c:pt>
                <c:pt idx="7">
                  <c:v>330</c:v>
                </c:pt>
                <c:pt idx="8">
                  <c:v>335</c:v>
                </c:pt>
                <c:pt idx="9">
                  <c:v>340</c:v>
                </c:pt>
                <c:pt idx="10">
                  <c:v>345</c:v>
                </c:pt>
                <c:pt idx="11">
                  <c:v>350</c:v>
                </c:pt>
                <c:pt idx="12">
                  <c:v>355</c:v>
                </c:pt>
                <c:pt idx="13">
                  <c:v>360</c:v>
                </c:pt>
                <c:pt idx="14">
                  <c:v>365</c:v>
                </c:pt>
                <c:pt idx="15">
                  <c:v>370</c:v>
                </c:pt>
              </c:numCache>
            </c:numRef>
          </c:xVal>
          <c:yVal>
            <c:numRef>
              <c:f>Sheet1!$T$2:$T$17</c:f>
              <c:numCache>
                <c:formatCode>General</c:formatCode>
                <c:ptCount val="16"/>
                <c:pt idx="0">
                  <c:v>3.0557588623753096E-3</c:v>
                </c:pt>
                <c:pt idx="1">
                  <c:v>3.0951421851579076E-3</c:v>
                </c:pt>
                <c:pt idx="2">
                  <c:v>3.1378105080440721E-3</c:v>
                </c:pt>
                <c:pt idx="3">
                  <c:v>3.1787466977400191E-3</c:v>
                </c:pt>
                <c:pt idx="4">
                  <c:v>3.2154046147713231E-3</c:v>
                </c:pt>
                <c:pt idx="5">
                  <c:v>3.2502539381389856E-3</c:v>
                </c:pt>
                <c:pt idx="6">
                  <c:v>3.2832723029916884E-3</c:v>
                </c:pt>
                <c:pt idx="7">
                  <c:v>3.3194980121103706E-3</c:v>
                </c:pt>
                <c:pt idx="8">
                  <c:v>3.3538950211354003E-3</c:v>
                </c:pt>
                <c:pt idx="9">
                  <c:v>3.3838572575281643E-3</c:v>
                </c:pt>
                <c:pt idx="10">
                  <c:v>3.4144451021341435E-3</c:v>
                </c:pt>
                <c:pt idx="11">
                  <c:v>3.4431009474645662E-3</c:v>
                </c:pt>
                <c:pt idx="12">
                  <c:v>3.4698262135802863E-3</c:v>
                </c:pt>
                <c:pt idx="13">
                  <c:v>3.4971609432348357E-3</c:v>
                </c:pt>
                <c:pt idx="14">
                  <c:v>3.5224644264178926E-3</c:v>
                </c:pt>
                <c:pt idx="15">
                  <c:v>3.5427312083039868E-3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B-4155-BB0C-3D2F2ED45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141264"/>
        <c:axId val="1498140432"/>
      </c:scatterChart>
      <c:valAx>
        <c:axId val="1498141264"/>
        <c:scaling>
          <c:orientation val="minMax"/>
          <c:min val="2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140432"/>
        <c:crosses val="autoZero"/>
        <c:crossBetween val="midCat"/>
      </c:valAx>
      <c:valAx>
        <c:axId val="14981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14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338137</xdr:colOff>
      <xdr:row>8</xdr:row>
      <xdr:rowOff>11112</xdr:rowOff>
    </xdr:from>
    <xdr:to>
      <xdr:col>12</xdr:col>
      <xdr:colOff>522287</xdr:colOff>
      <xdr:row>22</xdr:row>
      <xdr:rowOff>134937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9F94AF-8F2E-ACF5-0CF0-CEB2FEF4A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C0A6E-B17C-47ED-B377-C8BC40455F60}">
  <dimension ref="A1:W34"/>
  <sheetViews>
    <sheetView tabSelected="1" workbookViewId="0">
      <selection activeCell="X10" sqref="X10"/>
    </sheetView>
  </sheetViews>
  <sheetFormatPr defaultRowHeight="15" x14ac:dyDescent="0.25"/>
  <cols>
    <col min="1" max="1" width="4" bestFit="1" customWidth="1"/>
    <col min="2" max="2" width="12" bestFit="1" customWidth="1"/>
    <col min="3" max="3" width="12.7109375" bestFit="1" customWidth="1"/>
    <col min="4" max="4" width="5" bestFit="1" customWidth="1"/>
    <col min="5" max="5" width="7.28515625" bestFit="1" customWidth="1"/>
    <col min="6" max="6" width="10" bestFit="1" customWidth="1"/>
    <col min="7" max="7" width="12" bestFit="1" customWidth="1"/>
    <col min="8" max="8" width="4" bestFit="1" customWidth="1"/>
    <col min="9" max="9" width="4.42578125" bestFit="1" customWidth="1"/>
    <col min="10" max="10" width="6" bestFit="1" customWidth="1"/>
    <col min="11" max="11" width="11.5703125" bestFit="1" customWidth="1"/>
    <col min="12" max="12" width="12" bestFit="1" customWidth="1"/>
    <col min="13" max="13" width="10.5703125" bestFit="1" customWidth="1"/>
    <col min="14" max="14" width="10.28515625" bestFit="1" customWidth="1"/>
    <col min="15" max="15" width="10.42578125" bestFit="1" customWidth="1"/>
    <col min="16" max="17" width="12" bestFit="1" customWidth="1"/>
    <col min="18" max="18" width="7" bestFit="1" customWidth="1"/>
    <col min="19" max="20" width="12" bestFit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7</v>
      </c>
      <c r="F1" t="s">
        <v>8</v>
      </c>
      <c r="G1" t="s">
        <v>14</v>
      </c>
      <c r="H1" t="s">
        <v>3</v>
      </c>
      <c r="I1" t="s">
        <v>4</v>
      </c>
      <c r="J1" t="s">
        <v>13</v>
      </c>
      <c r="K1" t="s">
        <v>11</v>
      </c>
      <c r="L1" t="s">
        <v>12</v>
      </c>
      <c r="M1" t="s">
        <v>10</v>
      </c>
      <c r="N1" t="s">
        <v>9</v>
      </c>
      <c r="O1" t="s">
        <v>6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25</v>
      </c>
    </row>
    <row r="2" spans="1:23" x14ac:dyDescent="0.25">
      <c r="A2">
        <v>295</v>
      </c>
      <c r="B2" t="e">
        <f>(0.825+0.387*C2^(1/6)/(1+(0.492/D2)^(9/16))^(8/27))^2</f>
        <v>#NUM!</v>
      </c>
      <c r="C2">
        <f>E2*F2*(H2-I2)*J2^3/L2/G2</f>
        <v>-2156.4136862895525</v>
      </c>
      <c r="D2">
        <v>6.62</v>
      </c>
      <c r="E2">
        <v>9.8000000000000007</v>
      </c>
      <c r="F2">
        <v>2.275E-4</v>
      </c>
      <c r="G2">
        <f>M2/N2/O2/1000</f>
        <v>1.4524176154143741E-7</v>
      </c>
      <c r="H2">
        <f>A2</f>
        <v>295</v>
      </c>
      <c r="I2">
        <v>300</v>
      </c>
      <c r="J2">
        <v>3.0000000000000001E-3</v>
      </c>
      <c r="K2">
        <v>9.59E-4</v>
      </c>
      <c r="L2">
        <f>K2/N2</f>
        <v>9.6098732178144406E-7</v>
      </c>
      <c r="M2">
        <v>0.60599999999999998</v>
      </c>
      <c r="N2">
        <v>997.93200000000002</v>
      </c>
      <c r="O2">
        <v>4.181</v>
      </c>
      <c r="P2" t="e">
        <f>B2*M2/J2</f>
        <v>#NUM!</v>
      </c>
      <c r="Q2" t="e">
        <f>P2*V2/M2/2</f>
        <v>#NUM!</v>
      </c>
      <c r="R2">
        <f>(A3-A2)*M2+0.5*(A3-A2)*(M3-M2)</f>
        <v>3.0474999999999999</v>
      </c>
      <c r="S2">
        <f>M2/N2</f>
        <v>6.0725580500474983E-4</v>
      </c>
      <c r="T2">
        <f>(A3-A2)*S2+0.5*(A3-A2)*(S3-S2)</f>
        <v>3.0557588623753096E-3</v>
      </c>
      <c r="U2">
        <v>7.0000000000000001E-3</v>
      </c>
      <c r="V2" t="e">
        <f>P2/N2/O2/0.006</f>
        <v>#NUM!</v>
      </c>
    </row>
    <row r="3" spans="1:23" x14ac:dyDescent="0.25">
      <c r="A3">
        <f>A2+5</f>
        <v>300</v>
      </c>
      <c r="B3">
        <f>(0.825+0.387*C3^(1/6)/(1+(0.492/D3)^(9/16))^(8/27))^2</f>
        <v>0.68062499999999992</v>
      </c>
      <c r="C3">
        <f t="shared" ref="C3:C18" si="0">E3*F3*(H3-I3)*J3^3/L3/G3</f>
        <v>0</v>
      </c>
      <c r="D3">
        <v>5.83</v>
      </c>
      <c r="E3">
        <v>9.8000000000000007</v>
      </c>
      <c r="F3">
        <v>2.7609999999999999E-4</v>
      </c>
      <c r="G3">
        <f t="shared" ref="G3:G18" si="1">M3/N3/O3/1000</f>
        <v>1.4717581716807229E-7</v>
      </c>
      <c r="H3">
        <f t="shared" ref="H3:H18" si="2">A3</f>
        <v>300</v>
      </c>
      <c r="I3">
        <v>300</v>
      </c>
      <c r="J3">
        <v>3.0000000000000001E-3</v>
      </c>
      <c r="K3">
        <v>8.5499999999999997E-4</v>
      </c>
      <c r="L3">
        <f t="shared" ref="L3:L18" si="3">K3/N3</f>
        <v>8.5785614625333583E-7</v>
      </c>
      <c r="M3">
        <v>0.61299999999999999</v>
      </c>
      <c r="N3">
        <v>996.67060000000004</v>
      </c>
      <c r="O3">
        <v>4.1790000000000003</v>
      </c>
      <c r="P3">
        <f t="shared" ref="P3:P18" si="4">B3*M3/J3</f>
        <v>139.07437499999997</v>
      </c>
      <c r="Q3">
        <f>P3*U3/M3/2</f>
        <v>0.79406249999999989</v>
      </c>
      <c r="R3">
        <f t="shared" ref="R3:R17" si="5">(A4-A3)*M3+0.5*(A4-A3)*(M4-M3)</f>
        <v>3.0825</v>
      </c>
      <c r="S3">
        <f>M3/N3</f>
        <v>6.1504773994537415E-4</v>
      </c>
      <c r="T3">
        <f t="shared" ref="T3:T17" si="6">(A4-A3)*S3+0.5*(A4-A3)*(S4-S3)</f>
        <v>3.0951421851579076E-3</v>
      </c>
      <c r="U3">
        <v>7.0000000000000001E-3</v>
      </c>
      <c r="V3">
        <f>P3/N3/O3/0.003</f>
        <v>11.130171173335462</v>
      </c>
      <c r="W3">
        <f>1/V3</f>
        <v>8.9845877877934063E-2</v>
      </c>
    </row>
    <row r="4" spans="1:23" x14ac:dyDescent="0.25">
      <c r="A4">
        <f t="shared" ref="A4:A18" si="7">A3+5</f>
        <v>305</v>
      </c>
      <c r="B4">
        <f>(0.825+0.387*C4^(1/6)/(1+(0.492/D4)^(9/16))^(8/27))^2</f>
        <v>5.0320486315386406</v>
      </c>
      <c r="C4">
        <f t="shared" si="0"/>
        <v>3681.0212070047342</v>
      </c>
      <c r="D4">
        <v>5.2</v>
      </c>
      <c r="E4">
        <v>9.8000000000000007</v>
      </c>
      <c r="F4">
        <v>3.2059999999999999E-4</v>
      </c>
      <c r="G4">
        <f t="shared" si="1"/>
        <v>1.4911659504973408E-7</v>
      </c>
      <c r="H4">
        <f t="shared" si="2"/>
        <v>305</v>
      </c>
      <c r="I4">
        <v>300</v>
      </c>
      <c r="J4">
        <v>3.0000000000000001E-3</v>
      </c>
      <c r="K4">
        <v>7.6900000000000004E-4</v>
      </c>
      <c r="L4">
        <f t="shared" si="3"/>
        <v>7.7273229699448347E-7</v>
      </c>
      <c r="M4">
        <v>0.62</v>
      </c>
      <c r="N4">
        <v>995.17</v>
      </c>
      <c r="O4">
        <v>4.1779999999999999</v>
      </c>
      <c r="P4">
        <f t="shared" si="4"/>
        <v>1039.9567171846522</v>
      </c>
      <c r="Q4">
        <f t="shared" ref="Q4:Q18" si="8">P4*U4/M4/2</f>
        <v>5.8707234034617466</v>
      </c>
      <c r="R4">
        <f t="shared" si="5"/>
        <v>3.12</v>
      </c>
      <c r="S4">
        <f t="shared" ref="S4:S18" si="9">M4/N4</f>
        <v>6.2300913411778892E-4</v>
      </c>
      <c r="T4">
        <f t="shared" si="6"/>
        <v>3.1378105080440721E-3</v>
      </c>
      <c r="U4">
        <v>7.0000000000000001E-3</v>
      </c>
      <c r="V4">
        <f t="shared" ref="V4:V18" si="10">P4/N4/O4/0.003</f>
        <v>83.373550895523991</v>
      </c>
      <c r="W4">
        <f t="shared" ref="W4:W18" si="11">1/V4</f>
        <v>1.1994211464653909E-2</v>
      </c>
    </row>
    <row r="5" spans="1:23" x14ac:dyDescent="0.25">
      <c r="A5">
        <f t="shared" si="7"/>
        <v>310</v>
      </c>
      <c r="B5">
        <f t="shared" ref="B5:B18" si="12">(0.825+0.387*C5^(1/6)/(1+(0.492/D5)^(9/16))^(8/27))^2</f>
        <v>6.0790311860135677</v>
      </c>
      <c r="C5">
        <f t="shared" si="0"/>
        <v>9047.5170541722018</v>
      </c>
      <c r="D5">
        <v>4.62</v>
      </c>
      <c r="E5">
        <v>9.8000000000000007</v>
      </c>
      <c r="F5">
        <v>3.6190000000000001E-4</v>
      </c>
      <c r="G5">
        <f t="shared" si="1"/>
        <v>1.5129609121585445E-7</v>
      </c>
      <c r="H5">
        <f t="shared" si="2"/>
        <v>310</v>
      </c>
      <c r="I5">
        <v>300</v>
      </c>
      <c r="J5">
        <v>3.0000000000000001E-3</v>
      </c>
      <c r="K5">
        <v>6.9499999999999998E-4</v>
      </c>
      <c r="L5">
        <f t="shared" si="3"/>
        <v>6.9955409717259352E-7</v>
      </c>
      <c r="M5">
        <v>0.628</v>
      </c>
      <c r="N5">
        <v>993.49</v>
      </c>
      <c r="O5">
        <v>4.1779999999999999</v>
      </c>
      <c r="P5">
        <f t="shared" si="4"/>
        <v>1272.5438616055069</v>
      </c>
      <c r="Q5">
        <f t="shared" si="8"/>
        <v>7.0922030503491627</v>
      </c>
      <c r="R5">
        <f t="shared" si="5"/>
        <v>3.1550000000000002</v>
      </c>
      <c r="S5">
        <f t="shared" si="9"/>
        <v>6.3211506909983993E-4</v>
      </c>
      <c r="T5">
        <f t="shared" si="6"/>
        <v>3.1787466977400191E-3</v>
      </c>
      <c r="U5">
        <v>7.0000000000000001E-3</v>
      </c>
      <c r="V5">
        <f t="shared" si="10"/>
        <v>102.19262853590364</v>
      </c>
      <c r="W5">
        <f t="shared" si="11"/>
        <v>9.7854416147899262E-3</v>
      </c>
    </row>
    <row r="6" spans="1:23" x14ac:dyDescent="0.25">
      <c r="A6">
        <f t="shared" si="7"/>
        <v>315</v>
      </c>
      <c r="B6">
        <f t="shared" si="12"/>
        <v>6.9061932126958494</v>
      </c>
      <c r="C6">
        <f t="shared" si="0"/>
        <v>16322.415869767081</v>
      </c>
      <c r="D6">
        <v>4.16</v>
      </c>
      <c r="E6">
        <v>9.8000000000000007</v>
      </c>
      <c r="F6">
        <v>4.0039999999999997E-4</v>
      </c>
      <c r="G6">
        <f t="shared" si="1"/>
        <v>1.5299918880023157E-7</v>
      </c>
      <c r="H6">
        <f t="shared" si="2"/>
        <v>315</v>
      </c>
      <c r="I6">
        <v>300</v>
      </c>
      <c r="J6">
        <v>3.0000000000000001E-3</v>
      </c>
      <c r="K6">
        <v>6.3100000000000005E-4</v>
      </c>
      <c r="L6">
        <f t="shared" si="3"/>
        <v>6.3635813550091774E-7</v>
      </c>
      <c r="M6">
        <v>0.63400000000000001</v>
      </c>
      <c r="N6">
        <v>991.58</v>
      </c>
      <c r="O6">
        <v>4.1790000000000003</v>
      </c>
      <c r="P6">
        <f t="shared" si="4"/>
        <v>1459.5088322830563</v>
      </c>
      <c r="Q6">
        <f t="shared" si="8"/>
        <v>8.0572254148118247</v>
      </c>
      <c r="R6">
        <f t="shared" si="5"/>
        <v>3.1850000000000001</v>
      </c>
      <c r="S6">
        <f t="shared" si="9"/>
        <v>6.3938360999616771E-4</v>
      </c>
      <c r="T6">
        <f t="shared" si="6"/>
        <v>3.2154046147713231E-3</v>
      </c>
      <c r="U6">
        <v>7.0000000000000001E-3</v>
      </c>
      <c r="V6">
        <f t="shared" si="10"/>
        <v>117.40466213779223</v>
      </c>
      <c r="W6">
        <f t="shared" si="11"/>
        <v>8.5175493186663061E-3</v>
      </c>
    </row>
    <row r="7" spans="1:23" x14ac:dyDescent="0.25">
      <c r="A7">
        <f t="shared" si="7"/>
        <v>320</v>
      </c>
      <c r="B7">
        <f t="shared" si="12"/>
        <v>7.6234314824303002</v>
      </c>
      <c r="C7">
        <f t="shared" si="0"/>
        <v>25613.72102834317</v>
      </c>
      <c r="D7">
        <v>3.77</v>
      </c>
      <c r="E7">
        <v>9.8000000000000007</v>
      </c>
      <c r="F7">
        <v>4.3669999999999999E-4</v>
      </c>
      <c r="G7">
        <f t="shared" si="1"/>
        <v>1.5473163538573244E-7</v>
      </c>
      <c r="H7">
        <f t="shared" si="2"/>
        <v>320</v>
      </c>
      <c r="I7">
        <v>300</v>
      </c>
      <c r="J7">
        <v>3.0000000000000001E-3</v>
      </c>
      <c r="K7">
        <v>5.7700000000000004E-4</v>
      </c>
      <c r="L7">
        <f t="shared" si="3"/>
        <v>5.8311100331473846E-7</v>
      </c>
      <c r="M7">
        <v>0.64</v>
      </c>
      <c r="N7">
        <v>989.52</v>
      </c>
      <c r="O7">
        <v>4.18</v>
      </c>
      <c r="P7">
        <f t="shared" si="4"/>
        <v>1626.3320495851306</v>
      </c>
      <c r="Q7">
        <f t="shared" si="8"/>
        <v>8.8940033961686833</v>
      </c>
      <c r="R7">
        <f t="shared" si="5"/>
        <v>3.2125000000000004</v>
      </c>
      <c r="S7">
        <f t="shared" si="9"/>
        <v>6.4677823591236157E-4</v>
      </c>
      <c r="T7">
        <f t="shared" si="6"/>
        <v>3.2502539381389856E-3</v>
      </c>
      <c r="U7">
        <v>7.0000000000000001E-3</v>
      </c>
      <c r="V7">
        <f t="shared" si="10"/>
        <v>131.06511339194654</v>
      </c>
      <c r="W7">
        <f t="shared" si="11"/>
        <v>7.6297954056586221E-3</v>
      </c>
    </row>
    <row r="8" spans="1:23" x14ac:dyDescent="0.25">
      <c r="A8">
        <f t="shared" si="7"/>
        <v>325</v>
      </c>
      <c r="B8">
        <f t="shared" si="12"/>
        <v>8.2831748930910116</v>
      </c>
      <c r="C8">
        <f t="shared" si="0"/>
        <v>37306.852016406825</v>
      </c>
      <c r="D8">
        <v>3.42</v>
      </c>
      <c r="E8">
        <v>9.8000000000000007</v>
      </c>
      <c r="F8">
        <v>4.7120000000000002E-4</v>
      </c>
      <c r="G8">
        <f t="shared" si="1"/>
        <v>1.5622270189938613E-7</v>
      </c>
      <c r="H8">
        <f t="shared" si="2"/>
        <v>325</v>
      </c>
      <c r="I8">
        <v>300</v>
      </c>
      <c r="J8">
        <v>3.0000000000000001E-3</v>
      </c>
      <c r="K8">
        <v>5.2800000000000004E-4</v>
      </c>
      <c r="L8">
        <f t="shared" si="3"/>
        <v>5.3481352429957669E-7</v>
      </c>
      <c r="M8">
        <v>0.64500000000000002</v>
      </c>
      <c r="N8">
        <v>987.26</v>
      </c>
      <c r="O8">
        <v>4.1820000000000004</v>
      </c>
      <c r="P8">
        <f t="shared" si="4"/>
        <v>1780.8826020145675</v>
      </c>
      <c r="Q8">
        <f t="shared" si="8"/>
        <v>9.6637040419395142</v>
      </c>
      <c r="R8">
        <f t="shared" si="5"/>
        <v>3.2375000000000003</v>
      </c>
      <c r="S8">
        <f t="shared" si="9"/>
        <v>6.533233393432328E-4</v>
      </c>
      <c r="T8">
        <f t="shared" si="6"/>
        <v>3.2832723029916884E-3</v>
      </c>
      <c r="U8">
        <v>7.0000000000000001E-3</v>
      </c>
      <c r="V8">
        <f t="shared" si="10"/>
        <v>143.77999578931517</v>
      </c>
      <c r="W8">
        <f t="shared" si="11"/>
        <v>6.9550704498929595E-3</v>
      </c>
    </row>
    <row r="9" spans="1:23" x14ac:dyDescent="0.25">
      <c r="A9">
        <f>A8+5</f>
        <v>330</v>
      </c>
      <c r="B9">
        <f t="shared" si="12"/>
        <v>8.8856039958040487</v>
      </c>
      <c r="C9">
        <f t="shared" si="0"/>
        <v>51082.119466413504</v>
      </c>
      <c r="D9">
        <v>3.15</v>
      </c>
      <c r="E9">
        <v>9.8000000000000007</v>
      </c>
      <c r="F9">
        <v>5.04E-4</v>
      </c>
      <c r="G9">
        <f t="shared" si="1"/>
        <v>1.5774033983112873E-7</v>
      </c>
      <c r="H9">
        <f t="shared" si="2"/>
        <v>330</v>
      </c>
      <c r="I9">
        <v>300</v>
      </c>
      <c r="J9">
        <v>3.0000000000000001E-3</v>
      </c>
      <c r="K9">
        <v>4.8899999999999996E-4</v>
      </c>
      <c r="L9">
        <f t="shared" si="3"/>
        <v>4.9651223004051288E-7</v>
      </c>
      <c r="M9">
        <v>0.65</v>
      </c>
      <c r="N9">
        <v>984.87</v>
      </c>
      <c r="O9">
        <v>4.1840000000000002</v>
      </c>
      <c r="P9">
        <f t="shared" si="4"/>
        <v>1925.2141990908772</v>
      </c>
      <c r="Q9">
        <f t="shared" si="8"/>
        <v>10.366537995104723</v>
      </c>
      <c r="R9">
        <f t="shared" si="5"/>
        <v>3.2650000000000001</v>
      </c>
      <c r="S9">
        <f t="shared" si="9"/>
        <v>6.5998558185344257E-4</v>
      </c>
      <c r="T9">
        <f t="shared" si="6"/>
        <v>3.3194980121103706E-3</v>
      </c>
      <c r="U9">
        <v>7.0000000000000001E-3</v>
      </c>
      <c r="V9">
        <f>P9/N9/O9/0.003</f>
        <v>155.73535487810733</v>
      </c>
      <c r="W9">
        <f t="shared" si="11"/>
        <v>6.4211495249918756E-3</v>
      </c>
    </row>
    <row r="10" spans="1:23" x14ac:dyDescent="0.25">
      <c r="A10">
        <f t="shared" si="7"/>
        <v>335</v>
      </c>
      <c r="B10">
        <f t="shared" si="12"/>
        <v>9.4490734987244931</v>
      </c>
      <c r="C10">
        <f t="shared" si="0"/>
        <v>67408.035799760459</v>
      </c>
      <c r="D10">
        <v>2.88</v>
      </c>
      <c r="E10">
        <v>9.8000000000000007</v>
      </c>
      <c r="F10">
        <v>5.3549999999999995E-4</v>
      </c>
      <c r="G10">
        <f t="shared" si="1"/>
        <v>1.5953502699252406E-7</v>
      </c>
      <c r="H10">
        <f t="shared" si="2"/>
        <v>335</v>
      </c>
      <c r="I10">
        <v>300</v>
      </c>
      <c r="J10">
        <v>3.0000000000000001E-3</v>
      </c>
      <c r="K10">
        <v>4.5300000000000001E-4</v>
      </c>
      <c r="L10">
        <f t="shared" si="3"/>
        <v>4.6115788294937446E-7</v>
      </c>
      <c r="M10">
        <v>0.65600000000000003</v>
      </c>
      <c r="N10">
        <v>982.31</v>
      </c>
      <c r="O10">
        <v>4.1859999999999999</v>
      </c>
      <c r="P10">
        <f t="shared" si="4"/>
        <v>2066.1974050544222</v>
      </c>
      <c r="Q10">
        <f t="shared" si="8"/>
        <v>11.023919081845239</v>
      </c>
      <c r="R10">
        <f t="shared" si="5"/>
        <v>3.29</v>
      </c>
      <c r="S10">
        <f t="shared" si="9"/>
        <v>6.6781362299070564E-4</v>
      </c>
      <c r="T10">
        <f t="shared" si="6"/>
        <v>3.3538950211354003E-3</v>
      </c>
      <c r="U10">
        <v>7.0000000000000001E-3</v>
      </c>
      <c r="V10">
        <f t="shared" si="10"/>
        <v>167.49535507481724</v>
      </c>
      <c r="W10">
        <f t="shared" si="11"/>
        <v>5.9703148159142537E-3</v>
      </c>
    </row>
    <row r="11" spans="1:23" x14ac:dyDescent="0.25">
      <c r="A11">
        <f t="shared" si="7"/>
        <v>340</v>
      </c>
      <c r="B11">
        <f t="shared" si="12"/>
        <v>10.001073262083526</v>
      </c>
      <c r="C11">
        <f t="shared" si="0"/>
        <v>86851.487771743428</v>
      </c>
      <c r="D11">
        <v>2.66</v>
      </c>
      <c r="E11">
        <v>9.8000000000000007</v>
      </c>
      <c r="F11">
        <v>5.6599999999999999E-4</v>
      </c>
      <c r="G11">
        <f t="shared" si="1"/>
        <v>1.6087497265125464E-7</v>
      </c>
      <c r="H11">
        <f t="shared" si="2"/>
        <v>340</v>
      </c>
      <c r="I11">
        <v>300</v>
      </c>
      <c r="J11">
        <v>3.0000000000000001E-3</v>
      </c>
      <c r="K11">
        <v>4.2000000000000002E-4</v>
      </c>
      <c r="L11">
        <f t="shared" si="3"/>
        <v>4.2874642711310741E-7</v>
      </c>
      <c r="M11">
        <v>0.66</v>
      </c>
      <c r="N11">
        <v>979.6</v>
      </c>
      <c r="O11">
        <v>4.1879999999999997</v>
      </c>
      <c r="P11">
        <f t="shared" si="4"/>
        <v>2200.2361176583759</v>
      </c>
      <c r="Q11">
        <f t="shared" si="8"/>
        <v>11.667918805764113</v>
      </c>
      <c r="R11">
        <f t="shared" si="5"/>
        <v>3.3100000000000005</v>
      </c>
      <c r="S11">
        <f t="shared" si="9"/>
        <v>6.7374438546345444E-4</v>
      </c>
      <c r="T11">
        <f t="shared" si="6"/>
        <v>3.3838572575281643E-3</v>
      </c>
      <c r="U11">
        <v>7.0000000000000001E-3</v>
      </c>
      <c r="V11">
        <f t="shared" si="10"/>
        <v>178.76915416898683</v>
      </c>
      <c r="W11">
        <f t="shared" si="11"/>
        <v>5.5938061834466162E-3</v>
      </c>
    </row>
    <row r="12" spans="1:23" x14ac:dyDescent="0.25">
      <c r="A12">
        <f t="shared" si="7"/>
        <v>345</v>
      </c>
      <c r="B12">
        <f t="shared" si="12"/>
        <v>10.53626804971764</v>
      </c>
      <c r="C12">
        <f t="shared" si="0"/>
        <v>109745.54421800832</v>
      </c>
      <c r="D12">
        <v>2.4500000000000002</v>
      </c>
      <c r="E12">
        <v>9.8000000000000007</v>
      </c>
      <c r="F12">
        <v>5.9540000000000005E-4</v>
      </c>
      <c r="G12">
        <f t="shared" si="1"/>
        <v>1.6220437068666458E-7</v>
      </c>
      <c r="H12">
        <f t="shared" si="2"/>
        <v>345</v>
      </c>
      <c r="I12">
        <v>300</v>
      </c>
      <c r="J12">
        <v>3.0000000000000001E-3</v>
      </c>
      <c r="K12">
        <v>3.8900000000000002E-4</v>
      </c>
      <c r="L12">
        <f t="shared" si="3"/>
        <v>3.982554568164135E-7</v>
      </c>
      <c r="M12">
        <v>0.66400000000000003</v>
      </c>
      <c r="N12">
        <v>976.76</v>
      </c>
      <c r="O12">
        <v>4.1909999999999998</v>
      </c>
      <c r="P12">
        <f t="shared" si="4"/>
        <v>2332.0273283375041</v>
      </c>
      <c r="Q12">
        <f t="shared" si="8"/>
        <v>12.292312724670579</v>
      </c>
      <c r="R12">
        <f t="shared" si="5"/>
        <v>3.33</v>
      </c>
      <c r="S12">
        <f t="shared" si="9"/>
        <v>6.7979851754781115E-4</v>
      </c>
      <c r="T12">
        <f t="shared" si="6"/>
        <v>3.4144451021341435E-3</v>
      </c>
      <c r="U12">
        <v>7.0000000000000001E-3</v>
      </c>
      <c r="V12">
        <f t="shared" si="10"/>
        <v>189.89208093227336</v>
      </c>
      <c r="W12">
        <f t="shared" si="11"/>
        <v>5.2661490415530209E-3</v>
      </c>
    </row>
    <row r="13" spans="1:23" x14ac:dyDescent="0.25">
      <c r="A13">
        <f t="shared" si="7"/>
        <v>350</v>
      </c>
      <c r="B13">
        <f t="shared" si="12"/>
        <v>11.035248175307842</v>
      </c>
      <c r="C13">
        <f t="shared" si="0"/>
        <v>134733.89581567081</v>
      </c>
      <c r="D13">
        <v>2.29</v>
      </c>
      <c r="E13">
        <v>9.8000000000000007</v>
      </c>
      <c r="F13">
        <v>6.2419999999999999E-4</v>
      </c>
      <c r="G13">
        <f t="shared" si="1"/>
        <v>1.6352312832082153E-7</v>
      </c>
      <c r="H13">
        <f t="shared" si="2"/>
        <v>350</v>
      </c>
      <c r="I13">
        <v>300</v>
      </c>
      <c r="J13">
        <v>3.0000000000000001E-3</v>
      </c>
      <c r="K13">
        <v>3.6499999999999998E-4</v>
      </c>
      <c r="L13">
        <f t="shared" si="3"/>
        <v>3.7482414072849381E-7</v>
      </c>
      <c r="M13">
        <v>0.66800000000000004</v>
      </c>
      <c r="N13">
        <v>973.79</v>
      </c>
      <c r="O13">
        <v>4.1950000000000003</v>
      </c>
      <c r="P13">
        <f t="shared" si="4"/>
        <v>2457.181927035213</v>
      </c>
      <c r="Q13">
        <f t="shared" si="8"/>
        <v>12.874456204525817</v>
      </c>
      <c r="R13">
        <f t="shared" si="5"/>
        <v>3.3475000000000001</v>
      </c>
      <c r="S13">
        <f t="shared" si="9"/>
        <v>6.8597952330584633E-4</v>
      </c>
      <c r="T13">
        <f t="shared" si="6"/>
        <v>3.4431009474645662E-3</v>
      </c>
      <c r="U13">
        <v>7.0000000000000001E-3</v>
      </c>
      <c r="V13">
        <f t="shared" si="10"/>
        <v>200.50203371366396</v>
      </c>
      <c r="W13">
        <f t="shared" si="11"/>
        <v>4.9874805830054346E-3</v>
      </c>
    </row>
    <row r="14" spans="1:23" x14ac:dyDescent="0.25">
      <c r="A14">
        <f>A13+5</f>
        <v>355</v>
      </c>
      <c r="B14">
        <f t="shared" si="12"/>
        <v>11.520820312945</v>
      </c>
      <c r="C14">
        <f t="shared" si="0"/>
        <v>163188.76413659775</v>
      </c>
      <c r="D14">
        <v>2.14</v>
      </c>
      <c r="E14">
        <v>9.8000000000000007</v>
      </c>
      <c r="F14">
        <v>6.5229999999999997E-4</v>
      </c>
      <c r="G14">
        <f t="shared" si="1"/>
        <v>1.6462511447487025E-7</v>
      </c>
      <c r="H14">
        <f t="shared" si="2"/>
        <v>355</v>
      </c>
      <c r="I14">
        <v>300</v>
      </c>
      <c r="J14">
        <v>3.0000000000000001E-3</v>
      </c>
      <c r="K14">
        <v>3.4299999999999999E-4</v>
      </c>
      <c r="L14">
        <f t="shared" si="3"/>
        <v>3.5335689045936394E-7</v>
      </c>
      <c r="M14">
        <v>0.67100000000000004</v>
      </c>
      <c r="N14">
        <v>970.69</v>
      </c>
      <c r="O14">
        <v>4.1989999999999998</v>
      </c>
      <c r="P14">
        <f t="shared" si="4"/>
        <v>2576.8234766620321</v>
      </c>
      <c r="Q14">
        <f t="shared" si="8"/>
        <v>13.44095703176917</v>
      </c>
      <c r="R14">
        <f t="shared" si="5"/>
        <v>3.3625000000000003</v>
      </c>
      <c r="S14">
        <f t="shared" si="9"/>
        <v>6.9126085567998018E-4</v>
      </c>
      <c r="T14">
        <f t="shared" si="6"/>
        <v>3.4698262135802863E-3</v>
      </c>
      <c r="U14">
        <v>7.0000000000000001E-3</v>
      </c>
      <c r="V14">
        <f t="shared" si="10"/>
        <v>210.73515142922017</v>
      </c>
      <c r="W14">
        <f t="shared" si="11"/>
        <v>4.7452928152609177E-3</v>
      </c>
    </row>
    <row r="15" spans="1:23" x14ac:dyDescent="0.25">
      <c r="A15">
        <f t="shared" si="7"/>
        <v>360</v>
      </c>
      <c r="B15">
        <f t="shared" si="12"/>
        <v>12.069250075781925</v>
      </c>
      <c r="C15">
        <f t="shared" si="0"/>
        <v>199597.36692666126</v>
      </c>
      <c r="D15">
        <v>2.02</v>
      </c>
      <c r="E15">
        <v>9.8000000000000007</v>
      </c>
      <c r="F15">
        <v>6.979E-4</v>
      </c>
      <c r="G15">
        <f t="shared" si="1"/>
        <v>1.6575532470904935E-7</v>
      </c>
      <c r="H15">
        <f t="shared" si="2"/>
        <v>360</v>
      </c>
      <c r="I15">
        <v>300</v>
      </c>
      <c r="J15">
        <v>3.0000000000000001E-3</v>
      </c>
      <c r="K15">
        <v>3.2400000000000001E-4</v>
      </c>
      <c r="L15">
        <f t="shared" si="3"/>
        <v>3.3489756682446817E-7</v>
      </c>
      <c r="M15">
        <v>0.67400000000000004</v>
      </c>
      <c r="N15">
        <v>967.46</v>
      </c>
      <c r="O15">
        <v>4.2030000000000003</v>
      </c>
      <c r="P15">
        <f t="shared" si="4"/>
        <v>2711.5581836923388</v>
      </c>
      <c r="Q15">
        <f t="shared" si="8"/>
        <v>14.080791755078909</v>
      </c>
      <c r="R15">
        <f t="shared" si="5"/>
        <v>3.3774999999999999</v>
      </c>
      <c r="S15">
        <f t="shared" si="9"/>
        <v>6.9666962975213447E-4</v>
      </c>
      <c r="T15">
        <f t="shared" si="6"/>
        <v>3.4971609432348357E-3</v>
      </c>
      <c r="U15">
        <v>7.0000000000000001E-3</v>
      </c>
      <c r="V15">
        <f t="shared" si="10"/>
        <v>222.28249614510568</v>
      </c>
      <c r="W15">
        <f t="shared" si="11"/>
        <v>4.4987797840240259E-3</v>
      </c>
    </row>
    <row r="16" spans="1:23" x14ac:dyDescent="0.25">
      <c r="A16">
        <f t="shared" si="7"/>
        <v>365</v>
      </c>
      <c r="B16">
        <f t="shared" si="12"/>
        <v>12.452688813964352</v>
      </c>
      <c r="C16">
        <f t="shared" si="0"/>
        <v>229675.69990600977</v>
      </c>
      <c r="D16">
        <v>1.91</v>
      </c>
      <c r="E16">
        <v>9.8000000000000007</v>
      </c>
      <c r="F16">
        <v>7.071E-4</v>
      </c>
      <c r="G16">
        <f t="shared" si="1"/>
        <v>1.6683172904295552E-7</v>
      </c>
      <c r="H16">
        <f t="shared" si="2"/>
        <v>365</v>
      </c>
      <c r="I16">
        <v>300</v>
      </c>
      <c r="J16">
        <v>3.0000000000000001E-3</v>
      </c>
      <c r="K16">
        <v>3.0600000000000001E-4</v>
      </c>
      <c r="L16">
        <f t="shared" si="3"/>
        <v>3.1738787702775588E-7</v>
      </c>
      <c r="M16">
        <v>0.67700000000000005</v>
      </c>
      <c r="N16">
        <v>964.12</v>
      </c>
      <c r="O16">
        <v>4.2089999999999996</v>
      </c>
      <c r="P16">
        <f t="shared" si="4"/>
        <v>2810.1567756846221</v>
      </c>
      <c r="Q16">
        <f t="shared" si="8"/>
        <v>14.528136949625075</v>
      </c>
      <c r="R16">
        <f t="shared" si="5"/>
        <v>3.39</v>
      </c>
      <c r="S16">
        <f t="shared" si="9"/>
        <v>7.0219474754179979E-4</v>
      </c>
      <c r="T16">
        <f t="shared" si="6"/>
        <v>3.5224644264178926E-3</v>
      </c>
      <c r="U16">
        <v>7.0000000000000001E-3</v>
      </c>
      <c r="V16">
        <f t="shared" si="10"/>
        <v>230.83373400750492</v>
      </c>
      <c r="W16">
        <f t="shared" si="11"/>
        <v>4.3321224443195454E-3</v>
      </c>
    </row>
    <row r="17" spans="1:23" x14ac:dyDescent="0.25">
      <c r="A17">
        <f t="shared" si="7"/>
        <v>370</v>
      </c>
      <c r="B17">
        <f t="shared" si="12"/>
        <v>12.885299573620665</v>
      </c>
      <c r="C17">
        <f t="shared" si="0"/>
        <v>267498.32222068083</v>
      </c>
      <c r="D17">
        <v>1.8</v>
      </c>
      <c r="E17">
        <v>9.8000000000000007</v>
      </c>
      <c r="F17">
        <v>7.2869999999999999E-4</v>
      </c>
      <c r="G17">
        <f t="shared" si="1"/>
        <v>1.6772449525993283E-7</v>
      </c>
      <c r="H17">
        <f t="shared" si="2"/>
        <v>370</v>
      </c>
      <c r="I17">
        <v>300</v>
      </c>
      <c r="J17">
        <v>3.0000000000000001E-3</v>
      </c>
      <c r="K17">
        <v>2.8899999999999998E-4</v>
      </c>
      <c r="L17">
        <f t="shared" si="3"/>
        <v>3.0082857975600614E-7</v>
      </c>
      <c r="M17">
        <v>0.67900000000000005</v>
      </c>
      <c r="N17">
        <v>960.68</v>
      </c>
      <c r="O17">
        <v>4.2140000000000004</v>
      </c>
      <c r="P17">
        <f t="shared" si="4"/>
        <v>2916.3728034961441</v>
      </c>
      <c r="Q17">
        <f t="shared" si="8"/>
        <v>15.032849502557443</v>
      </c>
      <c r="R17">
        <f t="shared" si="5"/>
        <v>3.3975000000000004</v>
      </c>
      <c r="S17">
        <f t="shared" si="9"/>
        <v>7.0679102302535714E-4</v>
      </c>
      <c r="T17">
        <f t="shared" si="6"/>
        <v>3.5427312083039868E-3</v>
      </c>
      <c r="U17">
        <v>7.0000000000000001E-3</v>
      </c>
      <c r="V17">
        <f t="shared" si="10"/>
        <v>240.13115191761713</v>
      </c>
      <c r="W17">
        <f t="shared" si="11"/>
        <v>4.1643909672455758E-3</v>
      </c>
    </row>
    <row r="18" spans="1:23" x14ac:dyDescent="0.25">
      <c r="A18">
        <f t="shared" si="7"/>
        <v>375</v>
      </c>
      <c r="B18">
        <f t="shared" si="12"/>
        <v>13.282809610417551</v>
      </c>
      <c r="C18">
        <f t="shared" si="0"/>
        <v>303244.66154463589</v>
      </c>
      <c r="D18">
        <v>1.76</v>
      </c>
      <c r="E18">
        <v>9.8000000000000007</v>
      </c>
      <c r="F18">
        <v>7.5009999999999996E-4</v>
      </c>
      <c r="G18">
        <f t="shared" si="1"/>
        <v>1.6843762397349719E-7</v>
      </c>
      <c r="H18">
        <f t="shared" si="2"/>
        <v>375</v>
      </c>
      <c r="I18">
        <v>300</v>
      </c>
      <c r="J18">
        <v>3.0000000000000001E-3</v>
      </c>
      <c r="K18">
        <v>2.7900000000000001E-4</v>
      </c>
      <c r="L18">
        <f t="shared" si="3"/>
        <v>2.9143251091566216E-7</v>
      </c>
      <c r="M18">
        <v>0.68</v>
      </c>
      <c r="N18">
        <v>957.34</v>
      </c>
      <c r="O18">
        <v>4.2169999999999996</v>
      </c>
      <c r="P18">
        <f t="shared" si="4"/>
        <v>3010.7701783613115</v>
      </c>
      <c r="Q18">
        <f t="shared" si="8"/>
        <v>15.496611212153809</v>
      </c>
      <c r="S18">
        <f t="shared" si="9"/>
        <v>7.1030146029623753E-4</v>
      </c>
      <c r="U18">
        <v>7.0000000000000001E-3</v>
      </c>
      <c r="V18">
        <f t="shared" si="10"/>
        <v>248.59165449678511</v>
      </c>
      <c r="W18">
        <f t="shared" si="11"/>
        <v>4.0226611871756633E-3</v>
      </c>
    </row>
    <row r="22" spans="1:23" x14ac:dyDescent="0.25">
      <c r="N22">
        <f t="shared" ref="N22:O22" si="13">AVERAGE(N3:N18)</f>
        <v>979.45691250000016</v>
      </c>
      <c r="O22">
        <f t="shared" si="13"/>
        <v>4.1913749999999999</v>
      </c>
      <c r="P22">
        <f>AVERAGE(P3:P18)</f>
        <v>2020.3023020466096</v>
      </c>
    </row>
    <row r="23" spans="1:23" x14ac:dyDescent="0.25">
      <c r="A23">
        <f>305-273</f>
        <v>32</v>
      </c>
      <c r="W23">
        <f>AVERAGE(W3:W18)</f>
        <v>1.1545630842408295E-2</v>
      </c>
    </row>
    <row r="28" spans="1:23" x14ac:dyDescent="0.25">
      <c r="O28">
        <f>P22*Q28/N22/O22/0.006</f>
        <v>0</v>
      </c>
    </row>
    <row r="30" spans="1:23" x14ac:dyDescent="0.25">
      <c r="F30" t="s">
        <v>20</v>
      </c>
      <c r="S30">
        <f>500/60</f>
        <v>8.3333333333333339</v>
      </c>
    </row>
    <row r="31" spans="1:23" x14ac:dyDescent="0.25">
      <c r="F31" t="s">
        <v>21</v>
      </c>
    </row>
    <row r="32" spans="1:23" x14ac:dyDescent="0.25">
      <c r="F32" t="s">
        <v>22</v>
      </c>
    </row>
    <row r="33" spans="6:6" x14ac:dyDescent="0.25">
      <c r="F33" t="s">
        <v>23</v>
      </c>
    </row>
    <row r="34" spans="6:6" x14ac:dyDescent="0.25">
      <c r="F34" t="s">
        <v>24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Whitehead</dc:creator>
  <cp:lastModifiedBy>Josh Whitehead</cp:lastModifiedBy>
  <dcterms:created xsi:type="dcterms:W3CDTF">2022-05-23T19:04:27Z</dcterms:created>
  <dcterms:modified xsi:type="dcterms:W3CDTF">2022-06-06T20:52:13Z</dcterms:modified>
</cp:coreProperties>
</file>