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ahomolecularinc-my.sharepoint.com/personal/josh_whitehead_idahomolecular_com/Documents/Desktop/Transfer/"/>
    </mc:Choice>
  </mc:AlternateContent>
  <xr:revisionPtr revIDLastSave="50" documentId="13_ncr:1_{0817FC5F-3A71-4F72-B7EA-E7BA4227BC55}" xr6:coauthVersionLast="47" xr6:coauthVersionMax="47" xr10:uidLastSave="{F385BB4B-4841-4659-BC1F-4B3575DA0BB1}"/>
  <bookViews>
    <workbookView xWindow="-120" yWindow="-120" windowWidth="29040" windowHeight="15840" activeTab="8" xr2:uid="{4508FF0B-BB65-4B3F-8B89-9A5FFF72497B}"/>
  </bookViews>
  <sheets>
    <sheet name="January" sheetId="2" r:id="rId1"/>
    <sheet name="February" sheetId="1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9" l="1"/>
  <c r="G23" i="9"/>
  <c r="G22" i="9"/>
  <c r="G21" i="9"/>
  <c r="G20" i="9"/>
  <c r="G18" i="9"/>
  <c r="G17" i="9"/>
  <c r="G16" i="9"/>
  <c r="G15" i="9"/>
  <c r="H19" i="9"/>
  <c r="G14" i="9"/>
  <c r="G12" i="9"/>
  <c r="G11" i="9"/>
  <c r="G10" i="9"/>
  <c r="G9" i="9"/>
  <c r="H13" i="9"/>
  <c r="G8" i="9"/>
  <c r="G6" i="9"/>
  <c r="G5" i="9"/>
  <c r="G4" i="9"/>
  <c r="G3" i="9"/>
  <c r="H7" i="9"/>
  <c r="G2" i="9"/>
  <c r="H17" i="8" l="1"/>
  <c r="H16" i="8"/>
  <c r="H15" i="8"/>
  <c r="H14" i="8"/>
  <c r="H12" i="8"/>
  <c r="H11" i="8"/>
  <c r="H10" i="8"/>
  <c r="H9" i="8"/>
  <c r="H8" i="8"/>
  <c r="G8" i="8"/>
  <c r="H5" i="8"/>
  <c r="G5" i="8"/>
  <c r="H4" i="8"/>
  <c r="H3" i="8"/>
  <c r="H31" i="8"/>
  <c r="H25" i="8"/>
  <c r="G26" i="8"/>
  <c r="G27" i="8"/>
  <c r="G28" i="8"/>
  <c r="G29" i="8"/>
  <c r="G30" i="8"/>
  <c r="G6" i="8"/>
  <c r="G9" i="8"/>
  <c r="G10" i="8"/>
  <c r="G11" i="8"/>
  <c r="G12" i="8"/>
  <c r="G14" i="8"/>
  <c r="G15" i="8"/>
  <c r="G16" i="8"/>
  <c r="G17" i="8"/>
  <c r="G18" i="8"/>
  <c r="G20" i="8"/>
  <c r="G21" i="8"/>
  <c r="G22" i="8"/>
  <c r="G23" i="8"/>
  <c r="G24" i="8"/>
  <c r="G3" i="8"/>
  <c r="G4" i="8"/>
  <c r="H2" i="8"/>
  <c r="H7" i="8" s="1"/>
  <c r="G2" i="8"/>
  <c r="H24" i="7"/>
  <c r="H19" i="8" l="1"/>
  <c r="H13" i="8"/>
  <c r="H23" i="7"/>
  <c r="H22" i="7"/>
  <c r="H21" i="7"/>
  <c r="H20" i="7"/>
  <c r="H17" i="7"/>
  <c r="H16" i="7"/>
  <c r="H15" i="7"/>
  <c r="H14" i="7"/>
  <c r="H12" i="7"/>
  <c r="H11" i="7"/>
  <c r="H13" i="7" s="1"/>
  <c r="H10" i="7"/>
  <c r="H9" i="7"/>
  <c r="H8" i="7"/>
  <c r="H5" i="7"/>
  <c r="H4" i="7"/>
  <c r="H3" i="7"/>
  <c r="H7" i="7" s="1"/>
  <c r="H24" i="6"/>
  <c r="H23" i="6"/>
  <c r="H22" i="6"/>
  <c r="H21" i="6"/>
  <c r="H20" i="6"/>
  <c r="H17" i="6"/>
  <c r="H16" i="6"/>
  <c r="H15" i="6"/>
  <c r="H25" i="7"/>
  <c r="G24" i="7"/>
  <c r="G23" i="7"/>
  <c r="G22" i="7"/>
  <c r="G21" i="7"/>
  <c r="G20" i="7"/>
  <c r="G18" i="7"/>
  <c r="G17" i="7"/>
  <c r="G16" i="7"/>
  <c r="G15" i="7"/>
  <c r="G14" i="7"/>
  <c r="G12" i="7"/>
  <c r="G11" i="7"/>
  <c r="G10" i="7"/>
  <c r="G9" i="7"/>
  <c r="G8" i="7"/>
  <c r="G6" i="7"/>
  <c r="G5" i="7"/>
  <c r="G4" i="7"/>
  <c r="G3" i="7"/>
  <c r="G2" i="7"/>
  <c r="H14" i="6"/>
  <c r="H12" i="6"/>
  <c r="H11" i="6"/>
  <c r="H10" i="6"/>
  <c r="H9" i="6"/>
  <c r="H8" i="6"/>
  <c r="H4" i="6"/>
  <c r="H7" i="6"/>
  <c r="H3" i="6"/>
  <c r="H2" i="6"/>
  <c r="H30" i="5"/>
  <c r="H29" i="5"/>
  <c r="H28" i="5"/>
  <c r="H27" i="5"/>
  <c r="H23" i="5"/>
  <c r="H22" i="5"/>
  <c r="H21" i="5"/>
  <c r="G3" i="6"/>
  <c r="G4" i="6"/>
  <c r="G5" i="6"/>
  <c r="G6" i="6"/>
  <c r="G8" i="6"/>
  <c r="G9" i="6"/>
  <c r="G10" i="6"/>
  <c r="G11" i="6"/>
  <c r="G12" i="6"/>
  <c r="G14" i="6"/>
  <c r="G15" i="6"/>
  <c r="G16" i="6"/>
  <c r="G17" i="6"/>
  <c r="G18" i="6"/>
  <c r="G20" i="6"/>
  <c r="G21" i="6"/>
  <c r="G22" i="6"/>
  <c r="G23" i="6"/>
  <c r="G24" i="6"/>
  <c r="G2" i="6"/>
  <c r="G2" i="5"/>
  <c r="H19" i="7" l="1"/>
  <c r="H25" i="6"/>
  <c r="H19" i="6"/>
  <c r="H13" i="6"/>
  <c r="H20" i="5"/>
  <c r="H8" i="5"/>
  <c r="H6" i="5"/>
  <c r="H5" i="5"/>
  <c r="H4" i="5"/>
  <c r="H2" i="5"/>
  <c r="H23" i="4"/>
  <c r="H22" i="4"/>
  <c r="H21" i="4"/>
  <c r="H20" i="4"/>
  <c r="H18" i="4"/>
  <c r="H17" i="4"/>
  <c r="H16" i="4"/>
  <c r="H15" i="4"/>
  <c r="H14" i="4"/>
  <c r="H12" i="4"/>
  <c r="H11" i="4"/>
  <c r="H10" i="4"/>
  <c r="H9" i="4"/>
  <c r="H8" i="4" l="1"/>
  <c r="H31" i="5"/>
  <c r="G26" i="5"/>
  <c r="G27" i="5"/>
  <c r="G28" i="5"/>
  <c r="G29" i="5"/>
  <c r="G30" i="5"/>
  <c r="H25" i="5"/>
  <c r="G24" i="5"/>
  <c r="G23" i="5"/>
  <c r="G22" i="5"/>
  <c r="G21" i="5"/>
  <c r="G20" i="5"/>
  <c r="H19" i="5"/>
  <c r="G18" i="5"/>
  <c r="G17" i="5"/>
  <c r="G16" i="5"/>
  <c r="G15" i="5"/>
  <c r="G14" i="5"/>
  <c r="H13" i="5"/>
  <c r="G12" i="5"/>
  <c r="G11" i="5"/>
  <c r="G10" i="5"/>
  <c r="G9" i="5"/>
  <c r="G8" i="5"/>
  <c r="H7" i="5"/>
  <c r="G6" i="5"/>
  <c r="G5" i="5"/>
  <c r="G4" i="5"/>
  <c r="G3" i="5"/>
  <c r="H6" i="4"/>
  <c r="H5" i="4"/>
  <c r="H25" i="4"/>
  <c r="H19" i="4"/>
  <c r="H13" i="4"/>
  <c r="H7" i="4" l="1"/>
  <c r="H4" i="4"/>
  <c r="H3" i="4"/>
  <c r="H2" i="4"/>
  <c r="G30" i="3"/>
  <c r="G29" i="3"/>
  <c r="G28" i="3"/>
  <c r="G27" i="3"/>
  <c r="G26" i="3"/>
  <c r="G25" i="3"/>
  <c r="G24" i="3"/>
  <c r="G23" i="3"/>
  <c r="G22" i="3"/>
  <c r="G3" i="4"/>
  <c r="G4" i="4"/>
  <c r="G5" i="4"/>
  <c r="G6" i="4"/>
  <c r="G8" i="4"/>
  <c r="G9" i="4"/>
  <c r="G10" i="4"/>
  <c r="G11" i="4"/>
  <c r="G12" i="4"/>
  <c r="G14" i="4"/>
  <c r="G15" i="4"/>
  <c r="G16" i="4"/>
  <c r="G17" i="4"/>
  <c r="G18" i="4"/>
  <c r="G20" i="4"/>
  <c r="G21" i="4"/>
  <c r="G22" i="4"/>
  <c r="G23" i="4"/>
  <c r="G24" i="4"/>
  <c r="G2" i="4"/>
  <c r="F2" i="3"/>
  <c r="G21" i="3"/>
  <c r="G20" i="3"/>
  <c r="G18" i="3"/>
  <c r="G17" i="3"/>
  <c r="G16" i="3"/>
  <c r="G15" i="3"/>
  <c r="G14" i="3"/>
  <c r="G12" i="3"/>
  <c r="G11" i="3"/>
  <c r="G10" i="3"/>
  <c r="G9" i="3"/>
  <c r="G8" i="3"/>
  <c r="F9" i="3"/>
  <c r="F10" i="3"/>
  <c r="F11" i="3"/>
  <c r="F12" i="3"/>
  <c r="F14" i="3"/>
  <c r="F15" i="3"/>
  <c r="F16" i="3"/>
  <c r="F17" i="3"/>
  <c r="F18" i="3"/>
  <c r="F20" i="3"/>
  <c r="F21" i="3"/>
  <c r="F22" i="3"/>
  <c r="F23" i="3"/>
  <c r="F24" i="3"/>
  <c r="F26" i="3"/>
  <c r="F27" i="3"/>
  <c r="F28" i="3"/>
  <c r="F29" i="3"/>
  <c r="F30" i="3"/>
  <c r="F8" i="3"/>
  <c r="G6" i="3"/>
  <c r="G5" i="3" l="1"/>
  <c r="G4" i="3" l="1"/>
  <c r="G3" i="3" l="1"/>
  <c r="G2" i="3"/>
  <c r="F3" i="3"/>
  <c r="F4" i="3"/>
  <c r="F5" i="3"/>
  <c r="F6" i="3"/>
  <c r="G24" i="1"/>
  <c r="G23" i="1"/>
  <c r="G31" i="3"/>
  <c r="G19" i="3"/>
  <c r="G13" i="3"/>
  <c r="G7" i="3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G6" i="1"/>
  <c r="G5" i="1"/>
  <c r="G4" i="1"/>
  <c r="G3" i="1"/>
  <c r="G2" i="1"/>
  <c r="G24" i="2"/>
  <c r="G23" i="2"/>
  <c r="G22" i="2"/>
  <c r="F3" i="1"/>
  <c r="F4" i="1"/>
  <c r="F5" i="1"/>
  <c r="F6" i="1"/>
  <c r="F8" i="1"/>
  <c r="F9" i="1"/>
  <c r="F10" i="1"/>
  <c r="F11" i="1"/>
  <c r="F12" i="1"/>
  <c r="F15" i="1"/>
  <c r="F16" i="1"/>
  <c r="F17" i="1"/>
  <c r="F18" i="1"/>
  <c r="F20" i="1"/>
  <c r="F21" i="1"/>
  <c r="F22" i="1"/>
  <c r="F23" i="1"/>
  <c r="F24" i="1"/>
  <c r="F2" i="1"/>
  <c r="G2" i="2"/>
  <c r="F8" i="2"/>
  <c r="F9" i="2"/>
  <c r="F10" i="2"/>
  <c r="F11" i="2"/>
  <c r="F12" i="2"/>
  <c r="F14" i="2"/>
  <c r="F15" i="2"/>
  <c r="F16" i="2"/>
  <c r="F17" i="2"/>
  <c r="F18" i="2"/>
  <c r="F20" i="2"/>
  <c r="F21" i="2"/>
  <c r="F22" i="2"/>
  <c r="F23" i="2"/>
  <c r="F24" i="2"/>
  <c r="F3" i="2"/>
  <c r="F4" i="2"/>
  <c r="F5" i="2"/>
  <c r="F6" i="2"/>
  <c r="F2" i="2"/>
  <c r="G21" i="2"/>
  <c r="G20" i="2"/>
  <c r="G18" i="2"/>
  <c r="G17" i="2"/>
  <c r="G16" i="2"/>
  <c r="G15" i="2"/>
  <c r="G12" i="2"/>
  <c r="G11" i="2"/>
  <c r="G10" i="2"/>
  <c r="G9" i="2"/>
  <c r="G8" i="2"/>
  <c r="G6" i="2"/>
  <c r="G5" i="2"/>
  <c r="G4" i="2"/>
  <c r="G3" i="2"/>
  <c r="G25" i="1" l="1"/>
  <c r="G13" i="1"/>
  <c r="G7" i="1"/>
  <c r="G25" i="2"/>
  <c r="G7" i="2"/>
  <c r="G13" i="2"/>
  <c r="F25" i="2"/>
  <c r="G19" i="2"/>
</calcChain>
</file>

<file path=xl/sharedStrings.xml><?xml version="1.0" encoding="utf-8"?>
<sst xmlns="http://schemas.openxmlformats.org/spreadsheetml/2006/main" count="184" uniqueCount="9">
  <si>
    <t>Date</t>
  </si>
  <si>
    <t>In</t>
  </si>
  <si>
    <t>Out</t>
  </si>
  <si>
    <t>Total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</si>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</sst>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16" fontId="0" fillId="0" borderId="0" xfId="0" applyNumberFormat="1" applyFill="1"/>
    <xf numFmtId="20" fontId="0" fillId="0" borderId="0" xfId="0" applyNumberFormat="1" applyFill="1"/>
    <xf numFmtId="20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20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635C-DD65-4D02-9D27-72DA1DA5EE1A}">
  <dimension ref="A1:I26"/>
  <sheetViews>
    <sheetView workbookViewId="0">
      <selection activeCell="G25" sqref="G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</row>
    <row r="2" spans="1:9" x14ac:dyDescent="0.25">
      <c r="A2" s="1">
        <v>44200</v>
      </c>
      <c r="B2" s="2">
        <v>0.375</v>
      </c>
      <c r="C2" s="2">
        <v>0.5083333333333333</v>
      </c>
      <c r="D2" s="2">
        <v>0.53472222222222221</v>
      </c>
      <c r="E2" s="2">
        <v>0.70486111111111116</v>
      </c>
      <c r="F2" s="2">
        <f>C2-B2+E2-D2</f>
        <v>0.30347222222222225</v>
      </c>
      <c r="G2">
        <f>7+17/60</f>
        <v>7.2833333333333332</v>
      </c>
    </row>
    <row r="3" spans="1:9" x14ac:dyDescent="0.25">
      <c r="A3" s="1">
        <v>44201</v>
      </c>
      <c r="B3" s="2">
        <v>0.37847222222222227</v>
      </c>
      <c r="C3" s="2">
        <v>0.68055555555555547</v>
      </c>
      <c r="D3">
        <v>0</v>
      </c>
      <c r="E3">
        <v>0</v>
      </c>
      <c r="F3" s="2">
        <f t="shared" ref="F3:F24" si="0">C3-B3+E3-D3</f>
        <v>0.3020833333333332</v>
      </c>
      <c r="G3">
        <f>7+15/60</f>
        <v>7.25</v>
      </c>
      <c r="I3" s="2"/>
    </row>
    <row r="4" spans="1:9" x14ac:dyDescent="0.25">
      <c r="A4" s="1">
        <v>44202</v>
      </c>
      <c r="B4" s="2">
        <v>0.38541666666666669</v>
      </c>
      <c r="C4" s="2">
        <v>0.54375000000000007</v>
      </c>
      <c r="D4" s="2">
        <v>0.56527777777777777</v>
      </c>
      <c r="E4" s="2">
        <v>0.7055555555555556</v>
      </c>
      <c r="F4" s="2">
        <f t="shared" si="0"/>
        <v>0.29861111111111116</v>
      </c>
      <c r="G4">
        <f>7+10/60</f>
        <v>7.166666666666667</v>
      </c>
    </row>
    <row r="5" spans="1:9" x14ac:dyDescent="0.25">
      <c r="A5" s="1">
        <v>44203</v>
      </c>
      <c r="B5" s="2">
        <v>0.37847222222222227</v>
      </c>
      <c r="C5" s="2">
        <v>0.49652777777777773</v>
      </c>
      <c r="D5" s="2">
        <v>0.51944444444444449</v>
      </c>
      <c r="E5" s="2">
        <v>0.7368055555555556</v>
      </c>
      <c r="F5" s="2">
        <f t="shared" si="0"/>
        <v>0.33541666666666659</v>
      </c>
      <c r="G5">
        <f>8+3/60</f>
        <v>8.0500000000000007</v>
      </c>
    </row>
    <row r="6" spans="1:9" x14ac:dyDescent="0.25">
      <c r="A6" s="1">
        <v>44204</v>
      </c>
      <c r="B6" s="2">
        <v>0.37986111111111115</v>
      </c>
      <c r="C6" s="2">
        <v>0.66319444444444442</v>
      </c>
      <c r="D6">
        <v>0</v>
      </c>
      <c r="E6">
        <v>0</v>
      </c>
      <c r="F6" s="2">
        <f t="shared" si="0"/>
        <v>0.28333333333333327</v>
      </c>
      <c r="G6">
        <f>6+48/60</f>
        <v>6.8</v>
      </c>
    </row>
    <row r="7" spans="1:9" x14ac:dyDescent="0.25">
      <c r="A7" s="1"/>
      <c r="B7" s="2"/>
      <c r="C7" s="2"/>
      <c r="F7" s="2"/>
      <c r="G7">
        <f>SUM(G2:G6)</f>
        <v>36.549999999999997</v>
      </c>
    </row>
    <row r="8" spans="1:9" x14ac:dyDescent="0.25">
      <c r="A8" s="1">
        <v>44207</v>
      </c>
      <c r="B8" s="2">
        <v>0.37777777777777777</v>
      </c>
      <c r="C8" s="2">
        <v>0.57013888888888886</v>
      </c>
      <c r="D8" s="2">
        <v>0.58680555555555558</v>
      </c>
      <c r="E8" s="2">
        <v>0.70694444444444438</v>
      </c>
      <c r="F8" s="2">
        <f t="shared" si="0"/>
        <v>0.31249999999999989</v>
      </c>
      <c r="G8">
        <f>7+30/60</f>
        <v>7.5</v>
      </c>
    </row>
    <row r="9" spans="1:9" x14ac:dyDescent="0.25">
      <c r="A9" s="1">
        <v>44208</v>
      </c>
      <c r="B9" s="2">
        <v>0.37777777777777777</v>
      </c>
      <c r="C9" s="2">
        <v>0.69791666666666663</v>
      </c>
      <c r="D9">
        <v>0</v>
      </c>
      <c r="E9">
        <v>0</v>
      </c>
      <c r="F9" s="2">
        <f t="shared" si="0"/>
        <v>0.32013888888888886</v>
      </c>
      <c r="G9">
        <f>7+41/60</f>
        <v>7.6833333333333336</v>
      </c>
    </row>
    <row r="10" spans="1:9" x14ac:dyDescent="0.25">
      <c r="A10" s="1">
        <v>44209</v>
      </c>
      <c r="B10" s="2">
        <v>0.37638888888888888</v>
      </c>
      <c r="C10" s="2">
        <v>0.52083333333333337</v>
      </c>
      <c r="D10" s="2">
        <v>0.54166666666666663</v>
      </c>
      <c r="E10" s="2">
        <v>0.71527777777777779</v>
      </c>
      <c r="F10" s="2">
        <f t="shared" si="0"/>
        <v>0.31805555555555565</v>
      </c>
      <c r="G10">
        <f>7+38/60</f>
        <v>7.6333333333333329</v>
      </c>
    </row>
    <row r="11" spans="1:9" x14ac:dyDescent="0.25">
      <c r="A11" s="1">
        <v>44210</v>
      </c>
      <c r="B11" s="2">
        <v>0.37777777777777777</v>
      </c>
      <c r="C11" s="2">
        <v>0.70416666666666661</v>
      </c>
      <c r="D11" s="2">
        <v>0.7715277777777777</v>
      </c>
      <c r="E11" s="2">
        <v>0.81319444444444444</v>
      </c>
      <c r="F11" s="2">
        <f t="shared" si="0"/>
        <v>0.36805555555555569</v>
      </c>
      <c r="G11">
        <f>8+50/60</f>
        <v>8.8333333333333339</v>
      </c>
    </row>
    <row r="12" spans="1:9" x14ac:dyDescent="0.25">
      <c r="A12" s="1">
        <v>44211</v>
      </c>
      <c r="B12" s="2">
        <v>0.37847222222222227</v>
      </c>
      <c r="C12" s="2">
        <v>0.68055555555555547</v>
      </c>
      <c r="D12">
        <v>0</v>
      </c>
      <c r="E12">
        <v>0</v>
      </c>
      <c r="F12" s="2">
        <f t="shared" si="0"/>
        <v>0.3020833333333332</v>
      </c>
      <c r="G12">
        <f>7+15/60</f>
        <v>7.25</v>
      </c>
    </row>
    <row r="13" spans="1:9" x14ac:dyDescent="0.25">
      <c r="A13" s="1"/>
      <c r="F13" s="2"/>
      <c r="G13">
        <f>SUM(G8:G12)</f>
        <v>38.9</v>
      </c>
    </row>
    <row r="14" spans="1:9" x14ac:dyDescent="0.25">
      <c r="A14" s="1">
        <v>44214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</row>
    <row r="15" spans="1:9" x14ac:dyDescent="0.25">
      <c r="A15" s="1">
        <v>44215</v>
      </c>
      <c r="B15" s="2">
        <v>0.57986111111111105</v>
      </c>
      <c r="C15" s="2">
        <v>0.70833333333333337</v>
      </c>
      <c r="D15">
        <v>0</v>
      </c>
      <c r="E15">
        <v>0</v>
      </c>
      <c r="F15" s="2">
        <f t="shared" si="0"/>
        <v>0.12847222222222232</v>
      </c>
      <c r="G15">
        <f>3+5/60</f>
        <v>3.0833333333333335</v>
      </c>
    </row>
    <row r="16" spans="1:9" x14ac:dyDescent="0.25">
      <c r="A16" s="1">
        <v>44216</v>
      </c>
      <c r="B16" s="2">
        <v>0.45833333333333331</v>
      </c>
      <c r="C16" s="2">
        <v>0.68055555555555547</v>
      </c>
      <c r="D16">
        <v>0</v>
      </c>
      <c r="E16">
        <v>0</v>
      </c>
      <c r="F16" s="2">
        <f t="shared" si="0"/>
        <v>0.22222222222222215</v>
      </c>
      <c r="G16">
        <f>5+20/60</f>
        <v>5.333333333333333</v>
      </c>
    </row>
    <row r="17" spans="1:8" x14ac:dyDescent="0.25">
      <c r="A17" s="1">
        <v>44217</v>
      </c>
      <c r="B17" s="2">
        <v>0.54652777777777783</v>
      </c>
      <c r="C17" s="2">
        <v>0.65763888888888888</v>
      </c>
      <c r="D17">
        <v>0</v>
      </c>
      <c r="E17">
        <v>0</v>
      </c>
      <c r="F17" s="2">
        <f t="shared" si="0"/>
        <v>0.11111111111111105</v>
      </c>
      <c r="G17">
        <f>2+40/60</f>
        <v>2.6666666666666665</v>
      </c>
    </row>
    <row r="18" spans="1:8" x14ac:dyDescent="0.25">
      <c r="A18" s="1">
        <v>44218</v>
      </c>
      <c r="B18" s="2">
        <v>0.50138888888888888</v>
      </c>
      <c r="C18" s="2">
        <v>0.71875</v>
      </c>
      <c r="D18">
        <v>0</v>
      </c>
      <c r="E18">
        <v>0</v>
      </c>
      <c r="F18" s="2">
        <f t="shared" si="0"/>
        <v>0.21736111111111112</v>
      </c>
      <c r="G18">
        <f>5+13/60</f>
        <v>5.2166666666666668</v>
      </c>
    </row>
    <row r="19" spans="1:8" x14ac:dyDescent="0.25">
      <c r="A19" s="1"/>
      <c r="F19" s="2"/>
      <c r="G19">
        <f>SUM(G14:G18)</f>
        <v>16.299999999999997</v>
      </c>
    </row>
    <row r="20" spans="1:8" x14ac:dyDescent="0.25">
      <c r="A20" s="1">
        <v>44221</v>
      </c>
      <c r="B20" s="2">
        <v>0.4826388888888889</v>
      </c>
      <c r="C20" s="2">
        <v>0.68402777777777779</v>
      </c>
      <c r="D20">
        <v>0</v>
      </c>
      <c r="E20">
        <v>0</v>
      </c>
      <c r="F20" s="2">
        <f t="shared" si="0"/>
        <v>0.2013888888888889</v>
      </c>
      <c r="G20">
        <f>4+50/60</f>
        <v>4.833333333333333</v>
      </c>
      <c r="H20" s="2"/>
    </row>
    <row r="21" spans="1:8" x14ac:dyDescent="0.25">
      <c r="A21" s="1">
        <v>44222</v>
      </c>
      <c r="B21" s="2">
        <v>0.59722222222222221</v>
      </c>
      <c r="C21" s="2">
        <v>0.74305555555555547</v>
      </c>
      <c r="D21">
        <v>0</v>
      </c>
      <c r="E21">
        <v>0</v>
      </c>
      <c r="F21" s="2">
        <f t="shared" si="0"/>
        <v>0.14583333333333326</v>
      </c>
      <c r="G21">
        <f>3+30/60</f>
        <v>3.5</v>
      </c>
    </row>
    <row r="22" spans="1:8" x14ac:dyDescent="0.25">
      <c r="A22" s="1">
        <v>44223</v>
      </c>
      <c r="B22" s="2">
        <v>0.49652777777777773</v>
      </c>
      <c r="C22" s="2">
        <v>0.70277777777777783</v>
      </c>
      <c r="D22">
        <v>0</v>
      </c>
      <c r="E22">
        <v>0</v>
      </c>
      <c r="F22" s="2">
        <f t="shared" si="0"/>
        <v>0.2062500000000001</v>
      </c>
      <c r="G22">
        <f>4+57/60</f>
        <v>4.95</v>
      </c>
    </row>
    <row r="23" spans="1:8" x14ac:dyDescent="0.25">
      <c r="A23" s="1">
        <v>44224</v>
      </c>
      <c r="B23" s="2">
        <v>0.53472222222222221</v>
      </c>
      <c r="C23" s="2">
        <v>0.72361111111111109</v>
      </c>
      <c r="D23">
        <v>0</v>
      </c>
      <c r="E23">
        <v>0</v>
      </c>
      <c r="F23" s="2">
        <f t="shared" si="0"/>
        <v>0.18888888888888888</v>
      </c>
      <c r="G23">
        <f>4+32/60</f>
        <v>4.5333333333333332</v>
      </c>
    </row>
    <row r="24" spans="1:8" x14ac:dyDescent="0.25">
      <c r="A24" s="1">
        <v>44225</v>
      </c>
      <c r="B24" s="2">
        <v>0.52083333333333337</v>
      </c>
      <c r="C24" s="2">
        <v>0.70833333333333337</v>
      </c>
      <c r="D24">
        <v>0</v>
      </c>
      <c r="E24">
        <v>0</v>
      </c>
      <c r="F24" s="2">
        <f t="shared" si="0"/>
        <v>0.1875</v>
      </c>
      <c r="G24">
        <f>4+30/60</f>
        <v>4.5</v>
      </c>
    </row>
    <row r="25" spans="1:8" x14ac:dyDescent="0.25">
      <c r="D25" s="2"/>
      <c r="F25" s="2">
        <f>SUM(F20:F23)</f>
        <v>0.74236111111111114</v>
      </c>
      <c r="G25">
        <f>SUM(G20:G24)</f>
        <v>22.316666666666663</v>
      </c>
    </row>
    <row r="26" spans="1:8" x14ac:dyDescent="0.25">
      <c r="F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3E57-6534-4A2B-AA02-16B2691C99D8}">
  <dimension ref="A1:H25"/>
  <sheetViews>
    <sheetView workbookViewId="0">
      <selection activeCell="I23" sqref="I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</row>
    <row r="2" spans="1:7" x14ac:dyDescent="0.25">
      <c r="A2" s="1">
        <v>44228</v>
      </c>
      <c r="B2" s="2">
        <v>0.4513888888888889</v>
      </c>
      <c r="C2" s="2">
        <v>0.71875</v>
      </c>
      <c r="D2" s="2">
        <v>0</v>
      </c>
      <c r="E2" s="2">
        <v>0</v>
      </c>
      <c r="F2" s="2">
        <f>C2-B2+E2-D2</f>
        <v>0.2673611111111111</v>
      </c>
      <c r="G2">
        <f>6+25/60</f>
        <v>6.416666666666667</v>
      </c>
    </row>
    <row r="3" spans="1:7" x14ac:dyDescent="0.25">
      <c r="A3" s="1">
        <v>44229</v>
      </c>
      <c r="B3" s="2">
        <v>0.58333333333333337</v>
      </c>
      <c r="C3" s="2">
        <v>0.75347222222222221</v>
      </c>
      <c r="D3">
        <v>0</v>
      </c>
      <c r="E3">
        <v>0</v>
      </c>
      <c r="F3" s="2">
        <f t="shared" ref="F3:F24" si="0">C3-B3+E3-D3</f>
        <v>0.17013888888888884</v>
      </c>
      <c r="G3">
        <f>4+5/60</f>
        <v>4.083333333333333</v>
      </c>
    </row>
    <row r="4" spans="1:7" x14ac:dyDescent="0.25">
      <c r="A4" s="1">
        <v>44230</v>
      </c>
      <c r="B4" s="2">
        <v>0.47916666666666669</v>
      </c>
      <c r="C4" s="2">
        <v>0.72499999999999998</v>
      </c>
      <c r="D4" s="2">
        <v>0</v>
      </c>
      <c r="E4" s="2">
        <v>0</v>
      </c>
      <c r="F4" s="2">
        <f t="shared" si="0"/>
        <v>0.24583333333333329</v>
      </c>
      <c r="G4">
        <f>5+54/60</f>
        <v>5.9</v>
      </c>
    </row>
    <row r="5" spans="1:7" x14ac:dyDescent="0.25">
      <c r="A5" s="1">
        <v>44231</v>
      </c>
      <c r="B5" s="2">
        <v>0.48958333333333331</v>
      </c>
      <c r="C5" s="2">
        <v>0.70277777777777783</v>
      </c>
      <c r="D5" s="2">
        <v>0</v>
      </c>
      <c r="E5" s="2">
        <v>0</v>
      </c>
      <c r="F5" s="2">
        <f t="shared" si="0"/>
        <v>0.21319444444444452</v>
      </c>
      <c r="G5">
        <f>5+7/60</f>
        <v>5.1166666666666663</v>
      </c>
    </row>
    <row r="6" spans="1:7" x14ac:dyDescent="0.25">
      <c r="A6" s="1">
        <v>44232</v>
      </c>
      <c r="B6" s="2">
        <v>0.51388888888888895</v>
      </c>
      <c r="C6" s="2">
        <v>0.70833333333333337</v>
      </c>
      <c r="D6" s="2">
        <v>0</v>
      </c>
      <c r="E6" s="2">
        <v>0</v>
      </c>
      <c r="F6" s="2">
        <f t="shared" si="0"/>
        <v>0.19444444444444442</v>
      </c>
      <c r="G6">
        <f>4+40/60</f>
        <v>4.666666666666667</v>
      </c>
    </row>
    <row r="7" spans="1:7" x14ac:dyDescent="0.25">
      <c r="A7" s="1"/>
      <c r="B7" s="2"/>
      <c r="C7" s="2"/>
      <c r="F7" s="2"/>
      <c r="G7" s="3">
        <f>SUM(G2:G6)</f>
        <v>26.183333333333334</v>
      </c>
    </row>
    <row r="8" spans="1:7" x14ac:dyDescent="0.25">
      <c r="A8" s="1">
        <v>44235</v>
      </c>
      <c r="B8" s="2">
        <v>0.46527777777777773</v>
      </c>
      <c r="C8" s="2">
        <v>0.6875</v>
      </c>
      <c r="D8" s="2"/>
      <c r="E8" s="2"/>
      <c r="F8" s="2">
        <f t="shared" si="0"/>
        <v>0.22222222222222227</v>
      </c>
      <c r="G8">
        <f>5+20/60</f>
        <v>5.333333333333333</v>
      </c>
    </row>
    <row r="9" spans="1:7" x14ac:dyDescent="0.25">
      <c r="A9" s="1">
        <v>44236</v>
      </c>
      <c r="B9" s="2">
        <v>0.60416666666666663</v>
      </c>
      <c r="C9" s="2">
        <v>0.71180555555555547</v>
      </c>
      <c r="F9" s="2">
        <f t="shared" si="0"/>
        <v>0.10763888888888884</v>
      </c>
      <c r="G9">
        <f>2+35/60</f>
        <v>2.5833333333333335</v>
      </c>
    </row>
    <row r="10" spans="1:7" x14ac:dyDescent="0.25">
      <c r="A10" s="1">
        <v>44237</v>
      </c>
      <c r="B10" s="2">
        <v>0.4604166666666667</v>
      </c>
      <c r="C10" s="2">
        <v>0.67708333333333337</v>
      </c>
      <c r="D10" s="2"/>
      <c r="E10" s="2"/>
      <c r="F10" s="2">
        <f t="shared" si="0"/>
        <v>0.21666666666666667</v>
      </c>
      <c r="G10">
        <f>5+12/60</f>
        <v>5.2</v>
      </c>
    </row>
    <row r="11" spans="1:7" x14ac:dyDescent="0.25">
      <c r="A11" s="1">
        <v>44238</v>
      </c>
      <c r="B11" s="2">
        <v>0.52986111111111112</v>
      </c>
      <c r="C11" s="2">
        <v>0.71875</v>
      </c>
      <c r="D11" s="2"/>
      <c r="E11" s="2"/>
      <c r="F11" s="2">
        <f t="shared" si="0"/>
        <v>0.18888888888888888</v>
      </c>
      <c r="G11">
        <f>4+32/60</f>
        <v>4.5333333333333332</v>
      </c>
    </row>
    <row r="12" spans="1:7" x14ac:dyDescent="0.25">
      <c r="A12" s="1">
        <v>44239</v>
      </c>
      <c r="B12" s="2">
        <v>0.51041666666666663</v>
      </c>
      <c r="C12" s="2">
        <v>0.69791666666666663</v>
      </c>
      <c r="F12" s="2">
        <f t="shared" si="0"/>
        <v>0.1875</v>
      </c>
      <c r="G12">
        <f>4+30/60</f>
        <v>4.5</v>
      </c>
    </row>
    <row r="13" spans="1:7" x14ac:dyDescent="0.25">
      <c r="A13" s="1"/>
      <c r="F13" s="2"/>
      <c r="G13" s="3">
        <f>SUM(G8:G12)</f>
        <v>22.15</v>
      </c>
    </row>
    <row r="14" spans="1:7" x14ac:dyDescent="0.25">
      <c r="A14" s="1">
        <v>44242</v>
      </c>
      <c r="B14" s="2">
        <v>0</v>
      </c>
      <c r="C14" s="2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">
        <v>44243</v>
      </c>
      <c r="B15" s="2">
        <v>0.59027777777777779</v>
      </c>
      <c r="C15" s="2">
        <v>0.70624999999999993</v>
      </c>
      <c r="F15" s="2">
        <f t="shared" si="0"/>
        <v>0.11597222222222214</v>
      </c>
      <c r="G15">
        <f>2+47/60</f>
        <v>2.7833333333333332</v>
      </c>
    </row>
    <row r="16" spans="1:7" x14ac:dyDescent="0.25">
      <c r="A16" s="1">
        <v>44244</v>
      </c>
      <c r="B16" s="2">
        <v>0.46875</v>
      </c>
      <c r="C16" s="2">
        <v>0.75694444444444453</v>
      </c>
      <c r="F16" s="2">
        <f t="shared" si="0"/>
        <v>0.28819444444444453</v>
      </c>
      <c r="G16">
        <f>6+55/60</f>
        <v>6.916666666666667</v>
      </c>
    </row>
    <row r="17" spans="1:8" x14ac:dyDescent="0.25">
      <c r="A17" s="1">
        <v>44245</v>
      </c>
      <c r="B17" s="2">
        <v>0.52430555555555558</v>
      </c>
      <c r="C17" s="2">
        <v>0.72222222222222221</v>
      </c>
      <c r="F17" s="2">
        <f t="shared" si="0"/>
        <v>0.19791666666666663</v>
      </c>
      <c r="G17">
        <f>4+45/60</f>
        <v>4.75</v>
      </c>
    </row>
    <row r="18" spans="1:8" x14ac:dyDescent="0.25">
      <c r="A18" s="1">
        <v>44246</v>
      </c>
      <c r="B18" s="2">
        <v>0.5</v>
      </c>
      <c r="C18" s="2">
        <v>0.6875</v>
      </c>
      <c r="F18" s="2">
        <f t="shared" si="0"/>
        <v>0.1875</v>
      </c>
      <c r="G18">
        <f>4+30/60</f>
        <v>4.5</v>
      </c>
    </row>
    <row r="19" spans="1:8" x14ac:dyDescent="0.25">
      <c r="A19" s="1"/>
      <c r="B19" s="2"/>
      <c r="C19" s="2"/>
      <c r="F19" s="2"/>
      <c r="G19">
        <f>SUM(G14:G18)</f>
        <v>18.95</v>
      </c>
    </row>
    <row r="20" spans="1:8" x14ac:dyDescent="0.25">
      <c r="A20" s="1">
        <v>44249</v>
      </c>
      <c r="B20" s="2">
        <v>0.46180555555555558</v>
      </c>
      <c r="C20" s="2">
        <v>0.69444444444444453</v>
      </c>
      <c r="F20" s="2">
        <f t="shared" si="0"/>
        <v>0.23263888888888895</v>
      </c>
      <c r="G20">
        <f>5+35/60</f>
        <v>5.583333333333333</v>
      </c>
      <c r="H20" s="2"/>
    </row>
    <row r="21" spans="1:8" x14ac:dyDescent="0.25">
      <c r="A21" s="1">
        <v>44250</v>
      </c>
      <c r="B21" s="2">
        <v>0.58680555555555558</v>
      </c>
      <c r="C21" s="2">
        <v>0.70833333333333337</v>
      </c>
      <c r="F21" s="2">
        <f t="shared" si="0"/>
        <v>0.12152777777777779</v>
      </c>
      <c r="G21">
        <f>2+55/60</f>
        <v>2.9166666666666665</v>
      </c>
    </row>
    <row r="22" spans="1:8" x14ac:dyDescent="0.25">
      <c r="A22" s="1">
        <v>44251</v>
      </c>
      <c r="B22" s="2">
        <v>0.45833333333333331</v>
      </c>
      <c r="C22" s="2">
        <v>0.69791666666666663</v>
      </c>
      <c r="D22" s="2"/>
      <c r="E22" s="2"/>
      <c r="F22" s="2">
        <f t="shared" si="0"/>
        <v>0.23958333333333331</v>
      </c>
      <c r="G22">
        <f>5+45/60</f>
        <v>5.75</v>
      </c>
    </row>
    <row r="23" spans="1:8" x14ac:dyDescent="0.25">
      <c r="A23" s="1">
        <v>44252</v>
      </c>
      <c r="B23" s="2">
        <v>0.53472222222222221</v>
      </c>
      <c r="C23" s="2">
        <v>0.71875</v>
      </c>
      <c r="F23" s="2">
        <f t="shared" si="0"/>
        <v>0.18402777777777779</v>
      </c>
      <c r="G23">
        <f>4+25/60</f>
        <v>4.416666666666667</v>
      </c>
    </row>
    <row r="24" spans="1:8" x14ac:dyDescent="0.25">
      <c r="A24" s="1">
        <v>44253</v>
      </c>
      <c r="B24" s="2">
        <v>0.50694444444444442</v>
      </c>
      <c r="C24" s="2">
        <v>0.69097222222222221</v>
      </c>
      <c r="F24" s="2">
        <f t="shared" si="0"/>
        <v>0.18402777777777779</v>
      </c>
      <c r="G24">
        <f>4+25/60</f>
        <v>4.416666666666667</v>
      </c>
    </row>
    <row r="25" spans="1:8" x14ac:dyDescent="0.25">
      <c r="D25" s="2"/>
      <c r="G25" s="3">
        <f>SUM(G20:G24)</f>
        <v>23.083333333333336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3600-7104-40C4-A75E-3B9B7ABF6FF0}">
  <dimension ref="A1:G31"/>
  <sheetViews>
    <sheetView topLeftCell="A13" workbookViewId="0">
      <selection activeCell="I30" sqref="I3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</row>
    <row r="2" spans="1:7" x14ac:dyDescent="0.25">
      <c r="A2" s="1">
        <v>44256</v>
      </c>
      <c r="B2" s="2">
        <v>0.47916666666666669</v>
      </c>
      <c r="C2" s="2">
        <v>0.7270833333333333</v>
      </c>
      <c r="F2" s="2">
        <f>C2-B2+E2-D2</f>
        <v>0.24791666666666662</v>
      </c>
      <c r="G2">
        <f>5+57/60</f>
        <v>5.95</v>
      </c>
    </row>
    <row r="3" spans="1:7" x14ac:dyDescent="0.25">
      <c r="A3" s="1">
        <v>44257</v>
      </c>
      <c r="B3" s="2">
        <v>0.58958333333333335</v>
      </c>
      <c r="C3" s="2">
        <v>0.72499999999999998</v>
      </c>
      <c r="F3" s="2">
        <f t="shared" ref="F3:F6" si="0">C3-B3+E3-D3</f>
        <v>0.13541666666666663</v>
      </c>
      <c r="G3">
        <f>3+15/60</f>
        <v>3.25</v>
      </c>
    </row>
    <row r="4" spans="1:7" x14ac:dyDescent="0.25">
      <c r="A4" s="1">
        <v>44258</v>
      </c>
      <c r="B4" s="2">
        <v>0.45833333333333331</v>
      </c>
      <c r="C4" s="2">
        <v>0.72291666666666676</v>
      </c>
      <c r="F4" s="2">
        <f t="shared" si="0"/>
        <v>0.26458333333333345</v>
      </c>
      <c r="G4">
        <f>6+21/60</f>
        <v>6.35</v>
      </c>
    </row>
    <row r="5" spans="1:7" x14ac:dyDescent="0.25">
      <c r="A5" s="1">
        <v>44259</v>
      </c>
      <c r="B5" s="2">
        <v>0.53125</v>
      </c>
      <c r="C5" s="2">
        <v>0.6875</v>
      </c>
      <c r="F5" s="2">
        <f t="shared" si="0"/>
        <v>0.15625</v>
      </c>
      <c r="G5">
        <f>3+45/60</f>
        <v>3.75</v>
      </c>
    </row>
    <row r="6" spans="1:7" x14ac:dyDescent="0.25">
      <c r="A6" s="1">
        <v>44260</v>
      </c>
      <c r="B6" s="2">
        <v>0.5</v>
      </c>
      <c r="C6" s="2">
        <v>0.70833333333333337</v>
      </c>
      <c r="F6" s="2">
        <f t="shared" si="0"/>
        <v>0.20833333333333337</v>
      </c>
      <c r="G6">
        <f>5+0/60</f>
        <v>5</v>
      </c>
    </row>
    <row r="7" spans="1:7" x14ac:dyDescent="0.25">
      <c r="A7" s="1"/>
      <c r="G7" s="3">
        <f>SUM(G2:G6)</f>
        <v>24.299999999999997</v>
      </c>
    </row>
    <row r="8" spans="1:7" x14ac:dyDescent="0.25">
      <c r="A8" s="1">
        <v>44263</v>
      </c>
      <c r="B8" s="2">
        <v>0.49305555555555558</v>
      </c>
      <c r="C8" s="2">
        <v>0.72222222222222221</v>
      </c>
      <c r="F8" s="2">
        <f>C8-B8+E8-D8</f>
        <v>0.22916666666666663</v>
      </c>
      <c r="G8" s="4">
        <f>5+30/60</f>
        <v>5.5</v>
      </c>
    </row>
    <row r="9" spans="1:7" x14ac:dyDescent="0.25">
      <c r="A9" s="1">
        <v>44264</v>
      </c>
      <c r="B9" s="2">
        <v>0.61111111111111105</v>
      </c>
      <c r="C9" s="2">
        <v>0.77430555555555547</v>
      </c>
      <c r="F9" s="2">
        <f t="shared" ref="F9:F30" si="1">C9-B9+E9-D9</f>
        <v>0.16319444444444442</v>
      </c>
      <c r="G9" s="4">
        <f>3+55/60</f>
        <v>3.9166666666666665</v>
      </c>
    </row>
    <row r="10" spans="1:7" x14ac:dyDescent="0.25">
      <c r="A10" s="1">
        <v>44265</v>
      </c>
      <c r="B10" s="2">
        <v>0.47916666666666669</v>
      </c>
      <c r="C10" s="2">
        <v>0.71388888888888891</v>
      </c>
      <c r="F10" s="2">
        <f t="shared" si="1"/>
        <v>0.23472222222222222</v>
      </c>
      <c r="G10" s="4">
        <f>5+38/60</f>
        <v>5.6333333333333329</v>
      </c>
    </row>
    <row r="11" spans="1:7" x14ac:dyDescent="0.25">
      <c r="A11" s="1">
        <v>44266</v>
      </c>
      <c r="B11" s="2">
        <v>0.53819444444444442</v>
      </c>
      <c r="C11" s="2">
        <v>0.70000000000000007</v>
      </c>
      <c r="F11" s="2">
        <f t="shared" si="1"/>
        <v>0.16180555555555565</v>
      </c>
      <c r="G11" s="4">
        <f>3+53/60</f>
        <v>3.8833333333333333</v>
      </c>
    </row>
    <row r="12" spans="1:7" x14ac:dyDescent="0.25">
      <c r="A12" s="1">
        <v>44267</v>
      </c>
      <c r="B12" s="2">
        <v>0.50694444444444442</v>
      </c>
      <c r="C12" s="2">
        <v>0.6791666666666667</v>
      </c>
      <c r="F12" s="2">
        <f t="shared" si="1"/>
        <v>0.17222222222222228</v>
      </c>
      <c r="G12" s="4">
        <f>4+8/60</f>
        <v>4.1333333333333337</v>
      </c>
    </row>
    <row r="13" spans="1:7" x14ac:dyDescent="0.25">
      <c r="A13" s="1"/>
      <c r="F13" s="2"/>
      <c r="G13" s="3">
        <f>SUM(G8:G12)</f>
        <v>23.066666666666666</v>
      </c>
    </row>
    <row r="14" spans="1:7" x14ac:dyDescent="0.25">
      <c r="A14" s="1">
        <v>44270</v>
      </c>
      <c r="B14" s="2">
        <v>0.46527777777777773</v>
      </c>
      <c r="C14" s="2">
        <v>0.70486111111111116</v>
      </c>
      <c r="F14" s="2">
        <f t="shared" si="1"/>
        <v>0.23958333333333343</v>
      </c>
      <c r="G14" s="4">
        <f>5+45/60</f>
        <v>5.75</v>
      </c>
    </row>
    <row r="15" spans="1:7" x14ac:dyDescent="0.25">
      <c r="A15" s="1">
        <v>44271</v>
      </c>
      <c r="B15" s="2">
        <v>0.59444444444444444</v>
      </c>
      <c r="C15" s="2">
        <v>0.72361111111111109</v>
      </c>
      <c r="F15" s="2">
        <f t="shared" si="1"/>
        <v>0.12916666666666665</v>
      </c>
      <c r="G15" s="4">
        <f>3+6/60</f>
        <v>3.1</v>
      </c>
    </row>
    <row r="16" spans="1:7" x14ac:dyDescent="0.25">
      <c r="A16" s="1">
        <v>44272</v>
      </c>
      <c r="B16" s="2">
        <v>0.46180555555555558</v>
      </c>
      <c r="C16" s="2">
        <v>0.70972222222222225</v>
      </c>
      <c r="F16" s="2">
        <f t="shared" si="1"/>
        <v>0.24791666666666667</v>
      </c>
      <c r="G16" s="4">
        <f>5+57/60</f>
        <v>5.95</v>
      </c>
    </row>
    <row r="17" spans="1:7" x14ac:dyDescent="0.25">
      <c r="A17" s="1">
        <v>44273</v>
      </c>
      <c r="B17" s="2">
        <v>0.55555555555555558</v>
      </c>
      <c r="C17" s="2">
        <v>0.68472222222222223</v>
      </c>
      <c r="F17" s="2">
        <f t="shared" si="1"/>
        <v>0.12916666666666665</v>
      </c>
      <c r="G17" s="4">
        <f>3+6/60</f>
        <v>3.1</v>
      </c>
    </row>
    <row r="18" spans="1:7" x14ac:dyDescent="0.25">
      <c r="A18" s="1">
        <v>44274</v>
      </c>
      <c r="B18" s="2">
        <v>0.51041666666666663</v>
      </c>
      <c r="C18" s="2">
        <v>0.70833333333333337</v>
      </c>
      <c r="F18" s="2">
        <f t="shared" si="1"/>
        <v>0.19791666666666674</v>
      </c>
      <c r="G18" s="4">
        <f>4+45/60</f>
        <v>4.75</v>
      </c>
    </row>
    <row r="19" spans="1:7" x14ac:dyDescent="0.25">
      <c r="A19" s="1"/>
      <c r="F19" s="2"/>
      <c r="G19" s="3">
        <f>SUM(G14:G18)</f>
        <v>22.650000000000002</v>
      </c>
    </row>
    <row r="20" spans="1:7" x14ac:dyDescent="0.25">
      <c r="A20" s="1">
        <v>44277</v>
      </c>
      <c r="B20" s="2">
        <v>0.47916666666666669</v>
      </c>
      <c r="C20" s="2">
        <v>0.72222222222222221</v>
      </c>
      <c r="F20" s="2">
        <f t="shared" si="1"/>
        <v>0.24305555555555552</v>
      </c>
      <c r="G20" s="4">
        <f>5+50/60</f>
        <v>5.833333333333333</v>
      </c>
    </row>
    <row r="21" spans="1:7" x14ac:dyDescent="0.25">
      <c r="A21" s="1">
        <v>44278</v>
      </c>
      <c r="B21" s="2">
        <v>0.61458333333333337</v>
      </c>
      <c r="C21" s="2">
        <v>0.70833333333333337</v>
      </c>
      <c r="F21" s="2">
        <f t="shared" si="1"/>
        <v>9.375E-2</v>
      </c>
      <c r="G21" s="4">
        <f>2+15/60</f>
        <v>2.25</v>
      </c>
    </row>
    <row r="22" spans="1:7" x14ac:dyDescent="0.25">
      <c r="A22" s="1">
        <v>44279</v>
      </c>
      <c r="B22" s="2">
        <v>0.47083333333333338</v>
      </c>
      <c r="C22" s="2">
        <v>0.70833333333333337</v>
      </c>
      <c r="F22" s="2">
        <f t="shared" si="1"/>
        <v>0.23749999999999999</v>
      </c>
      <c r="G22" s="4">
        <f>5+42/60</f>
        <v>5.7</v>
      </c>
    </row>
    <row r="23" spans="1:7" x14ac:dyDescent="0.25">
      <c r="A23" s="1">
        <v>44280</v>
      </c>
      <c r="B23" s="2">
        <v>0.54861111111111105</v>
      </c>
      <c r="C23" s="2">
        <v>0.69444444444444453</v>
      </c>
      <c r="F23" s="2">
        <f t="shared" si="1"/>
        <v>0.14583333333333348</v>
      </c>
      <c r="G23" s="4">
        <f>3+30/60</f>
        <v>3.5</v>
      </c>
    </row>
    <row r="24" spans="1:7" x14ac:dyDescent="0.25">
      <c r="A24" s="1">
        <v>44281</v>
      </c>
      <c r="B24" s="2">
        <v>0.50694444444444442</v>
      </c>
      <c r="C24" s="2">
        <v>0.70833333333333337</v>
      </c>
      <c r="F24" s="2">
        <f t="shared" si="1"/>
        <v>0.20138888888888895</v>
      </c>
      <c r="G24" s="4">
        <f>4+50/60</f>
        <v>4.833333333333333</v>
      </c>
    </row>
    <row r="25" spans="1:7" x14ac:dyDescent="0.25">
      <c r="A25" s="1"/>
      <c r="F25" s="2"/>
      <c r="G25" s="3">
        <f>SUM(G20:G24)</f>
        <v>22.116666666666664</v>
      </c>
    </row>
    <row r="26" spans="1:7" x14ac:dyDescent="0.25">
      <c r="A26" s="1">
        <v>44284</v>
      </c>
      <c r="B26" s="2">
        <v>0.47500000000000003</v>
      </c>
      <c r="C26" s="2">
        <v>0.70138888888888884</v>
      </c>
      <c r="F26" s="2">
        <f t="shared" si="1"/>
        <v>0.22638888888888881</v>
      </c>
      <c r="G26" s="4">
        <f>5+26/60</f>
        <v>5.4333333333333336</v>
      </c>
    </row>
    <row r="27" spans="1:7" x14ac:dyDescent="0.25">
      <c r="A27" s="1">
        <v>44285</v>
      </c>
      <c r="B27" s="2">
        <v>0.57638888888888895</v>
      </c>
      <c r="C27" s="2">
        <v>0.75</v>
      </c>
      <c r="F27" s="2">
        <f t="shared" si="1"/>
        <v>0.17361111111111105</v>
      </c>
      <c r="G27" s="4">
        <f>4+10/60</f>
        <v>4.166666666666667</v>
      </c>
    </row>
    <row r="28" spans="1:7" x14ac:dyDescent="0.25">
      <c r="A28" s="1">
        <v>44286</v>
      </c>
      <c r="B28" s="2">
        <v>0.51388888888888895</v>
      </c>
      <c r="C28" s="2">
        <v>0.68958333333333333</v>
      </c>
      <c r="F28" s="2">
        <f t="shared" si="1"/>
        <v>0.17569444444444438</v>
      </c>
      <c r="G28" s="4">
        <f>4+13/60</f>
        <v>4.2166666666666668</v>
      </c>
    </row>
    <row r="29" spans="1:7" x14ac:dyDescent="0.25">
      <c r="A29" s="1">
        <v>44287</v>
      </c>
      <c r="B29" s="2">
        <v>0.52083333333333337</v>
      </c>
      <c r="C29" s="2">
        <v>0.71944444444444444</v>
      </c>
      <c r="F29" s="2">
        <f t="shared" si="1"/>
        <v>0.19861111111111107</v>
      </c>
      <c r="G29" s="4">
        <f>4+46/60</f>
        <v>4.7666666666666666</v>
      </c>
    </row>
    <row r="30" spans="1:7" x14ac:dyDescent="0.25">
      <c r="A30" s="1">
        <v>44288</v>
      </c>
      <c r="B30" s="2">
        <v>0.4861111111111111</v>
      </c>
      <c r="C30" s="2">
        <v>0.67638888888888893</v>
      </c>
      <c r="F30" s="2">
        <f t="shared" si="1"/>
        <v>0.19027777777777782</v>
      </c>
      <c r="G30" s="4">
        <f>4+34/60</f>
        <v>4.5666666666666664</v>
      </c>
    </row>
    <row r="31" spans="1:7" x14ac:dyDescent="0.25">
      <c r="G31" s="3">
        <f>SUM(G26:G30)</f>
        <v>23.150000000000002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11A0-6B77-4C65-BFEF-71E718974341}">
  <dimension ref="A1:H35"/>
  <sheetViews>
    <sheetView topLeftCell="A7" workbookViewId="0">
      <selection activeCell="H25" sqref="H25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0" t="s">
        <v>0</v>
      </c>
      <c r="B1" s="10"/>
      <c r="C1" t="s">
        <v>1</v>
      </c>
      <c r="D1" t="s">
        <v>2</v>
      </c>
      <c r="E1" t="s">
        <v>1</v>
      </c>
      <c r="F1" t="s">
        <v>2</v>
      </c>
      <c r="G1" t="s">
        <v>3</v>
      </c>
    </row>
    <row r="2" spans="1:8" x14ac:dyDescent="0.25">
      <c r="A2" s="1" t="s">
        <v>4</v>
      </c>
      <c r="B2" s="1">
        <v>44291</v>
      </c>
      <c r="C2" s="2">
        <v>0.47916666666666669</v>
      </c>
      <c r="D2" s="2">
        <v>0.73611111111111116</v>
      </c>
      <c r="E2" s="2"/>
      <c r="F2" s="2"/>
      <c r="G2" s="2">
        <f>D2-C2+F2-E2</f>
        <v>0.25694444444444448</v>
      </c>
      <c r="H2">
        <f>6+10/60</f>
        <v>6.166666666666667</v>
      </c>
    </row>
    <row r="3" spans="1:8" x14ac:dyDescent="0.25">
      <c r="A3" s="1" t="s">
        <v>5</v>
      </c>
      <c r="B3" s="1">
        <v>44292</v>
      </c>
      <c r="C3" s="2">
        <v>0.62152777777777779</v>
      </c>
      <c r="D3" s="2">
        <v>0.72361111111111109</v>
      </c>
      <c r="G3" s="2">
        <f t="shared" ref="G3:G24" si="0">D3-C3+F3-E3</f>
        <v>0.1020833333333333</v>
      </c>
      <c r="H3">
        <f>2+27/60</f>
        <v>2.4500000000000002</v>
      </c>
    </row>
    <row r="4" spans="1:8" x14ac:dyDescent="0.25">
      <c r="A4" s="1" t="s">
        <v>6</v>
      </c>
      <c r="B4" s="1">
        <v>44293</v>
      </c>
      <c r="C4" s="2">
        <v>0.45833333333333331</v>
      </c>
      <c r="D4" s="2">
        <v>0.70833333333333337</v>
      </c>
      <c r="G4" s="2">
        <f t="shared" si="0"/>
        <v>0.25000000000000006</v>
      </c>
      <c r="H4">
        <f>6+0/60</f>
        <v>6</v>
      </c>
    </row>
    <row r="5" spans="1:8" x14ac:dyDescent="0.25">
      <c r="A5" s="1" t="s">
        <v>7</v>
      </c>
      <c r="B5" s="1">
        <v>44294</v>
      </c>
      <c r="C5" s="2">
        <v>0.55069444444444449</v>
      </c>
      <c r="D5" s="2">
        <v>0.6777777777777777</v>
      </c>
      <c r="G5" s="2">
        <f t="shared" si="0"/>
        <v>0.12708333333333321</v>
      </c>
      <c r="H5">
        <f>3+3/60</f>
        <v>3.05</v>
      </c>
    </row>
    <row r="6" spans="1:8" x14ac:dyDescent="0.25">
      <c r="A6" s="1" t="s">
        <v>8</v>
      </c>
      <c r="B6" s="1">
        <v>44295</v>
      </c>
      <c r="C6" s="2">
        <v>0.4861111111111111</v>
      </c>
      <c r="D6" s="2">
        <v>0.68819444444444444</v>
      </c>
      <c r="G6" s="2">
        <f t="shared" si="0"/>
        <v>0.20208333333333334</v>
      </c>
      <c r="H6">
        <f>4+51/60</f>
        <v>4.8499999999999996</v>
      </c>
    </row>
    <row r="7" spans="1:8" x14ac:dyDescent="0.25">
      <c r="A7" s="1"/>
      <c r="B7" s="1"/>
      <c r="G7" s="2"/>
      <c r="H7" s="3">
        <f>SUM(H2:H6)</f>
        <v>22.516666666666666</v>
      </c>
    </row>
    <row r="8" spans="1:8" x14ac:dyDescent="0.25">
      <c r="A8" s="1" t="s">
        <v>4</v>
      </c>
      <c r="B8" s="1">
        <v>44298</v>
      </c>
      <c r="C8" s="2">
        <v>0.4861111111111111</v>
      </c>
      <c r="D8" s="2">
        <v>0.70277777777777783</v>
      </c>
      <c r="G8" s="2">
        <f t="shared" si="0"/>
        <v>0.21666666666666673</v>
      </c>
      <c r="H8">
        <f>5+12/60</f>
        <v>5.2</v>
      </c>
    </row>
    <row r="9" spans="1:8" x14ac:dyDescent="0.25">
      <c r="A9" s="1" t="s">
        <v>5</v>
      </c>
      <c r="B9" s="1">
        <v>44299</v>
      </c>
      <c r="C9" s="2">
        <v>0.61805555555555558</v>
      </c>
      <c r="D9" s="2">
        <v>0.7090277777777777</v>
      </c>
      <c r="G9" s="2">
        <f t="shared" si="0"/>
        <v>9.0972222222222121E-2</v>
      </c>
      <c r="H9">
        <f>2+11/60</f>
        <v>2.1833333333333331</v>
      </c>
    </row>
    <row r="10" spans="1:8" x14ac:dyDescent="0.25">
      <c r="A10" s="1" t="s">
        <v>6</v>
      </c>
      <c r="B10" s="1">
        <v>44300</v>
      </c>
      <c r="C10" s="2">
        <v>0.5</v>
      </c>
      <c r="D10" s="2">
        <v>0.69861111111111107</v>
      </c>
      <c r="G10" s="2">
        <f t="shared" si="0"/>
        <v>0.19861111111111107</v>
      </c>
      <c r="H10">
        <f>4+46/60</f>
        <v>4.7666666666666666</v>
      </c>
    </row>
    <row r="11" spans="1:8" x14ac:dyDescent="0.25">
      <c r="A11" s="1" t="s">
        <v>7</v>
      </c>
      <c r="B11" s="1">
        <v>44301</v>
      </c>
      <c r="C11" s="2">
        <v>0.51388888888888895</v>
      </c>
      <c r="D11" s="2">
        <v>0.67083333333333339</v>
      </c>
      <c r="G11" s="2">
        <f t="shared" si="0"/>
        <v>0.15694444444444444</v>
      </c>
      <c r="H11">
        <f>3+46/60</f>
        <v>3.7666666666666666</v>
      </c>
    </row>
    <row r="12" spans="1:8" x14ac:dyDescent="0.25">
      <c r="A12" s="1" t="s">
        <v>8</v>
      </c>
      <c r="B12" s="1">
        <v>44302</v>
      </c>
      <c r="C12" s="2">
        <v>0.4777777777777778</v>
      </c>
      <c r="D12" s="2">
        <v>0.64374999999999993</v>
      </c>
      <c r="G12" s="2">
        <f t="shared" si="0"/>
        <v>0.16597222222222213</v>
      </c>
      <c r="H12">
        <f>3+59/60</f>
        <v>3.9833333333333334</v>
      </c>
    </row>
    <row r="13" spans="1:8" x14ac:dyDescent="0.25">
      <c r="A13" s="1"/>
      <c r="B13" s="1"/>
      <c r="G13" s="2"/>
      <c r="H13" s="3">
        <f>SUM(H8:H12)</f>
        <v>19.899999999999999</v>
      </c>
    </row>
    <row r="14" spans="1:8" x14ac:dyDescent="0.25">
      <c r="A14" s="1" t="s">
        <v>4</v>
      </c>
      <c r="B14" s="1">
        <v>44305</v>
      </c>
      <c r="C14" s="2">
        <v>0.47083333333333338</v>
      </c>
      <c r="D14" s="2">
        <v>0.65416666666666667</v>
      </c>
      <c r="G14" s="2">
        <f t="shared" si="0"/>
        <v>0.18333333333333329</v>
      </c>
      <c r="H14">
        <f>4+24/60</f>
        <v>4.4000000000000004</v>
      </c>
    </row>
    <row r="15" spans="1:8" x14ac:dyDescent="0.25">
      <c r="A15" s="1" t="s">
        <v>5</v>
      </c>
      <c r="B15" s="1">
        <v>44306</v>
      </c>
      <c r="C15" s="2">
        <v>0.61111111111111105</v>
      </c>
      <c r="D15" s="2">
        <v>0.70833333333333337</v>
      </c>
      <c r="G15" s="2">
        <f t="shared" si="0"/>
        <v>9.7222222222222321E-2</v>
      </c>
      <c r="H15">
        <f>2+20/60</f>
        <v>2.3333333333333335</v>
      </c>
    </row>
    <row r="16" spans="1:8" x14ac:dyDescent="0.25">
      <c r="A16" s="1" t="s">
        <v>6</v>
      </c>
      <c r="B16" s="1">
        <v>44307</v>
      </c>
      <c r="C16" s="2">
        <v>0.4861111111111111</v>
      </c>
      <c r="D16" s="2">
        <v>0.71805555555555556</v>
      </c>
      <c r="G16" s="2">
        <f t="shared" si="0"/>
        <v>0.23194444444444445</v>
      </c>
      <c r="H16">
        <f>5+34/60</f>
        <v>5.5666666666666664</v>
      </c>
    </row>
    <row r="17" spans="1:8" x14ac:dyDescent="0.25">
      <c r="A17" s="1" t="s">
        <v>7</v>
      </c>
      <c r="B17" s="1">
        <v>44308</v>
      </c>
      <c r="C17" s="2">
        <v>0.58333333333333337</v>
      </c>
      <c r="D17" s="2">
        <v>0.70833333333333337</v>
      </c>
      <c r="G17" s="2">
        <f t="shared" si="0"/>
        <v>0.125</v>
      </c>
      <c r="H17">
        <f>3</f>
        <v>3</v>
      </c>
    </row>
    <row r="18" spans="1:8" x14ac:dyDescent="0.25">
      <c r="A18" s="1" t="s">
        <v>8</v>
      </c>
      <c r="B18" s="1">
        <v>44309</v>
      </c>
      <c r="C18" s="2">
        <v>0.53472222222222221</v>
      </c>
      <c r="D18" s="2">
        <v>0.70833333333333337</v>
      </c>
      <c r="G18" s="2">
        <f t="shared" si="0"/>
        <v>0.17361111111111116</v>
      </c>
      <c r="H18">
        <f>4+10/60</f>
        <v>4.166666666666667</v>
      </c>
    </row>
    <row r="19" spans="1:8" x14ac:dyDescent="0.25">
      <c r="A19" s="1"/>
      <c r="B19" s="1"/>
      <c r="G19" s="2"/>
      <c r="H19" s="3">
        <f>SUM(H14:H18)</f>
        <v>19.466666666666669</v>
      </c>
    </row>
    <row r="20" spans="1:8" x14ac:dyDescent="0.25">
      <c r="A20" s="1" t="s">
        <v>4</v>
      </c>
      <c r="B20" s="1">
        <v>44312</v>
      </c>
      <c r="C20" s="2">
        <v>0.47916666666666669</v>
      </c>
      <c r="D20" s="2">
        <v>0.64583333333333337</v>
      </c>
      <c r="G20" s="2">
        <f t="shared" si="0"/>
        <v>0.16666666666666669</v>
      </c>
      <c r="H20">
        <f>4</f>
        <v>4</v>
      </c>
    </row>
    <row r="21" spans="1:8" x14ac:dyDescent="0.25">
      <c r="A21" s="1" t="s">
        <v>5</v>
      </c>
      <c r="B21" s="1">
        <v>44313</v>
      </c>
      <c r="C21" s="2">
        <v>0.42708333333333331</v>
      </c>
      <c r="D21" s="2">
        <v>0.67708333333333337</v>
      </c>
      <c r="G21" s="2">
        <f t="shared" si="0"/>
        <v>0.25000000000000006</v>
      </c>
      <c r="H21">
        <f>6</f>
        <v>6</v>
      </c>
    </row>
    <row r="22" spans="1:8" x14ac:dyDescent="0.25">
      <c r="A22" s="1" t="s">
        <v>6</v>
      </c>
      <c r="B22" s="1">
        <v>44314</v>
      </c>
      <c r="C22" s="2">
        <v>0.51041666666666663</v>
      </c>
      <c r="D22" s="2">
        <v>0.67361111111111116</v>
      </c>
      <c r="G22" s="2">
        <f t="shared" si="0"/>
        <v>0.16319444444444453</v>
      </c>
      <c r="H22">
        <f>3+55/60</f>
        <v>3.9166666666666665</v>
      </c>
    </row>
    <row r="23" spans="1:8" x14ac:dyDescent="0.25">
      <c r="A23" s="1" t="s">
        <v>7</v>
      </c>
      <c r="B23" s="1">
        <v>44315</v>
      </c>
      <c r="C23" s="2">
        <v>0.57291666666666663</v>
      </c>
      <c r="D23" s="2">
        <v>0.70833333333333337</v>
      </c>
      <c r="G23" s="2">
        <f t="shared" si="0"/>
        <v>0.13541666666666674</v>
      </c>
      <c r="H23">
        <f>3+15/60</f>
        <v>3.25</v>
      </c>
    </row>
    <row r="24" spans="1:8" x14ac:dyDescent="0.25">
      <c r="A24" s="1" t="s">
        <v>8</v>
      </c>
      <c r="B24" s="1">
        <v>44316</v>
      </c>
      <c r="C24" s="2">
        <v>0</v>
      </c>
      <c r="D24" s="2">
        <v>0</v>
      </c>
      <c r="G24" s="2">
        <f t="shared" si="0"/>
        <v>0</v>
      </c>
      <c r="H24">
        <v>0</v>
      </c>
    </row>
    <row r="25" spans="1:8" x14ac:dyDescent="0.25">
      <c r="A25" s="1"/>
      <c r="H25" s="3">
        <f>SUM(H20:H24)</f>
        <v>17.166666666666664</v>
      </c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  <row r="31" spans="1:8" x14ac:dyDescent="0.25">
      <c r="A31" s="1"/>
    </row>
    <row r="32" spans="1:8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1DB2-64E7-4122-97EA-9AC92EDD17BA}">
  <dimension ref="A1:H31"/>
  <sheetViews>
    <sheetView workbookViewId="0">
      <selection activeCell="H31" sqref="H31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0" t="s">
        <v>0</v>
      </c>
      <c r="B1" s="10"/>
      <c r="C1" t="s">
        <v>1</v>
      </c>
      <c r="D1" t="s">
        <v>2</v>
      </c>
      <c r="E1" t="s">
        <v>1</v>
      </c>
      <c r="F1" t="s">
        <v>2</v>
      </c>
      <c r="G1" t="s">
        <v>3</v>
      </c>
    </row>
    <row r="2" spans="1:8" x14ac:dyDescent="0.25">
      <c r="A2" s="1" t="s">
        <v>4</v>
      </c>
      <c r="B2" s="1">
        <v>44319</v>
      </c>
      <c r="C2" s="2">
        <v>0.53472222222222221</v>
      </c>
      <c r="D2" s="2">
        <v>0.6875</v>
      </c>
      <c r="E2" s="2"/>
      <c r="F2" s="2"/>
      <c r="G2" s="2">
        <f>D2-C2+F2-E2</f>
        <v>0.15277777777777779</v>
      </c>
      <c r="H2">
        <f>3+40/60</f>
        <v>3.6666666666666665</v>
      </c>
    </row>
    <row r="3" spans="1:8" x14ac:dyDescent="0.25">
      <c r="A3" s="1" t="s">
        <v>5</v>
      </c>
      <c r="B3" s="1">
        <v>44320</v>
      </c>
      <c r="C3" s="2">
        <v>0</v>
      </c>
      <c r="D3" s="2">
        <v>0</v>
      </c>
      <c r="G3" s="2">
        <f t="shared" ref="G3:G30" si="0">D3-C3+F3-E3</f>
        <v>0</v>
      </c>
      <c r="H3">
        <v>0</v>
      </c>
    </row>
    <row r="4" spans="1:8" x14ac:dyDescent="0.25">
      <c r="A4" s="1" t="s">
        <v>6</v>
      </c>
      <c r="B4" s="1">
        <v>44321</v>
      </c>
      <c r="C4" s="2">
        <v>0.61111111111111105</v>
      </c>
      <c r="D4" s="2">
        <v>0.71180555555555547</v>
      </c>
      <c r="G4" s="2">
        <f t="shared" si="0"/>
        <v>0.10069444444444442</v>
      </c>
      <c r="H4">
        <f>2+25/60</f>
        <v>2.4166666666666665</v>
      </c>
    </row>
    <row r="5" spans="1:8" x14ac:dyDescent="0.25">
      <c r="A5" s="1" t="s">
        <v>7</v>
      </c>
      <c r="B5" s="1">
        <v>44322</v>
      </c>
      <c r="C5" s="2">
        <v>0.38541666666666669</v>
      </c>
      <c r="D5" s="2">
        <v>0.68333333333333324</v>
      </c>
      <c r="G5" s="2">
        <f t="shared" si="0"/>
        <v>0.29791666666666655</v>
      </c>
      <c r="H5">
        <f>7+9/60</f>
        <v>7.15</v>
      </c>
    </row>
    <row r="6" spans="1:8" x14ac:dyDescent="0.25">
      <c r="A6" s="1" t="s">
        <v>8</v>
      </c>
      <c r="B6" s="1">
        <v>44323</v>
      </c>
      <c r="C6" s="2">
        <v>0.37847222222222227</v>
      </c>
      <c r="D6" s="2">
        <v>0.7055555555555556</v>
      </c>
      <c r="G6" s="2">
        <f t="shared" si="0"/>
        <v>0.32708333333333334</v>
      </c>
      <c r="H6">
        <f>7+51/60</f>
        <v>7.85</v>
      </c>
    </row>
    <row r="7" spans="1:8" x14ac:dyDescent="0.25">
      <c r="A7" s="1"/>
      <c r="B7" s="1"/>
      <c r="G7" s="2"/>
      <c r="H7" s="3">
        <f>SUM(H2:H6)</f>
        <v>21.083333333333336</v>
      </c>
    </row>
    <row r="8" spans="1:8" x14ac:dyDescent="0.25">
      <c r="A8" s="1" t="s">
        <v>4</v>
      </c>
      <c r="B8" s="1">
        <v>44326</v>
      </c>
      <c r="C8" s="2">
        <v>0.37986111111111115</v>
      </c>
      <c r="D8" s="2">
        <v>0.7006944444444444</v>
      </c>
      <c r="G8" s="2">
        <f t="shared" si="0"/>
        <v>0.32083333333333325</v>
      </c>
      <c r="H8">
        <f>7+42/60</f>
        <v>7.7</v>
      </c>
    </row>
    <row r="9" spans="1:8" x14ac:dyDescent="0.25">
      <c r="A9" s="1" t="s">
        <v>5</v>
      </c>
      <c r="B9" s="1">
        <v>44327</v>
      </c>
      <c r="C9" s="2">
        <v>0.38541666666666669</v>
      </c>
      <c r="D9" s="2">
        <v>0.55208333333333337</v>
      </c>
      <c r="G9" s="2">
        <f t="shared" si="0"/>
        <v>0.16666666666666669</v>
      </c>
      <c r="H9">
        <v>4</v>
      </c>
    </row>
    <row r="10" spans="1:8" x14ac:dyDescent="0.25">
      <c r="A10" s="1" t="s">
        <v>6</v>
      </c>
      <c r="B10" s="1">
        <v>44328</v>
      </c>
      <c r="C10" s="5">
        <v>0</v>
      </c>
      <c r="D10" s="5">
        <v>0</v>
      </c>
      <c r="E10" s="5"/>
      <c r="F10" s="5"/>
      <c r="G10" s="2">
        <f t="shared" si="0"/>
        <v>0</v>
      </c>
      <c r="H10">
        <v>0</v>
      </c>
    </row>
    <row r="11" spans="1:8" x14ac:dyDescent="0.25">
      <c r="A11" s="1" t="s">
        <v>7</v>
      </c>
      <c r="B11" s="1">
        <v>44329</v>
      </c>
      <c r="C11" s="5">
        <v>0</v>
      </c>
      <c r="D11" s="5">
        <v>0</v>
      </c>
      <c r="E11" s="5"/>
      <c r="F11" s="5"/>
      <c r="G11" s="2">
        <f t="shared" si="0"/>
        <v>0</v>
      </c>
      <c r="H11">
        <v>0</v>
      </c>
    </row>
    <row r="12" spans="1:8" x14ac:dyDescent="0.25">
      <c r="A12" s="1" t="s">
        <v>8</v>
      </c>
      <c r="B12" s="1">
        <v>44330</v>
      </c>
      <c r="C12" s="5"/>
      <c r="D12" s="5"/>
      <c r="E12" s="5"/>
      <c r="F12" s="5"/>
      <c r="G12" s="2">
        <f t="shared" si="0"/>
        <v>0</v>
      </c>
      <c r="H12">
        <v>0</v>
      </c>
    </row>
    <row r="13" spans="1:8" x14ac:dyDescent="0.25">
      <c r="A13" s="1"/>
      <c r="B13" s="1"/>
      <c r="G13" s="2"/>
      <c r="H13" s="3">
        <f>SUM(H8:H12)</f>
        <v>11.7</v>
      </c>
    </row>
    <row r="14" spans="1:8" x14ac:dyDescent="0.25">
      <c r="A14" s="1" t="s">
        <v>4</v>
      </c>
      <c r="B14" s="1">
        <v>44333</v>
      </c>
      <c r="C14" s="5"/>
      <c r="D14" s="5"/>
      <c r="E14" s="5"/>
      <c r="F14" s="5"/>
      <c r="G14" s="2">
        <f t="shared" si="0"/>
        <v>0</v>
      </c>
      <c r="H14">
        <v>0</v>
      </c>
    </row>
    <row r="15" spans="1:8" x14ac:dyDescent="0.25">
      <c r="A15" s="1" t="s">
        <v>5</v>
      </c>
      <c r="B15" s="1">
        <v>44334</v>
      </c>
      <c r="C15" s="5"/>
      <c r="D15" s="5"/>
      <c r="E15" s="5"/>
      <c r="F15" s="5"/>
      <c r="G15" s="2">
        <f t="shared" si="0"/>
        <v>0</v>
      </c>
      <c r="H15">
        <v>0</v>
      </c>
    </row>
    <row r="16" spans="1:8" x14ac:dyDescent="0.25">
      <c r="A16" s="1" t="s">
        <v>6</v>
      </c>
      <c r="B16" s="1">
        <v>44335</v>
      </c>
      <c r="C16" s="5"/>
      <c r="D16" s="5"/>
      <c r="E16" s="5"/>
      <c r="F16" s="5"/>
      <c r="G16" s="2">
        <f t="shared" si="0"/>
        <v>0</v>
      </c>
      <c r="H16">
        <v>0</v>
      </c>
    </row>
    <row r="17" spans="1:8" x14ac:dyDescent="0.25">
      <c r="A17" s="1" t="s">
        <v>7</v>
      </c>
      <c r="B17" s="1">
        <v>44336</v>
      </c>
      <c r="C17" s="5"/>
      <c r="D17" s="5"/>
      <c r="E17" s="5"/>
      <c r="F17" s="5"/>
      <c r="G17" s="2">
        <f t="shared" si="0"/>
        <v>0</v>
      </c>
      <c r="H17">
        <v>0</v>
      </c>
    </row>
    <row r="18" spans="1:8" x14ac:dyDescent="0.25">
      <c r="A18" s="1" t="s">
        <v>8</v>
      </c>
      <c r="B18" s="1">
        <v>44337</v>
      </c>
      <c r="C18" s="5"/>
      <c r="D18" s="5"/>
      <c r="E18" s="5"/>
      <c r="F18" s="5"/>
      <c r="G18" s="2">
        <f t="shared" si="0"/>
        <v>0</v>
      </c>
      <c r="H18">
        <v>0</v>
      </c>
    </row>
    <row r="19" spans="1:8" x14ac:dyDescent="0.25">
      <c r="A19" s="1"/>
      <c r="B19" s="1"/>
      <c r="G19" s="2"/>
      <c r="H19" s="3">
        <f>SUM(H14:H18)</f>
        <v>0</v>
      </c>
    </row>
    <row r="20" spans="1:8" x14ac:dyDescent="0.25">
      <c r="A20" s="1" t="s">
        <v>4</v>
      </c>
      <c r="B20" s="1">
        <v>44340</v>
      </c>
      <c r="C20" s="2">
        <v>0.34375</v>
      </c>
      <c r="D20" s="2">
        <v>0.7090277777777777</v>
      </c>
      <c r="G20" s="2">
        <f t="shared" si="0"/>
        <v>0.3652777777777777</v>
      </c>
      <c r="H20">
        <f>8+46/60</f>
        <v>8.7666666666666675</v>
      </c>
    </row>
    <row r="21" spans="1:8" x14ac:dyDescent="0.25">
      <c r="A21" s="1" t="s">
        <v>5</v>
      </c>
      <c r="B21" s="1">
        <v>44341</v>
      </c>
      <c r="C21" s="2">
        <v>0.34027777777777773</v>
      </c>
      <c r="D21" s="2">
        <v>0.71875</v>
      </c>
      <c r="G21" s="2">
        <f t="shared" si="0"/>
        <v>0.37847222222222227</v>
      </c>
      <c r="H21">
        <f>9+5/60</f>
        <v>9.0833333333333339</v>
      </c>
    </row>
    <row r="22" spans="1:8" x14ac:dyDescent="0.25">
      <c r="A22" s="1" t="s">
        <v>6</v>
      </c>
      <c r="B22" s="1">
        <v>44342</v>
      </c>
      <c r="C22" s="2">
        <v>0.34722222222222227</v>
      </c>
      <c r="D22" s="2">
        <v>0.71666666666666667</v>
      </c>
      <c r="G22" s="2">
        <f t="shared" si="0"/>
        <v>0.36944444444444441</v>
      </c>
      <c r="H22">
        <f>8+52/60</f>
        <v>8.8666666666666671</v>
      </c>
    </row>
    <row r="23" spans="1:8" x14ac:dyDescent="0.25">
      <c r="A23" s="1" t="s">
        <v>7</v>
      </c>
      <c r="B23" s="1">
        <v>44343</v>
      </c>
      <c r="C23" s="2">
        <v>0.33680555555555558</v>
      </c>
      <c r="D23" s="2">
        <v>0.71250000000000002</v>
      </c>
      <c r="G23" s="2">
        <f t="shared" si="0"/>
        <v>0.37569444444444444</v>
      </c>
      <c r="H23">
        <f>9+1/60</f>
        <v>9.0166666666666675</v>
      </c>
    </row>
    <row r="24" spans="1:8" x14ac:dyDescent="0.25">
      <c r="A24" s="1" t="s">
        <v>8</v>
      </c>
      <c r="B24" s="1">
        <v>44344</v>
      </c>
      <c r="G24" s="2">
        <f t="shared" si="0"/>
        <v>0</v>
      </c>
    </row>
    <row r="25" spans="1:8" x14ac:dyDescent="0.25">
      <c r="A25" s="1"/>
      <c r="G25" s="2"/>
      <c r="H25" s="3">
        <f>SUM(H20:H24)</f>
        <v>35.733333333333334</v>
      </c>
    </row>
    <row r="26" spans="1:8" x14ac:dyDescent="0.25">
      <c r="A26" s="1" t="s">
        <v>4</v>
      </c>
      <c r="B26" s="1">
        <v>44347</v>
      </c>
      <c r="G26" s="2">
        <f t="shared" si="0"/>
        <v>0</v>
      </c>
      <c r="H26" s="4"/>
    </row>
    <row r="27" spans="1:8" x14ac:dyDescent="0.25">
      <c r="A27" s="1" t="s">
        <v>5</v>
      </c>
      <c r="B27" s="1">
        <v>44348</v>
      </c>
      <c r="C27" s="2">
        <v>0.34027777777777773</v>
      </c>
      <c r="D27" s="2">
        <v>0.70138888888888884</v>
      </c>
      <c r="G27" s="2">
        <f t="shared" si="0"/>
        <v>0.3611111111111111</v>
      </c>
      <c r="H27" s="4">
        <f>8+40/60</f>
        <v>8.6666666666666661</v>
      </c>
    </row>
    <row r="28" spans="1:8" x14ac:dyDescent="0.25">
      <c r="A28" s="1" t="s">
        <v>6</v>
      </c>
      <c r="B28" s="1">
        <v>44349</v>
      </c>
      <c r="C28" s="2">
        <v>0.33958333333333335</v>
      </c>
      <c r="D28" s="2">
        <v>0.69305555555555554</v>
      </c>
      <c r="G28" s="2">
        <f t="shared" si="0"/>
        <v>0.35347222222222219</v>
      </c>
      <c r="H28" s="4">
        <f>8+29/60</f>
        <v>8.4833333333333325</v>
      </c>
    </row>
    <row r="29" spans="1:8" x14ac:dyDescent="0.25">
      <c r="A29" s="1" t="s">
        <v>7</v>
      </c>
      <c r="B29" s="1">
        <v>44350</v>
      </c>
      <c r="C29" s="2">
        <v>0.35000000000000003</v>
      </c>
      <c r="D29" s="2">
        <v>0.75</v>
      </c>
      <c r="G29" s="2">
        <f t="shared" si="0"/>
        <v>0.39999999999999997</v>
      </c>
      <c r="H29" s="4">
        <f>9+36/60</f>
        <v>9.6</v>
      </c>
    </row>
    <row r="30" spans="1:8" x14ac:dyDescent="0.25">
      <c r="A30" s="1" t="s">
        <v>8</v>
      </c>
      <c r="B30" s="1">
        <v>44351</v>
      </c>
      <c r="C30" s="2">
        <v>0.34375</v>
      </c>
      <c r="D30" s="2">
        <v>0.72916666666666663</v>
      </c>
      <c r="G30" s="2">
        <f t="shared" si="0"/>
        <v>0.38541666666666663</v>
      </c>
      <c r="H30" s="4">
        <f>9+15/60</f>
        <v>9.25</v>
      </c>
    </row>
    <row r="31" spans="1:8" x14ac:dyDescent="0.25">
      <c r="H31" s="3">
        <f t="shared" ref="H31" si="1">SUM(H26:H30)</f>
        <v>36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CA9D-B388-4E6B-BEA2-627EBBFF6A29}">
  <dimension ref="A1:H31"/>
  <sheetViews>
    <sheetView workbookViewId="0">
      <selection activeCell="H25" sqref="H25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0" t="s">
        <v>0</v>
      </c>
      <c r="B1" s="10"/>
      <c r="C1" t="s">
        <v>1</v>
      </c>
      <c r="D1" t="s">
        <v>2</v>
      </c>
      <c r="E1" t="s">
        <v>1</v>
      </c>
      <c r="F1" t="s">
        <v>2</v>
      </c>
      <c r="G1" t="s">
        <v>3</v>
      </c>
    </row>
    <row r="2" spans="1:8" x14ac:dyDescent="0.25">
      <c r="A2" s="1" t="s">
        <v>4</v>
      </c>
      <c r="B2" s="1">
        <v>44354</v>
      </c>
      <c r="C2" s="2">
        <v>0.33333333333333331</v>
      </c>
      <c r="D2" s="2">
        <v>0.75694444444444453</v>
      </c>
      <c r="E2" s="2"/>
      <c r="F2" s="2"/>
      <c r="G2" s="2">
        <f>D2-C2+F2-E2</f>
        <v>0.42361111111111122</v>
      </c>
      <c r="H2">
        <f>10+10/60</f>
        <v>10.166666666666666</v>
      </c>
    </row>
    <row r="3" spans="1:8" x14ac:dyDescent="0.25">
      <c r="A3" s="1" t="s">
        <v>5</v>
      </c>
      <c r="B3" s="1">
        <v>44355</v>
      </c>
      <c r="C3" s="2">
        <v>0.3125</v>
      </c>
      <c r="D3" s="2">
        <v>0.69791666666666663</v>
      </c>
      <c r="G3" s="2">
        <f t="shared" ref="G3:G24" si="0">D3-C3+F3-E3</f>
        <v>0.38541666666666663</v>
      </c>
      <c r="H3">
        <f>9+15/60</f>
        <v>9.25</v>
      </c>
    </row>
    <row r="4" spans="1:8" x14ac:dyDescent="0.25">
      <c r="A4" s="1" t="s">
        <v>6</v>
      </c>
      <c r="B4" s="1">
        <v>44356</v>
      </c>
      <c r="C4" s="2">
        <v>0.33333333333333331</v>
      </c>
      <c r="D4" s="2">
        <v>0.75</v>
      </c>
      <c r="G4" s="2">
        <f t="shared" si="0"/>
        <v>0.41666666666666669</v>
      </c>
      <c r="H4">
        <f>10</f>
        <v>10</v>
      </c>
    </row>
    <row r="5" spans="1:8" x14ac:dyDescent="0.25">
      <c r="A5" s="1" t="s">
        <v>7</v>
      </c>
      <c r="B5" s="1">
        <v>44357</v>
      </c>
      <c r="C5" s="8"/>
      <c r="D5" s="8"/>
      <c r="E5" s="5"/>
      <c r="F5" s="5"/>
      <c r="G5" s="2">
        <f t="shared" si="0"/>
        <v>0</v>
      </c>
      <c r="H5">
        <v>0</v>
      </c>
    </row>
    <row r="6" spans="1:8" x14ac:dyDescent="0.25">
      <c r="A6" s="1" t="s">
        <v>8</v>
      </c>
      <c r="B6" s="1">
        <v>44358</v>
      </c>
      <c r="C6" s="8"/>
      <c r="D6" s="8"/>
      <c r="E6" s="5"/>
      <c r="F6" s="5"/>
      <c r="G6" s="2">
        <f t="shared" si="0"/>
        <v>0</v>
      </c>
      <c r="H6">
        <v>0</v>
      </c>
    </row>
    <row r="7" spans="1:8" x14ac:dyDescent="0.25">
      <c r="A7" s="1"/>
      <c r="B7" s="1"/>
      <c r="G7" s="2"/>
      <c r="H7" s="3">
        <f>SUM(H2:H6)</f>
        <v>29.416666666666664</v>
      </c>
    </row>
    <row r="8" spans="1:8" x14ac:dyDescent="0.25">
      <c r="A8" s="1" t="s">
        <v>4</v>
      </c>
      <c r="B8" s="1">
        <v>44361</v>
      </c>
      <c r="C8" s="2">
        <v>0.33333333333333331</v>
      </c>
      <c r="D8" s="2">
        <v>0.72916666666666663</v>
      </c>
      <c r="G8" s="2">
        <f t="shared" si="0"/>
        <v>0.39583333333333331</v>
      </c>
      <c r="H8">
        <f>9.5</f>
        <v>9.5</v>
      </c>
    </row>
    <row r="9" spans="1:8" x14ac:dyDescent="0.25">
      <c r="A9" s="1" t="s">
        <v>5</v>
      </c>
      <c r="B9" s="1">
        <v>44362</v>
      </c>
      <c r="C9" s="2">
        <v>0.34375</v>
      </c>
      <c r="D9" s="2">
        <v>0.70972222222222225</v>
      </c>
      <c r="G9" s="2">
        <f t="shared" si="0"/>
        <v>0.36597222222222225</v>
      </c>
      <c r="H9">
        <f>8+47/60</f>
        <v>8.7833333333333332</v>
      </c>
    </row>
    <row r="10" spans="1:8" x14ac:dyDescent="0.25">
      <c r="A10" s="1" t="s">
        <v>6</v>
      </c>
      <c r="B10" s="1">
        <v>44363</v>
      </c>
      <c r="C10" s="7">
        <v>0.35416666666666669</v>
      </c>
      <c r="D10" s="7">
        <v>0.70486111111111116</v>
      </c>
      <c r="E10" s="4"/>
      <c r="F10" s="4"/>
      <c r="G10" s="2">
        <f t="shared" si="0"/>
        <v>0.35069444444444448</v>
      </c>
      <c r="H10">
        <f>8+25/60</f>
        <v>8.4166666666666661</v>
      </c>
    </row>
    <row r="11" spans="1:8" x14ac:dyDescent="0.25">
      <c r="A11" s="1" t="s">
        <v>7</v>
      </c>
      <c r="B11" s="1">
        <v>44364</v>
      </c>
      <c r="C11" s="7">
        <v>0.3354166666666667</v>
      </c>
      <c r="D11" s="7">
        <v>0.69791666666666663</v>
      </c>
      <c r="E11" s="4"/>
      <c r="F11" s="4"/>
      <c r="G11" s="2">
        <f t="shared" si="0"/>
        <v>0.36249999999999993</v>
      </c>
      <c r="H11">
        <f>8+42/60</f>
        <v>8.6999999999999993</v>
      </c>
    </row>
    <row r="12" spans="1:8" x14ac:dyDescent="0.25">
      <c r="A12" s="1" t="s">
        <v>8</v>
      </c>
      <c r="B12" s="1">
        <v>44365</v>
      </c>
      <c r="C12" s="7">
        <v>0.3888888888888889</v>
      </c>
      <c r="D12" s="7">
        <v>0.6875</v>
      </c>
      <c r="E12" s="4"/>
      <c r="F12" s="4"/>
      <c r="G12" s="2">
        <f t="shared" si="0"/>
        <v>0.2986111111111111</v>
      </c>
      <c r="H12">
        <f>7+10/60</f>
        <v>7.166666666666667</v>
      </c>
    </row>
    <row r="13" spans="1:8" x14ac:dyDescent="0.25">
      <c r="A13" s="1"/>
      <c r="B13" s="1"/>
      <c r="C13" s="4"/>
      <c r="D13" s="4"/>
      <c r="E13" s="4"/>
      <c r="F13" s="4"/>
      <c r="G13" s="2"/>
      <c r="H13" s="3">
        <f>SUM(H8:H12)</f>
        <v>42.566666666666656</v>
      </c>
    </row>
    <row r="14" spans="1:8" x14ac:dyDescent="0.25">
      <c r="A14" s="1" t="s">
        <v>4</v>
      </c>
      <c r="B14" s="1">
        <v>44368</v>
      </c>
      <c r="C14" s="7">
        <v>0.33680555555555558</v>
      </c>
      <c r="D14" s="7">
        <v>0.70833333333333337</v>
      </c>
      <c r="E14" s="4"/>
      <c r="F14" s="4"/>
      <c r="G14" s="2">
        <f t="shared" si="0"/>
        <v>0.37152777777777779</v>
      </c>
      <c r="H14">
        <f>8+55/60</f>
        <v>8.9166666666666661</v>
      </c>
    </row>
    <row r="15" spans="1:8" x14ac:dyDescent="0.25">
      <c r="A15" s="1" t="s">
        <v>5</v>
      </c>
      <c r="B15" s="1">
        <v>44369</v>
      </c>
      <c r="C15" s="7">
        <v>0.34027777777777773</v>
      </c>
      <c r="D15" s="7">
        <v>0.75</v>
      </c>
      <c r="E15" s="4"/>
      <c r="F15" s="4"/>
      <c r="G15" s="2">
        <f t="shared" si="0"/>
        <v>0.40972222222222227</v>
      </c>
      <c r="H15">
        <f>9+50/60</f>
        <v>9.8333333333333339</v>
      </c>
    </row>
    <row r="16" spans="1:8" x14ac:dyDescent="0.25">
      <c r="A16" s="1" t="s">
        <v>6</v>
      </c>
      <c r="B16" s="1">
        <v>44370</v>
      </c>
      <c r="C16" s="7">
        <v>0.36458333333333331</v>
      </c>
      <c r="D16" s="7">
        <v>0.70138888888888884</v>
      </c>
      <c r="E16" s="4"/>
      <c r="F16" s="4"/>
      <c r="G16" s="2">
        <f t="shared" si="0"/>
        <v>0.33680555555555552</v>
      </c>
      <c r="H16">
        <f>8+5/60</f>
        <v>8.0833333333333339</v>
      </c>
    </row>
    <row r="17" spans="1:8" x14ac:dyDescent="0.25">
      <c r="A17" s="1" t="s">
        <v>7</v>
      </c>
      <c r="B17" s="1">
        <v>44371</v>
      </c>
      <c r="C17" s="7">
        <v>0.36805555555555558</v>
      </c>
      <c r="D17" s="7">
        <v>0.75694444444444453</v>
      </c>
      <c r="E17" s="4"/>
      <c r="F17" s="4"/>
      <c r="G17" s="2">
        <f t="shared" si="0"/>
        <v>0.38888888888888895</v>
      </c>
      <c r="H17">
        <f>9+20/60</f>
        <v>9.3333333333333339</v>
      </c>
    </row>
    <row r="18" spans="1:8" x14ac:dyDescent="0.25">
      <c r="A18" s="1" t="s">
        <v>8</v>
      </c>
      <c r="B18" s="1">
        <v>44372</v>
      </c>
      <c r="C18" s="9"/>
      <c r="D18" s="9"/>
      <c r="E18" s="9"/>
      <c r="F18" s="9"/>
      <c r="G18" s="2">
        <f t="shared" si="0"/>
        <v>0</v>
      </c>
    </row>
    <row r="19" spans="1:8" x14ac:dyDescent="0.25">
      <c r="A19" s="1"/>
      <c r="B19" s="1"/>
      <c r="G19" s="2"/>
      <c r="H19" s="3">
        <f>SUM(H14:H18)</f>
        <v>36.166666666666671</v>
      </c>
    </row>
    <row r="20" spans="1:8" x14ac:dyDescent="0.25">
      <c r="A20" s="1" t="s">
        <v>4</v>
      </c>
      <c r="B20" s="1">
        <v>44375</v>
      </c>
      <c r="C20" s="2">
        <v>0.3611111111111111</v>
      </c>
      <c r="D20" s="2">
        <v>0.72777777777777775</v>
      </c>
      <c r="G20" s="2">
        <f t="shared" si="0"/>
        <v>0.36666666666666664</v>
      </c>
      <c r="H20">
        <f>8+48/60</f>
        <v>8.8000000000000007</v>
      </c>
    </row>
    <row r="21" spans="1:8" x14ac:dyDescent="0.25">
      <c r="A21" s="1" t="s">
        <v>5</v>
      </c>
      <c r="B21" s="1">
        <v>44376</v>
      </c>
      <c r="C21" s="2">
        <v>0.3354166666666667</v>
      </c>
      <c r="D21" s="2">
        <v>0.65</v>
      </c>
      <c r="G21" s="2">
        <f t="shared" si="0"/>
        <v>0.31458333333333333</v>
      </c>
      <c r="H21">
        <f>7+33/60</f>
        <v>7.55</v>
      </c>
    </row>
    <row r="22" spans="1:8" x14ac:dyDescent="0.25">
      <c r="A22" s="1" t="s">
        <v>6</v>
      </c>
      <c r="B22" s="1">
        <v>44377</v>
      </c>
      <c r="C22" s="2">
        <v>0.35416666666666669</v>
      </c>
      <c r="D22" s="2">
        <v>0.54166666666666663</v>
      </c>
      <c r="E22" s="2">
        <v>0.5625</v>
      </c>
      <c r="F22" s="2">
        <v>0.69861111111111107</v>
      </c>
      <c r="G22" s="2">
        <f t="shared" si="0"/>
        <v>0.32361111111111107</v>
      </c>
      <c r="H22">
        <f>7+46/60</f>
        <v>7.7666666666666666</v>
      </c>
    </row>
    <row r="23" spans="1:8" x14ac:dyDescent="0.25">
      <c r="A23" s="1" t="s">
        <v>7</v>
      </c>
      <c r="B23" s="1">
        <v>44378</v>
      </c>
      <c r="C23" s="2">
        <v>0.34236111111111112</v>
      </c>
      <c r="D23" s="2">
        <v>0.69791666666666663</v>
      </c>
      <c r="G23" s="2">
        <f t="shared" si="0"/>
        <v>0.35555555555555551</v>
      </c>
      <c r="H23">
        <f>8+32/60</f>
        <v>8.5333333333333332</v>
      </c>
    </row>
    <row r="24" spans="1:8" x14ac:dyDescent="0.25">
      <c r="A24" s="1" t="s">
        <v>8</v>
      </c>
      <c r="B24" s="1">
        <v>44379</v>
      </c>
      <c r="C24" s="2">
        <v>0.34722222222222227</v>
      </c>
      <c r="D24" s="2">
        <v>0.6875</v>
      </c>
      <c r="G24" s="2">
        <f t="shared" si="0"/>
        <v>0.34027777777777773</v>
      </c>
      <c r="H24">
        <f>8+10/60</f>
        <v>8.1666666666666661</v>
      </c>
    </row>
    <row r="25" spans="1:8" x14ac:dyDescent="0.25">
      <c r="A25" s="1"/>
      <c r="G25" s="2"/>
      <c r="H25" s="3">
        <f>SUM(H20:H24)</f>
        <v>40.816666666666663</v>
      </c>
    </row>
    <row r="26" spans="1:8" s="4" customFormat="1" x14ac:dyDescent="0.25">
      <c r="A26" s="6"/>
      <c r="B26" s="6"/>
      <c r="G26" s="7"/>
    </row>
    <row r="27" spans="1:8" s="4" customFormat="1" x14ac:dyDescent="0.25">
      <c r="A27" s="6"/>
      <c r="B27" s="6"/>
      <c r="G27" s="7"/>
    </row>
    <row r="28" spans="1:8" s="4" customFormat="1" x14ac:dyDescent="0.25">
      <c r="A28" s="6"/>
      <c r="B28" s="6"/>
      <c r="G28" s="7"/>
    </row>
    <row r="29" spans="1:8" s="4" customFormat="1" x14ac:dyDescent="0.25">
      <c r="A29" s="6"/>
      <c r="B29" s="6"/>
      <c r="G29" s="7"/>
    </row>
    <row r="30" spans="1:8" s="4" customFormat="1" x14ac:dyDescent="0.25">
      <c r="A30" s="6"/>
      <c r="B30" s="6"/>
      <c r="G30" s="7"/>
    </row>
    <row r="31" spans="1:8" s="4" customFormat="1" x14ac:dyDescent="0.25"/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6D85-6971-4756-AC82-949625F0B75A}">
  <dimension ref="A1:H25"/>
  <sheetViews>
    <sheetView workbookViewId="0">
      <selection activeCell="G36" sqref="G36"/>
    </sheetView>
  </sheetViews>
  <sheetFormatPr defaultRowHeight="15" x14ac:dyDescent="0.25"/>
  <cols>
    <col min="1" max="1" width="11.42578125" bestFit="1" customWidth="1"/>
    <col min="2" max="2" width="6.140625" bestFit="1" customWidth="1"/>
  </cols>
  <sheetData>
    <row r="1" spans="1:8" x14ac:dyDescent="0.25">
      <c r="A1" s="10" t="s">
        <v>0</v>
      </c>
      <c r="B1" s="10"/>
      <c r="C1" t="s">
        <v>1</v>
      </c>
      <c r="D1" t="s">
        <v>2</v>
      </c>
      <c r="E1" t="s">
        <v>1</v>
      </c>
      <c r="F1" t="s">
        <v>2</v>
      </c>
      <c r="G1" t="s">
        <v>3</v>
      </c>
    </row>
    <row r="2" spans="1:8" x14ac:dyDescent="0.25">
      <c r="A2" s="1" t="s">
        <v>4</v>
      </c>
      <c r="B2" s="1">
        <v>44382</v>
      </c>
      <c r="C2" s="8"/>
      <c r="D2" s="8"/>
      <c r="E2" s="8"/>
      <c r="F2" s="8"/>
      <c r="G2" s="2">
        <f>D2-C2+F2-E2</f>
        <v>0</v>
      </c>
    </row>
    <row r="3" spans="1:8" x14ac:dyDescent="0.25">
      <c r="A3" s="1" t="s">
        <v>5</v>
      </c>
      <c r="B3" s="1">
        <v>44383</v>
      </c>
      <c r="C3" s="2">
        <v>0.34375</v>
      </c>
      <c r="D3" s="2">
        <v>0.72499999999999998</v>
      </c>
      <c r="G3" s="2">
        <f t="shared" ref="G3:G24" si="0">D3-C3+F3-E3</f>
        <v>0.38124999999999998</v>
      </c>
      <c r="H3">
        <f>9+9/60</f>
        <v>9.15</v>
      </c>
    </row>
    <row r="4" spans="1:8" x14ac:dyDescent="0.25">
      <c r="A4" s="1" t="s">
        <v>6</v>
      </c>
      <c r="B4" s="1">
        <v>44384</v>
      </c>
      <c r="C4" s="2">
        <v>0.3611111111111111</v>
      </c>
      <c r="D4" s="2">
        <v>0.72569444444444453</v>
      </c>
      <c r="G4" s="2">
        <f t="shared" si="0"/>
        <v>0.36458333333333343</v>
      </c>
      <c r="H4">
        <f>8+45/60</f>
        <v>8.75</v>
      </c>
    </row>
    <row r="5" spans="1:8" x14ac:dyDescent="0.25">
      <c r="A5" s="1" t="s">
        <v>7</v>
      </c>
      <c r="B5" s="1">
        <v>44385</v>
      </c>
      <c r="C5" s="7">
        <v>0.34375</v>
      </c>
      <c r="D5" s="7">
        <v>0.72916666666666663</v>
      </c>
      <c r="E5" s="4"/>
      <c r="F5" s="4"/>
      <c r="G5" s="2">
        <f t="shared" si="0"/>
        <v>0.38541666666666663</v>
      </c>
      <c r="H5">
        <f>9+15/60</f>
        <v>9.25</v>
      </c>
    </row>
    <row r="6" spans="1:8" x14ac:dyDescent="0.25">
      <c r="A6" s="1" t="s">
        <v>8</v>
      </c>
      <c r="B6" s="1">
        <v>44386</v>
      </c>
      <c r="C6" s="8"/>
      <c r="D6" s="8"/>
      <c r="E6" s="5"/>
      <c r="F6" s="5"/>
      <c r="G6" s="2">
        <f t="shared" si="0"/>
        <v>0</v>
      </c>
    </row>
    <row r="7" spans="1:8" x14ac:dyDescent="0.25">
      <c r="A7" s="1"/>
      <c r="B7" s="1"/>
      <c r="G7" s="2"/>
      <c r="H7" s="3">
        <f>SUM(H2:H6)</f>
        <v>27.15</v>
      </c>
    </row>
    <row r="8" spans="1:8" x14ac:dyDescent="0.25">
      <c r="A8" s="1" t="s">
        <v>4</v>
      </c>
      <c r="B8" s="1">
        <v>44389</v>
      </c>
      <c r="C8" s="2">
        <v>0.35000000000000003</v>
      </c>
      <c r="D8" s="2">
        <v>0.71666666666666667</v>
      </c>
      <c r="G8" s="2">
        <f t="shared" si="0"/>
        <v>0.36666666666666664</v>
      </c>
      <c r="H8">
        <f>8+48/60</f>
        <v>8.8000000000000007</v>
      </c>
    </row>
    <row r="9" spans="1:8" x14ac:dyDescent="0.25">
      <c r="A9" s="1" t="s">
        <v>5</v>
      </c>
      <c r="B9" s="1">
        <v>44390</v>
      </c>
      <c r="C9" s="2">
        <v>0.3576388888888889</v>
      </c>
      <c r="D9" s="2">
        <v>0.71666666666666667</v>
      </c>
      <c r="G9" s="2">
        <f t="shared" si="0"/>
        <v>0.35902777777777778</v>
      </c>
      <c r="H9">
        <f>8+37/60</f>
        <v>8.6166666666666671</v>
      </c>
    </row>
    <row r="10" spans="1:8" x14ac:dyDescent="0.25">
      <c r="A10" s="1" t="s">
        <v>6</v>
      </c>
      <c r="B10" s="1">
        <v>44391</v>
      </c>
      <c r="C10" s="7">
        <v>0.36041666666666666</v>
      </c>
      <c r="D10" s="7">
        <v>0.73402777777777783</v>
      </c>
      <c r="E10" s="4"/>
      <c r="F10" s="4"/>
      <c r="G10" s="2">
        <f t="shared" si="0"/>
        <v>0.37361111111111117</v>
      </c>
      <c r="H10">
        <f>8+58/60</f>
        <v>8.9666666666666668</v>
      </c>
    </row>
    <row r="11" spans="1:8" x14ac:dyDescent="0.25">
      <c r="A11" s="1" t="s">
        <v>7</v>
      </c>
      <c r="B11" s="1">
        <v>44392</v>
      </c>
      <c r="C11" s="7">
        <v>0.3611111111111111</v>
      </c>
      <c r="D11" s="7">
        <v>0.69027777777777777</v>
      </c>
      <c r="E11" s="4"/>
      <c r="F11" s="4"/>
      <c r="G11" s="2">
        <f t="shared" si="0"/>
        <v>0.32916666666666666</v>
      </c>
      <c r="H11">
        <f>7+54/60</f>
        <v>7.9</v>
      </c>
    </row>
    <row r="12" spans="1:8" x14ac:dyDescent="0.25">
      <c r="A12" s="1" t="s">
        <v>8</v>
      </c>
      <c r="B12" s="1">
        <v>44393</v>
      </c>
      <c r="C12" s="7">
        <v>0.3576388888888889</v>
      </c>
      <c r="D12" s="7">
        <v>0.69236111111111109</v>
      </c>
      <c r="E12" s="4"/>
      <c r="F12" s="4"/>
      <c r="G12" s="2">
        <f t="shared" si="0"/>
        <v>0.3347222222222222</v>
      </c>
      <c r="H12">
        <f>8+2/60</f>
        <v>8.0333333333333332</v>
      </c>
    </row>
    <row r="13" spans="1:8" x14ac:dyDescent="0.25">
      <c r="A13" s="1"/>
      <c r="B13" s="1"/>
      <c r="C13" s="4"/>
      <c r="D13" s="4"/>
      <c r="E13" s="4"/>
      <c r="F13" s="4"/>
      <c r="G13" s="2"/>
      <c r="H13" s="3">
        <f>SUM(H8:H12)</f>
        <v>42.316666666666663</v>
      </c>
    </row>
    <row r="14" spans="1:8" x14ac:dyDescent="0.25">
      <c r="A14" s="1" t="s">
        <v>4</v>
      </c>
      <c r="B14" s="1">
        <v>44396</v>
      </c>
      <c r="C14" s="7">
        <v>0.35416666666666669</v>
      </c>
      <c r="D14" s="7">
        <v>0.69791666666666663</v>
      </c>
      <c r="E14" s="4"/>
      <c r="F14" s="4"/>
      <c r="G14" s="2">
        <f t="shared" si="0"/>
        <v>0.34374999999999994</v>
      </c>
      <c r="H14">
        <f>8+15/60</f>
        <v>8.25</v>
      </c>
    </row>
    <row r="15" spans="1:8" x14ac:dyDescent="0.25">
      <c r="A15" s="1" t="s">
        <v>5</v>
      </c>
      <c r="B15" s="1">
        <v>44397</v>
      </c>
      <c r="C15" s="7">
        <v>0.33402777777777781</v>
      </c>
      <c r="D15" s="7">
        <v>0.74513888888888891</v>
      </c>
      <c r="E15" s="4"/>
      <c r="F15" s="4"/>
      <c r="G15" s="2">
        <f t="shared" si="0"/>
        <v>0.41111111111111109</v>
      </c>
      <c r="H15">
        <f>9+52/60</f>
        <v>9.8666666666666671</v>
      </c>
    </row>
    <row r="16" spans="1:8" x14ac:dyDescent="0.25">
      <c r="A16" s="1" t="s">
        <v>6</v>
      </c>
      <c r="B16" s="1">
        <v>44398</v>
      </c>
      <c r="C16" s="7">
        <v>0.36458333333333331</v>
      </c>
      <c r="D16" s="7">
        <v>0.73611111111111116</v>
      </c>
      <c r="E16" s="4"/>
      <c r="F16" s="4"/>
      <c r="G16" s="2">
        <f t="shared" si="0"/>
        <v>0.37152777777777785</v>
      </c>
      <c r="H16">
        <f>8+55/60</f>
        <v>8.9166666666666661</v>
      </c>
    </row>
    <row r="17" spans="1:8" x14ac:dyDescent="0.25">
      <c r="A17" s="1" t="s">
        <v>7</v>
      </c>
      <c r="B17" s="1">
        <v>44399</v>
      </c>
      <c r="C17" s="7">
        <v>0.3611111111111111</v>
      </c>
      <c r="D17" s="7">
        <v>0.76041666666666663</v>
      </c>
      <c r="E17" s="4"/>
      <c r="F17" s="4"/>
      <c r="G17" s="2">
        <f t="shared" si="0"/>
        <v>0.39930555555555552</v>
      </c>
      <c r="H17">
        <f>9+35/60</f>
        <v>9.5833333333333339</v>
      </c>
    </row>
    <row r="18" spans="1:8" x14ac:dyDescent="0.25">
      <c r="A18" s="1" t="s">
        <v>8</v>
      </c>
      <c r="B18" s="1">
        <v>44400</v>
      </c>
      <c r="C18" s="9"/>
      <c r="D18" s="9"/>
      <c r="E18" s="9"/>
      <c r="F18" s="9"/>
      <c r="G18" s="2">
        <f t="shared" si="0"/>
        <v>0</v>
      </c>
    </row>
    <row r="19" spans="1:8" x14ac:dyDescent="0.25">
      <c r="A19" s="1"/>
      <c r="B19" s="1"/>
      <c r="G19" s="2"/>
      <c r="H19" s="3">
        <f>SUM(H14:H18)</f>
        <v>36.616666666666667</v>
      </c>
    </row>
    <row r="20" spans="1:8" x14ac:dyDescent="0.25">
      <c r="A20" s="1" t="s">
        <v>4</v>
      </c>
      <c r="B20" s="1">
        <v>44403</v>
      </c>
      <c r="C20" s="2">
        <v>0.3611111111111111</v>
      </c>
      <c r="D20" s="2">
        <v>0.77083333333333337</v>
      </c>
      <c r="G20" s="2">
        <f t="shared" si="0"/>
        <v>0.40972222222222227</v>
      </c>
      <c r="H20">
        <f>9+50/60</f>
        <v>9.8333333333333339</v>
      </c>
    </row>
    <row r="21" spans="1:8" x14ac:dyDescent="0.25">
      <c r="A21" s="1" t="s">
        <v>5</v>
      </c>
      <c r="B21" s="1">
        <v>44404</v>
      </c>
      <c r="C21" s="2">
        <v>0.29375000000000001</v>
      </c>
      <c r="D21" s="2">
        <v>0.73958333333333337</v>
      </c>
      <c r="G21" s="2">
        <f t="shared" si="0"/>
        <v>0.44583333333333336</v>
      </c>
      <c r="H21">
        <f>10+42/60</f>
        <v>10.7</v>
      </c>
    </row>
    <row r="22" spans="1:8" x14ac:dyDescent="0.25">
      <c r="A22" s="1" t="s">
        <v>6</v>
      </c>
      <c r="B22" s="1">
        <v>44405</v>
      </c>
      <c r="C22" s="2">
        <v>0.29722222222222222</v>
      </c>
      <c r="D22" s="2">
        <v>0.76180555555555562</v>
      </c>
      <c r="G22" s="2">
        <f t="shared" si="0"/>
        <v>0.4645833333333334</v>
      </c>
      <c r="H22">
        <f>11+17/60</f>
        <v>11.283333333333333</v>
      </c>
    </row>
    <row r="23" spans="1:8" x14ac:dyDescent="0.25">
      <c r="A23" s="1" t="s">
        <v>7</v>
      </c>
      <c r="B23" s="1">
        <v>44406</v>
      </c>
      <c r="C23" s="2">
        <v>0.2986111111111111</v>
      </c>
      <c r="D23" s="2">
        <v>0.69791666666666663</v>
      </c>
      <c r="G23" s="2">
        <f t="shared" si="0"/>
        <v>0.39930555555555552</v>
      </c>
      <c r="H23">
        <f>9+35/60</f>
        <v>9.5833333333333339</v>
      </c>
    </row>
    <row r="24" spans="1:8" x14ac:dyDescent="0.25">
      <c r="A24" s="1" t="s">
        <v>8</v>
      </c>
      <c r="B24" s="1">
        <v>44407</v>
      </c>
      <c r="C24" s="2">
        <v>0.3125</v>
      </c>
      <c r="D24" s="2">
        <v>0.72222222222222221</v>
      </c>
      <c r="G24" s="2">
        <f t="shared" si="0"/>
        <v>0.40972222222222221</v>
      </c>
      <c r="H24">
        <f>9+50/60</f>
        <v>9.8333333333333339</v>
      </c>
    </row>
    <row r="25" spans="1:8" x14ac:dyDescent="0.25">
      <c r="A25" s="1"/>
      <c r="G25" s="2"/>
      <c r="H25" s="3">
        <f>SUM(H20:H24)</f>
        <v>51.233333333333334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B533-ECE9-44B0-AB55-F7C996F1528E}">
  <dimension ref="A1:H31"/>
  <sheetViews>
    <sheetView workbookViewId="0">
      <selection activeCell="C30" sqref="C30:F30"/>
    </sheetView>
  </sheetViews>
  <sheetFormatPr defaultRowHeight="15" x14ac:dyDescent="0.25"/>
  <cols>
    <col min="1" max="1" width="11.42578125" bestFit="1" customWidth="1"/>
    <col min="2" max="2" width="7.140625" bestFit="1" customWidth="1"/>
  </cols>
  <sheetData>
    <row r="1" spans="1:8" x14ac:dyDescent="0.25">
      <c r="A1" s="10" t="s">
        <v>0</v>
      </c>
      <c r="B1" s="10"/>
      <c r="C1" t="s">
        <v>1</v>
      </c>
      <c r="D1" t="s">
        <v>2</v>
      </c>
      <c r="E1" t="s">
        <v>1</v>
      </c>
      <c r="F1" t="s">
        <v>2</v>
      </c>
      <c r="G1" t="s">
        <v>3</v>
      </c>
    </row>
    <row r="2" spans="1:8" x14ac:dyDescent="0.25">
      <c r="A2" s="1" t="s">
        <v>4</v>
      </c>
      <c r="B2" s="1">
        <v>44410</v>
      </c>
      <c r="C2" s="7">
        <v>0.4375</v>
      </c>
      <c r="D2" s="7">
        <v>0.73263888888888884</v>
      </c>
      <c r="E2" s="7"/>
      <c r="F2" s="7"/>
      <c r="G2" s="2">
        <f>D2-C2+F2-E2</f>
        <v>0.29513888888888884</v>
      </c>
      <c r="H2">
        <f>7+5/60</f>
        <v>7.083333333333333</v>
      </c>
    </row>
    <row r="3" spans="1:8" x14ac:dyDescent="0.25">
      <c r="A3" s="1" t="s">
        <v>5</v>
      </c>
      <c r="B3" s="1">
        <v>44411</v>
      </c>
      <c r="C3" s="2">
        <v>0.34027777777777773</v>
      </c>
      <c r="D3" s="2">
        <v>0.66666666666666663</v>
      </c>
      <c r="G3" s="2">
        <f t="shared" ref="G3:G30" si="0">D3-C3+F3-E3</f>
        <v>0.3263888888888889</v>
      </c>
      <c r="H3">
        <f>7+50/60</f>
        <v>7.833333333333333</v>
      </c>
    </row>
    <row r="4" spans="1:8" x14ac:dyDescent="0.25">
      <c r="A4" s="1" t="s">
        <v>6</v>
      </c>
      <c r="B4" s="1">
        <v>44412</v>
      </c>
      <c r="C4" s="2">
        <v>0.33333333333333331</v>
      </c>
      <c r="D4" s="2">
        <v>0.70347222222222217</v>
      </c>
      <c r="G4" s="2">
        <f t="shared" si="0"/>
        <v>0.37013888888888885</v>
      </c>
      <c r="H4">
        <f>8+53/60</f>
        <v>8.8833333333333329</v>
      </c>
    </row>
    <row r="5" spans="1:8" x14ac:dyDescent="0.25">
      <c r="A5" s="1" t="s">
        <v>7</v>
      </c>
      <c r="B5" s="1">
        <v>44413</v>
      </c>
      <c r="C5" s="7">
        <v>0.35416666666666669</v>
      </c>
      <c r="D5" s="7">
        <v>0.70000000000000007</v>
      </c>
      <c r="E5" s="4"/>
      <c r="F5" s="4"/>
      <c r="G5" s="2">
        <f t="shared" si="0"/>
        <v>0.34583333333333338</v>
      </c>
      <c r="H5">
        <f>8+18/60</f>
        <v>8.3000000000000007</v>
      </c>
    </row>
    <row r="6" spans="1:8" x14ac:dyDescent="0.25">
      <c r="A6" s="1" t="s">
        <v>8</v>
      </c>
      <c r="B6" s="1">
        <v>44414</v>
      </c>
      <c r="C6" s="8"/>
      <c r="D6" s="8"/>
      <c r="E6" s="5"/>
      <c r="F6" s="5"/>
      <c r="G6" s="2">
        <f t="shared" si="0"/>
        <v>0</v>
      </c>
      <c r="H6">
        <v>0</v>
      </c>
    </row>
    <row r="7" spans="1:8" x14ac:dyDescent="0.25">
      <c r="A7" s="1"/>
      <c r="B7" s="1"/>
      <c r="G7" s="2"/>
      <c r="H7" s="3">
        <f>SUM(H2:H6)</f>
        <v>32.099999999999994</v>
      </c>
    </row>
    <row r="8" spans="1:8" x14ac:dyDescent="0.25">
      <c r="A8" s="1" t="s">
        <v>4</v>
      </c>
      <c r="B8" s="1">
        <v>44417</v>
      </c>
      <c r="C8" s="2">
        <v>0.35416666666666669</v>
      </c>
      <c r="D8" s="2">
        <v>0.54861111111111105</v>
      </c>
      <c r="E8" s="2">
        <v>0.56944444444444442</v>
      </c>
      <c r="F8" s="2">
        <v>0.73611111111111116</v>
      </c>
      <c r="G8" s="2">
        <f>D8-C8+F8-E8</f>
        <v>0.36111111111111116</v>
      </c>
      <c r="H8">
        <f>8+40/60</f>
        <v>8.6666666666666661</v>
      </c>
    </row>
    <row r="9" spans="1:8" x14ac:dyDescent="0.25">
      <c r="A9" s="1" t="s">
        <v>5</v>
      </c>
      <c r="B9" s="1">
        <v>44418</v>
      </c>
      <c r="C9" s="2">
        <v>0.35694444444444445</v>
      </c>
      <c r="D9" s="2">
        <v>0.71250000000000002</v>
      </c>
      <c r="G9" s="2">
        <f t="shared" si="0"/>
        <v>0.35555555555555557</v>
      </c>
      <c r="H9">
        <f>8+32/60</f>
        <v>8.5333333333333332</v>
      </c>
    </row>
    <row r="10" spans="1:8" x14ac:dyDescent="0.25">
      <c r="A10" s="1" t="s">
        <v>6</v>
      </c>
      <c r="B10" s="1">
        <v>44419</v>
      </c>
      <c r="C10" s="7">
        <v>0.37361111111111112</v>
      </c>
      <c r="D10" s="7">
        <v>0.56319444444444444</v>
      </c>
      <c r="E10" s="4"/>
      <c r="F10" s="4"/>
      <c r="G10" s="2">
        <f t="shared" si="0"/>
        <v>0.18958333333333333</v>
      </c>
      <c r="H10">
        <f>4+33/60</f>
        <v>4.55</v>
      </c>
    </row>
    <row r="11" spans="1:8" x14ac:dyDescent="0.25">
      <c r="A11" s="1" t="s">
        <v>7</v>
      </c>
      <c r="B11" s="1">
        <v>44420</v>
      </c>
      <c r="C11" s="7">
        <v>0.35416666666666669</v>
      </c>
      <c r="D11" s="7">
        <v>0.70763888888888893</v>
      </c>
      <c r="E11" s="4"/>
      <c r="F11" s="4"/>
      <c r="G11" s="2">
        <f t="shared" si="0"/>
        <v>0.35347222222222224</v>
      </c>
      <c r="H11">
        <f>8+29/30</f>
        <v>8.9666666666666668</v>
      </c>
    </row>
    <row r="12" spans="1:8" x14ac:dyDescent="0.25">
      <c r="A12" s="1" t="s">
        <v>8</v>
      </c>
      <c r="B12" s="1">
        <v>44421</v>
      </c>
      <c r="C12" s="7">
        <v>0.32569444444444445</v>
      </c>
      <c r="D12" s="7">
        <v>0.64583333333333337</v>
      </c>
      <c r="E12" s="4"/>
      <c r="F12" s="4"/>
      <c r="G12" s="2">
        <f t="shared" si="0"/>
        <v>0.32013888888888892</v>
      </c>
      <c r="H12">
        <f>7+41/60</f>
        <v>7.6833333333333336</v>
      </c>
    </row>
    <row r="13" spans="1:8" x14ac:dyDescent="0.25">
      <c r="A13" s="1"/>
      <c r="B13" s="1"/>
      <c r="C13" s="4"/>
      <c r="D13" s="4"/>
      <c r="E13" s="4"/>
      <c r="F13" s="4"/>
      <c r="G13" s="2"/>
      <c r="H13" s="3">
        <f>SUM(H8:H12)</f>
        <v>38.400000000000006</v>
      </c>
    </row>
    <row r="14" spans="1:8" x14ac:dyDescent="0.25">
      <c r="A14" s="1" t="s">
        <v>4</v>
      </c>
      <c r="B14" s="1">
        <v>44424</v>
      </c>
      <c r="C14" s="7">
        <v>0.32291666666666669</v>
      </c>
      <c r="D14" s="7">
        <v>0.67986111111111114</v>
      </c>
      <c r="E14" s="4"/>
      <c r="F14" s="4"/>
      <c r="G14" s="2">
        <f t="shared" si="0"/>
        <v>0.35694444444444445</v>
      </c>
      <c r="H14">
        <f>8+34/60</f>
        <v>8.5666666666666664</v>
      </c>
    </row>
    <row r="15" spans="1:8" x14ac:dyDescent="0.25">
      <c r="A15" s="1" t="s">
        <v>5</v>
      </c>
      <c r="B15" s="1">
        <v>44425</v>
      </c>
      <c r="C15" s="7">
        <v>0.34375</v>
      </c>
      <c r="D15" s="7">
        <v>0.68888888888888899</v>
      </c>
      <c r="E15" s="4"/>
      <c r="F15" s="4"/>
      <c r="G15" s="2">
        <f t="shared" si="0"/>
        <v>0.34513888888888899</v>
      </c>
      <c r="H15">
        <f>8+17/60</f>
        <v>8.2833333333333332</v>
      </c>
    </row>
    <row r="16" spans="1:8" x14ac:dyDescent="0.25">
      <c r="A16" s="1" t="s">
        <v>6</v>
      </c>
      <c r="B16" s="1">
        <v>44426</v>
      </c>
      <c r="C16" s="7">
        <v>0.35833333333333334</v>
      </c>
      <c r="D16" s="7">
        <v>0.70972222222222225</v>
      </c>
      <c r="E16" s="4"/>
      <c r="F16" s="4"/>
      <c r="G16" s="2">
        <f t="shared" si="0"/>
        <v>0.35138888888888892</v>
      </c>
      <c r="H16">
        <f>8+26/60</f>
        <v>8.4333333333333336</v>
      </c>
    </row>
    <row r="17" spans="1:8" x14ac:dyDescent="0.25">
      <c r="A17" s="1" t="s">
        <v>7</v>
      </c>
      <c r="B17" s="1">
        <v>44427</v>
      </c>
      <c r="C17" s="7">
        <v>0.33958333333333335</v>
      </c>
      <c r="D17" s="7">
        <v>0.68055555555555547</v>
      </c>
      <c r="E17" s="4"/>
      <c r="F17" s="4"/>
      <c r="G17" s="2">
        <f t="shared" si="0"/>
        <v>0.34097222222222212</v>
      </c>
      <c r="H17">
        <f>8+11/60</f>
        <v>8.1833333333333336</v>
      </c>
    </row>
    <row r="18" spans="1:8" x14ac:dyDescent="0.25">
      <c r="A18" s="1" t="s">
        <v>8</v>
      </c>
      <c r="B18" s="1">
        <v>44428</v>
      </c>
      <c r="C18" s="9"/>
      <c r="D18" s="9"/>
      <c r="E18" s="9"/>
      <c r="F18" s="9"/>
      <c r="G18" s="2">
        <f t="shared" si="0"/>
        <v>0</v>
      </c>
    </row>
    <row r="19" spans="1:8" x14ac:dyDescent="0.25">
      <c r="A19" s="1"/>
      <c r="B19" s="1"/>
      <c r="G19" s="2"/>
      <c r="H19" s="3">
        <f>SUM(H14:H18)</f>
        <v>33.466666666666669</v>
      </c>
    </row>
    <row r="20" spans="1:8" x14ac:dyDescent="0.25">
      <c r="A20" s="1" t="s">
        <v>4</v>
      </c>
      <c r="B20" s="1">
        <v>44431</v>
      </c>
      <c r="C20" s="8">
        <v>0</v>
      </c>
      <c r="D20" s="8">
        <v>0</v>
      </c>
      <c r="E20" s="5"/>
      <c r="F20" s="5"/>
      <c r="G20" s="2">
        <f t="shared" si="0"/>
        <v>0</v>
      </c>
      <c r="H20">
        <v>0</v>
      </c>
    </row>
    <row r="21" spans="1:8" x14ac:dyDescent="0.25">
      <c r="A21" s="1" t="s">
        <v>5</v>
      </c>
      <c r="B21" s="1">
        <v>44432</v>
      </c>
      <c r="C21" s="2">
        <v>0.51388888888888895</v>
      </c>
      <c r="D21" s="2"/>
      <c r="G21" s="2">
        <f t="shared" si="0"/>
        <v>-0.51388888888888895</v>
      </c>
    </row>
    <row r="22" spans="1:8" x14ac:dyDescent="0.25">
      <c r="A22" s="1" t="s">
        <v>6</v>
      </c>
      <c r="B22" s="1">
        <v>44433</v>
      </c>
      <c r="C22" s="8"/>
      <c r="D22" s="8"/>
      <c r="E22" s="5"/>
      <c r="F22" s="5"/>
      <c r="G22" s="2">
        <f t="shared" si="0"/>
        <v>0</v>
      </c>
    </row>
    <row r="23" spans="1:8" x14ac:dyDescent="0.25">
      <c r="A23" s="1" t="s">
        <v>7</v>
      </c>
      <c r="B23" s="1">
        <v>44434</v>
      </c>
      <c r="C23" s="2"/>
      <c r="D23" s="2"/>
      <c r="G23" s="2">
        <f t="shared" si="0"/>
        <v>0</v>
      </c>
    </row>
    <row r="24" spans="1:8" x14ac:dyDescent="0.25">
      <c r="A24" s="1" t="s">
        <v>8</v>
      </c>
      <c r="B24" s="1">
        <v>44435</v>
      </c>
      <c r="C24" s="2"/>
      <c r="D24" s="2"/>
      <c r="G24" s="2">
        <f t="shared" si="0"/>
        <v>0</v>
      </c>
    </row>
    <row r="25" spans="1:8" x14ac:dyDescent="0.25">
      <c r="A25" s="1"/>
      <c r="G25" s="2"/>
      <c r="H25" s="3">
        <f>SUM(H20:H24)</f>
        <v>0</v>
      </c>
    </row>
    <row r="26" spans="1:8" x14ac:dyDescent="0.25">
      <c r="A26" s="1" t="s">
        <v>4</v>
      </c>
      <c r="B26" s="1">
        <v>44438</v>
      </c>
      <c r="C26" s="5"/>
      <c r="D26" s="5"/>
      <c r="E26" s="5"/>
      <c r="F26" s="5"/>
      <c r="G26" s="2">
        <f t="shared" si="0"/>
        <v>0</v>
      </c>
    </row>
    <row r="27" spans="1:8" x14ac:dyDescent="0.25">
      <c r="A27" s="1" t="s">
        <v>5</v>
      </c>
      <c r="B27" s="1">
        <v>44439</v>
      </c>
      <c r="G27" s="2">
        <f t="shared" si="0"/>
        <v>0</v>
      </c>
    </row>
    <row r="28" spans="1:8" x14ac:dyDescent="0.25">
      <c r="A28" s="1" t="s">
        <v>6</v>
      </c>
      <c r="B28" s="1">
        <v>44440</v>
      </c>
      <c r="C28" s="5"/>
      <c r="D28" s="5"/>
      <c r="E28" s="5"/>
      <c r="F28" s="5"/>
      <c r="G28" s="2">
        <f t="shared" si="0"/>
        <v>0</v>
      </c>
    </row>
    <row r="29" spans="1:8" x14ac:dyDescent="0.25">
      <c r="A29" s="1" t="s">
        <v>7</v>
      </c>
      <c r="B29" s="1">
        <v>44441</v>
      </c>
      <c r="G29" s="2">
        <f t="shared" si="0"/>
        <v>0</v>
      </c>
    </row>
    <row r="30" spans="1:8" x14ac:dyDescent="0.25">
      <c r="A30" s="1" t="s">
        <v>8</v>
      </c>
      <c r="B30" s="1">
        <v>44442</v>
      </c>
      <c r="C30" s="12"/>
      <c r="D30" s="12"/>
      <c r="E30" s="12"/>
      <c r="F30" s="12"/>
      <c r="G30" s="2">
        <f t="shared" si="0"/>
        <v>0</v>
      </c>
    </row>
    <row r="31" spans="1:8" x14ac:dyDescent="0.25">
      <c r="H31" s="3">
        <f>SUM(H26:H30)</f>
        <v>0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5E15-E3FE-4D95-BCB0-C1AF94939902}">
  <dimension ref="A1:I32"/>
  <sheetViews>
    <sheetView tabSelected="1" workbookViewId="0">
      <selection activeCell="M15" sqref="M15"/>
    </sheetView>
  </sheetViews>
  <sheetFormatPr defaultRowHeight="15" x14ac:dyDescent="0.25"/>
  <cols>
    <col min="1" max="1" width="11.42578125" bestFit="1" customWidth="1"/>
    <col min="2" max="2" width="7.140625" bestFit="1" customWidth="1"/>
  </cols>
  <sheetData>
    <row r="1" spans="1:8" x14ac:dyDescent="0.25">
      <c r="A1" s="10" t="s">
        <v>0</v>
      </c>
      <c r="B1" s="10"/>
      <c r="C1" t="s">
        <v>1</v>
      </c>
      <c r="D1" t="s">
        <v>2</v>
      </c>
      <c r="E1" t="s">
        <v>1</v>
      </c>
      <c r="F1" t="s">
        <v>2</v>
      </c>
      <c r="G1" t="s">
        <v>3</v>
      </c>
    </row>
    <row r="2" spans="1:8" x14ac:dyDescent="0.25">
      <c r="A2" s="1" t="s">
        <v>4</v>
      </c>
      <c r="B2" s="1">
        <v>44445</v>
      </c>
      <c r="C2" s="5"/>
      <c r="D2" s="5"/>
      <c r="E2" s="5"/>
      <c r="F2" s="5"/>
      <c r="G2" s="2">
        <f>D2-C2+F2-E2</f>
        <v>0</v>
      </c>
    </row>
    <row r="3" spans="1:8" x14ac:dyDescent="0.25">
      <c r="A3" s="1" t="s">
        <v>5</v>
      </c>
      <c r="B3" s="1">
        <v>44446</v>
      </c>
      <c r="C3" s="2"/>
      <c r="D3" s="2"/>
      <c r="G3" s="2">
        <f t="shared" ref="G3:G30" si="0">D3-C3+F3-E3</f>
        <v>0</v>
      </c>
    </row>
    <row r="4" spans="1:8" x14ac:dyDescent="0.25">
      <c r="A4" s="1" t="s">
        <v>6</v>
      </c>
      <c r="B4" s="1">
        <v>44447</v>
      </c>
      <c r="C4" s="5"/>
      <c r="D4" s="5"/>
      <c r="E4" s="5"/>
      <c r="F4" s="5"/>
      <c r="G4" s="2">
        <f t="shared" si="0"/>
        <v>0</v>
      </c>
    </row>
    <row r="5" spans="1:8" x14ac:dyDescent="0.25">
      <c r="A5" s="1" t="s">
        <v>7</v>
      </c>
      <c r="B5" s="1">
        <v>44448</v>
      </c>
      <c r="C5" s="7"/>
      <c r="D5" s="7"/>
      <c r="E5" s="4"/>
      <c r="F5" s="4"/>
      <c r="G5" s="2">
        <f t="shared" si="0"/>
        <v>0</v>
      </c>
    </row>
    <row r="6" spans="1:8" x14ac:dyDescent="0.25">
      <c r="A6" s="1" t="s">
        <v>8</v>
      </c>
      <c r="B6" s="1">
        <v>44449</v>
      </c>
      <c r="C6" s="7"/>
      <c r="D6" s="7"/>
      <c r="E6" s="4"/>
      <c r="F6" s="4"/>
      <c r="G6" s="2">
        <f t="shared" si="0"/>
        <v>0</v>
      </c>
    </row>
    <row r="7" spans="1:8" x14ac:dyDescent="0.25">
      <c r="A7" s="1"/>
      <c r="B7" s="1"/>
      <c r="G7" s="2"/>
      <c r="H7" s="3">
        <f>SUM(H2:H6)</f>
        <v>0</v>
      </c>
    </row>
    <row r="8" spans="1:8" x14ac:dyDescent="0.25">
      <c r="A8" s="1" t="s">
        <v>4</v>
      </c>
      <c r="B8" s="1">
        <v>44452</v>
      </c>
      <c r="C8" s="5"/>
      <c r="D8" s="5"/>
      <c r="E8" s="5"/>
      <c r="F8" s="5"/>
      <c r="G8" s="2">
        <f>D8-C8+F8-E8</f>
        <v>0</v>
      </c>
    </row>
    <row r="9" spans="1:8" x14ac:dyDescent="0.25">
      <c r="A9" s="1" t="s">
        <v>5</v>
      </c>
      <c r="B9" s="1">
        <v>44453</v>
      </c>
      <c r="C9" s="2"/>
      <c r="D9" s="2"/>
      <c r="G9" s="2">
        <f t="shared" si="0"/>
        <v>0</v>
      </c>
    </row>
    <row r="10" spans="1:8" x14ac:dyDescent="0.25">
      <c r="A10" s="1" t="s">
        <v>6</v>
      </c>
      <c r="B10" s="1">
        <v>44454</v>
      </c>
      <c r="C10" s="5"/>
      <c r="D10" s="5"/>
      <c r="E10" s="5"/>
      <c r="F10" s="5"/>
      <c r="G10" s="2">
        <f t="shared" si="0"/>
        <v>0</v>
      </c>
    </row>
    <row r="11" spans="1:8" x14ac:dyDescent="0.25">
      <c r="A11" s="1" t="s">
        <v>7</v>
      </c>
      <c r="B11" s="1">
        <v>44455</v>
      </c>
      <c r="C11" s="7"/>
      <c r="D11" s="7"/>
      <c r="E11" s="4"/>
      <c r="F11" s="4"/>
      <c r="G11" s="2">
        <f t="shared" si="0"/>
        <v>0</v>
      </c>
    </row>
    <row r="12" spans="1:8" x14ac:dyDescent="0.25">
      <c r="A12" s="1" t="s">
        <v>8</v>
      </c>
      <c r="B12" s="1">
        <v>44456</v>
      </c>
      <c r="C12" s="11"/>
      <c r="D12" s="11"/>
      <c r="E12" s="12"/>
      <c r="F12" s="12"/>
      <c r="G12" s="2">
        <f t="shared" si="0"/>
        <v>0</v>
      </c>
    </row>
    <row r="13" spans="1:8" x14ac:dyDescent="0.25">
      <c r="A13" s="1"/>
      <c r="B13" s="1"/>
      <c r="C13" s="4"/>
      <c r="D13" s="4"/>
      <c r="E13" s="4"/>
      <c r="F13" s="4"/>
      <c r="G13" s="2"/>
      <c r="H13" s="3">
        <f>SUM(H8:H12)</f>
        <v>0</v>
      </c>
    </row>
    <row r="14" spans="1:8" x14ac:dyDescent="0.25">
      <c r="A14" s="1" t="s">
        <v>4</v>
      </c>
      <c r="B14" s="1">
        <v>44459</v>
      </c>
      <c r="C14" s="5"/>
      <c r="D14" s="5"/>
      <c r="E14" s="5"/>
      <c r="F14" s="5"/>
      <c r="G14" s="2">
        <f t="shared" si="0"/>
        <v>0</v>
      </c>
    </row>
    <row r="15" spans="1:8" x14ac:dyDescent="0.25">
      <c r="A15" s="1" t="s">
        <v>5</v>
      </c>
      <c r="B15" s="1">
        <v>44460</v>
      </c>
      <c r="C15" s="7"/>
      <c r="D15" s="7"/>
      <c r="E15" s="4"/>
      <c r="F15" s="4"/>
      <c r="G15" s="2">
        <f t="shared" si="0"/>
        <v>0</v>
      </c>
    </row>
    <row r="16" spans="1:8" x14ac:dyDescent="0.25">
      <c r="A16" s="1" t="s">
        <v>6</v>
      </c>
      <c r="B16" s="1">
        <v>44461</v>
      </c>
      <c r="C16" s="5"/>
      <c r="D16" s="5"/>
      <c r="E16" s="5"/>
      <c r="F16" s="5"/>
      <c r="G16" s="2">
        <f t="shared" si="0"/>
        <v>0</v>
      </c>
    </row>
    <row r="17" spans="1:9" x14ac:dyDescent="0.25">
      <c r="A17" s="1" t="s">
        <v>7</v>
      </c>
      <c r="B17" s="1">
        <v>44462</v>
      </c>
      <c r="C17" s="7"/>
      <c r="D17" s="7"/>
      <c r="E17" s="4"/>
      <c r="F17" s="4"/>
      <c r="G17" s="2">
        <f t="shared" si="0"/>
        <v>0</v>
      </c>
    </row>
    <row r="18" spans="1:9" x14ac:dyDescent="0.25">
      <c r="A18" s="1" t="s">
        <v>8</v>
      </c>
      <c r="B18" s="1">
        <v>44463</v>
      </c>
      <c r="C18" s="4"/>
      <c r="D18" s="4"/>
      <c r="E18" s="4"/>
      <c r="F18" s="4"/>
      <c r="G18" s="2">
        <f t="shared" si="0"/>
        <v>0</v>
      </c>
    </row>
    <row r="19" spans="1:9" x14ac:dyDescent="0.25">
      <c r="A19" s="1"/>
      <c r="B19" s="1"/>
      <c r="G19" s="2"/>
      <c r="H19" s="3">
        <f>SUM(H14:H18)</f>
        <v>0</v>
      </c>
    </row>
    <row r="20" spans="1:9" x14ac:dyDescent="0.25">
      <c r="A20" s="1" t="s">
        <v>4</v>
      </c>
      <c r="B20" s="1">
        <v>44466</v>
      </c>
      <c r="C20" s="8"/>
      <c r="D20" s="8"/>
      <c r="E20" s="5"/>
      <c r="F20" s="5"/>
      <c r="G20" s="2">
        <f t="shared" si="0"/>
        <v>0</v>
      </c>
    </row>
    <row r="21" spans="1:9" x14ac:dyDescent="0.25">
      <c r="A21" s="1" t="s">
        <v>5</v>
      </c>
      <c r="B21" s="1">
        <v>44467</v>
      </c>
      <c r="C21" s="2"/>
      <c r="D21" s="2"/>
      <c r="G21" s="2">
        <f t="shared" si="0"/>
        <v>0</v>
      </c>
    </row>
    <row r="22" spans="1:9" x14ac:dyDescent="0.25">
      <c r="A22" s="1" t="s">
        <v>6</v>
      </c>
      <c r="B22" s="1">
        <v>44468</v>
      </c>
      <c r="C22" s="8"/>
      <c r="D22" s="8"/>
      <c r="E22" s="5"/>
      <c r="F22" s="5"/>
      <c r="G22" s="2">
        <f t="shared" si="0"/>
        <v>0</v>
      </c>
    </row>
    <row r="23" spans="1:9" x14ac:dyDescent="0.25">
      <c r="A23" s="1" t="s">
        <v>7</v>
      </c>
      <c r="B23" s="1">
        <v>44469</v>
      </c>
      <c r="C23" s="2"/>
      <c r="D23" s="2"/>
      <c r="G23" s="2">
        <f t="shared" si="0"/>
        <v>0</v>
      </c>
    </row>
    <row r="24" spans="1:9" x14ac:dyDescent="0.25">
      <c r="A24" s="1" t="s">
        <v>8</v>
      </c>
      <c r="B24" s="1">
        <v>44470</v>
      </c>
      <c r="C24" s="11"/>
      <c r="D24" s="11"/>
      <c r="E24" s="12"/>
      <c r="F24" s="12"/>
      <c r="G24" s="2">
        <f t="shared" si="0"/>
        <v>0</v>
      </c>
    </row>
    <row r="25" spans="1:9" x14ac:dyDescent="0.25">
      <c r="A25" s="1"/>
      <c r="G25" s="2"/>
      <c r="H25" s="3"/>
    </row>
    <row r="26" spans="1:9" x14ac:dyDescent="0.25">
      <c r="A26" s="6"/>
      <c r="B26" s="6"/>
      <c r="C26" s="4"/>
      <c r="D26" s="4"/>
      <c r="E26" s="4"/>
      <c r="F26" s="4"/>
      <c r="G26" s="7"/>
      <c r="H26" s="4"/>
      <c r="I26" s="4"/>
    </row>
    <row r="27" spans="1:9" x14ac:dyDescent="0.25">
      <c r="A27" s="6"/>
      <c r="B27" s="6"/>
      <c r="C27" s="4"/>
      <c r="D27" s="4"/>
      <c r="E27" s="4"/>
      <c r="F27" s="4"/>
      <c r="G27" s="7"/>
      <c r="H27" s="4"/>
      <c r="I27" s="4"/>
    </row>
    <row r="28" spans="1:9" x14ac:dyDescent="0.25">
      <c r="A28" s="6"/>
      <c r="B28" s="6"/>
      <c r="C28" s="4"/>
      <c r="D28" s="4"/>
      <c r="E28" s="4"/>
      <c r="F28" s="4"/>
      <c r="G28" s="7"/>
      <c r="H28" s="4"/>
      <c r="I28" s="4"/>
    </row>
    <row r="29" spans="1:9" x14ac:dyDescent="0.25">
      <c r="A29" s="6"/>
      <c r="B29" s="6"/>
      <c r="C29" s="4"/>
      <c r="D29" s="4"/>
      <c r="E29" s="4"/>
      <c r="F29" s="4"/>
      <c r="G29" s="7"/>
      <c r="H29" s="4"/>
      <c r="I29" s="4"/>
    </row>
    <row r="30" spans="1:9" x14ac:dyDescent="0.25">
      <c r="A30" s="6"/>
      <c r="B30" s="6"/>
      <c r="C30" s="4"/>
      <c r="D30" s="4"/>
      <c r="E30" s="4"/>
      <c r="F30" s="4"/>
      <c r="G30" s="7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 Whitehead</cp:lastModifiedBy>
  <dcterms:created xsi:type="dcterms:W3CDTF">2021-01-04T17:47:48Z</dcterms:created>
  <dcterms:modified xsi:type="dcterms:W3CDTF">2021-08-24T18:36:50Z</dcterms:modified>
</cp:coreProperties>
</file>