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3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c7318f3fed710/Desktop/IDMO/"/>
    </mc:Choice>
  </mc:AlternateContent>
  <xr:revisionPtr revIDLastSave="71" documentId="13_ncr:1_{3769B40B-62C6-4CBE-85A5-79D6018BAEDD}" xr6:coauthVersionLast="46" xr6:coauthVersionMax="46" xr10:uidLastSave="{F52A5667-5E62-49E7-82BE-29B384251978}"/>
  <bookViews>
    <workbookView xWindow="-120" yWindow="-120" windowWidth="29040" windowHeight="16440" tabRatio="318" xr2:uid="{410B8B58-AAF1-44EE-9972-53F679A45D24}"/>
  </bookViews>
  <sheets>
    <sheet name="Protocol" sheetId="1" r:id="rId1"/>
    <sheet name="Sheet1" sheetId="3" r:id="rId2"/>
    <sheet name="Sheet2" sheetId="4" r:id="rId3"/>
  </sheets>
  <definedNames>
    <definedName name="Avogadro">Protocol!#REF!</definedName>
    <definedName name="extra1">Protocol!$C$12</definedName>
    <definedName name="extra2">Protocol!$D$12</definedName>
    <definedName name="extra3">Protocol!$E$12</definedName>
    <definedName name="extraAll">Protocol!$G$12</definedName>
    <definedName name="Level1">Protocol!$H$17</definedName>
    <definedName name="Level2">Protocol!$H$18</definedName>
    <definedName name="Level3">Protocol!$H$19</definedName>
    <definedName name="microliter">Protocol!#REF!</definedName>
    <definedName name="num">Protocol!#REF!</definedName>
    <definedName name="numRxn">Protocol!$B$12</definedName>
    <definedName name="numRxnSpl1">Protocol!$C$23</definedName>
    <definedName name="numRxnSpl2">Protocol!$E$23</definedName>
    <definedName name="_xlnm.Print_Area" localSheetId="0">Protocol!$A$1:$J$43</definedName>
    <definedName name="rxnVol">Protocol!$A$12</definedName>
    <definedName name="tot">Protocol!#REF!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9" i="1"/>
  <c r="B12" i="3"/>
  <c r="G29" i="1" l="1"/>
  <c r="C18" i="3"/>
  <c r="I24" i="3"/>
  <c r="H24" i="3"/>
  <c r="G24" i="3"/>
  <c r="K25" i="4"/>
  <c r="K24" i="4"/>
  <c r="I24" i="4"/>
  <c r="H24" i="4"/>
  <c r="G24" i="4"/>
  <c r="F24" i="4"/>
  <c r="E24" i="4"/>
  <c r="D24" i="4"/>
  <c r="C24" i="4"/>
  <c r="C20" i="4"/>
  <c r="C19" i="4"/>
  <c r="C18" i="4"/>
  <c r="C17" i="4"/>
  <c r="C16" i="4"/>
  <c r="G12" i="4"/>
  <c r="B12" i="4"/>
  <c r="K25" i="3"/>
  <c r="K24" i="3"/>
  <c r="F24" i="3"/>
  <c r="E24" i="3"/>
  <c r="D24" i="3"/>
  <c r="C24" i="3"/>
  <c r="C20" i="3"/>
  <c r="C19" i="3"/>
  <c r="C17" i="3"/>
  <c r="C16" i="3"/>
  <c r="G12" i="3"/>
  <c r="B12" i="1"/>
  <c r="C15" i="4" l="1"/>
  <c r="C21" i="4" s="1"/>
  <c r="C15" i="3"/>
  <c r="I27" i="3"/>
  <c r="I15" i="4" l="1"/>
  <c r="G27" i="4"/>
  <c r="F26" i="4"/>
  <c r="H27" i="3"/>
  <c r="G27" i="3"/>
  <c r="D27" i="4"/>
  <c r="H26" i="4"/>
  <c r="I26" i="3"/>
  <c r="I29" i="3" s="1"/>
  <c r="I30" i="3" s="1"/>
  <c r="I26" i="4"/>
  <c r="D27" i="3"/>
  <c r="F27" i="4"/>
  <c r="E27" i="4"/>
  <c r="G26" i="4"/>
  <c r="D26" i="4"/>
  <c r="D29" i="4" s="1"/>
  <c r="D30" i="4" s="1"/>
  <c r="E26" i="4"/>
  <c r="I27" i="4"/>
  <c r="H27" i="4"/>
  <c r="I15" i="3"/>
  <c r="C21" i="3"/>
  <c r="G26" i="3"/>
  <c r="G29" i="3" s="1"/>
  <c r="G30" i="3" s="1"/>
  <c r="H26" i="3"/>
  <c r="F26" i="3"/>
  <c r="F27" i="3"/>
  <c r="E27" i="3"/>
  <c r="E26" i="3"/>
  <c r="D26" i="3"/>
  <c r="C23" i="1"/>
  <c r="C17" i="1"/>
  <c r="C18" i="1"/>
  <c r="C15" i="1" l="1"/>
  <c r="E25" i="1" s="1"/>
  <c r="E27" i="1"/>
  <c r="C27" i="1"/>
  <c r="C26" i="1"/>
  <c r="C25" i="1"/>
  <c r="E29" i="4"/>
  <c r="E30" i="4" s="1"/>
  <c r="F29" i="4"/>
  <c r="F30" i="4" s="1"/>
  <c r="G29" i="4"/>
  <c r="G30" i="4" s="1"/>
  <c r="H29" i="4"/>
  <c r="H30" i="4" s="1"/>
  <c r="I29" i="4"/>
  <c r="I30" i="4" s="1"/>
  <c r="D29" i="3"/>
  <c r="D30" i="3" s="1"/>
  <c r="C26" i="4"/>
  <c r="C27" i="4"/>
  <c r="C28" i="4"/>
  <c r="F29" i="3"/>
  <c r="F30" i="3" s="1"/>
  <c r="H29" i="3"/>
  <c r="H30" i="3" s="1"/>
  <c r="E29" i="3"/>
  <c r="E30" i="3" s="1"/>
  <c r="C27" i="3"/>
  <c r="C28" i="3"/>
  <c r="C26" i="3"/>
  <c r="K23" i="1"/>
  <c r="C19" i="1"/>
  <c r="C30" i="4" l="1"/>
  <c r="C30" i="3"/>
  <c r="K24" i="1"/>
  <c r="C16" i="1" l="1"/>
  <c r="G12" i="1"/>
  <c r="B17" i="4" l="1"/>
  <c r="B18" i="4"/>
  <c r="B20" i="4"/>
  <c r="H12" i="4"/>
  <c r="I12" i="4"/>
  <c r="B16" i="4"/>
  <c r="B19" i="4"/>
  <c r="B15" i="4"/>
  <c r="I21" i="4"/>
  <c r="B17" i="3"/>
  <c r="B15" i="3"/>
  <c r="B18" i="3"/>
  <c r="B19" i="3"/>
  <c r="B20" i="3"/>
  <c r="H12" i="3"/>
  <c r="B16" i="3"/>
  <c r="I12" i="3"/>
  <c r="I21" i="3"/>
  <c r="B18" i="1"/>
  <c r="B17" i="1"/>
  <c r="B19" i="1"/>
  <c r="B16" i="1"/>
  <c r="I12" i="1"/>
  <c r="H12" i="1"/>
  <c r="B21" i="4" l="1"/>
  <c r="C29" i="1"/>
  <c r="B21" i="3"/>
  <c r="E28" i="1"/>
  <c r="B15" i="1"/>
  <c r="B20" i="1" s="1"/>
  <c r="I15" i="1"/>
  <c r="C20" i="1"/>
  <c r="E29" i="1" l="1"/>
  <c r="I20" i="1"/>
</calcChain>
</file>

<file path=xl/sharedStrings.xml><?xml version="1.0" encoding="utf-8"?>
<sst xmlns="http://schemas.openxmlformats.org/spreadsheetml/2006/main" count="240" uniqueCount="70">
  <si>
    <t>dH20</t>
  </si>
  <si>
    <t>X fold</t>
  </si>
  <si>
    <t>ul</t>
  </si>
  <si>
    <t>unit</t>
  </si>
  <si>
    <t>final</t>
  </si>
  <si>
    <t>stock</t>
  </si>
  <si>
    <t>ul vol/rxn</t>
  </si>
  <si>
    <t>numRxn</t>
  </si>
  <si>
    <t>rxnVol</t>
  </si>
  <si>
    <t>Tot</t>
  </si>
  <si>
    <t>SumVol</t>
  </si>
  <si>
    <t>Target</t>
  </si>
  <si>
    <t>to vol</t>
  </si>
  <si>
    <t>F+R Primers</t>
  </si>
  <si>
    <t>uMol</t>
  </si>
  <si>
    <t>Anneal</t>
  </si>
  <si>
    <t>Elongate</t>
  </si>
  <si>
    <t>Denature</t>
  </si>
  <si>
    <t>Hold (sec)</t>
  </si>
  <si>
    <t>hgDNA</t>
  </si>
  <si>
    <t>Melt</t>
  </si>
  <si>
    <t>Print</t>
  </si>
  <si>
    <t>Component</t>
  </si>
  <si>
    <t>Note</t>
  </si>
  <si>
    <t>checksum</t>
  </si>
  <si>
    <t># Levels</t>
  </si>
  <si>
    <t>extraAll</t>
  </si>
  <si>
    <t>cp/ul</t>
  </si>
  <si>
    <t>tot mix</t>
  </si>
  <si>
    <t>extra 2</t>
  </si>
  <si>
    <t>extra 1</t>
  </si>
  <si>
    <t>Level1</t>
  </si>
  <si>
    <t>Level2</t>
  </si>
  <si>
    <t>extra 3</t>
  </si>
  <si>
    <t>numRxnAll</t>
  </si>
  <si>
    <t>numRxnSpl1</t>
  </si>
  <si>
    <t>Mix and 1st split:</t>
  </si>
  <si>
    <t>1st</t>
  </si>
  <si>
    <t>3rd</t>
  </si>
  <si>
    <t>Level3</t>
  </si>
  <si>
    <t>Master</t>
  </si>
  <si>
    <t>Sum</t>
  </si>
  <si>
    <t>60 to 96 at 0.2 C/sec</t>
  </si>
  <si>
    <t xml:space="preserve">Denature </t>
  </si>
  <si>
    <t>40 cycles of:</t>
  </si>
  <si>
    <t>%</t>
  </si>
  <si>
    <t>to  MM</t>
  </si>
  <si>
    <t>TBD</t>
  </si>
  <si>
    <t>dH2O</t>
  </si>
  <si>
    <t>Std</t>
  </si>
  <si>
    <t>5 x PCR MM</t>
  </si>
  <si>
    <t>E1</t>
  </si>
  <si>
    <t>E2</t>
  </si>
  <si>
    <t>E3</t>
  </si>
  <si>
    <t xml:space="preserve"> 40% Acryl</t>
  </si>
  <si>
    <t>LS-32</t>
  </si>
  <si>
    <t>run as a sep program</t>
  </si>
  <si>
    <t>Action</t>
  </si>
  <si>
    <t>Run MS2 on LS32</t>
  </si>
  <si>
    <t>20210127 Mon JW</t>
  </si>
  <si>
    <t>1-</t>
  </si>
  <si>
    <t>1+</t>
  </si>
  <si>
    <t>2-</t>
  </si>
  <si>
    <t>2+</t>
  </si>
  <si>
    <t>3-</t>
  </si>
  <si>
    <t>3+</t>
  </si>
  <si>
    <t>10x dilution on cDNA</t>
  </si>
  <si>
    <t>Template</t>
  </si>
  <si>
    <t>Run MS2 on LS32.2</t>
  </si>
  <si>
    <t>20210129 Mon 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</si>
</sst>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4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 applyAlignment="1"/>
    <xf numFmtId="2" fontId="0" fillId="3" borderId="0" xfId="0" applyNumberFormat="1" applyFill="1" applyBorder="1"/>
    <xf numFmtId="2" fontId="0" fillId="0" borderId="0" xfId="0" applyNumberFormat="1" applyFill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/>
    <xf numFmtId="2" fontId="0" fillId="0" borderId="0" xfId="0" applyNumberFormat="1" applyFont="1" applyFill="1" applyBorder="1"/>
    <xf numFmtId="2" fontId="4" fillId="0" borderId="0" xfId="0" applyNumberFormat="1" applyFont="1" applyFill="1" applyBorder="1"/>
    <xf numFmtId="2" fontId="5" fillId="0" borderId="0" xfId="0" applyNumberFormat="1" applyFont="1" applyFill="1" applyBorder="1"/>
    <xf numFmtId="2" fontId="3" fillId="0" borderId="0" xfId="0" applyNumberFormat="1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5" fillId="0" borderId="0" xfId="0" applyFont="1"/>
    <xf numFmtId="2" fontId="0" fillId="0" borderId="0" xfId="0" applyNumberFormat="1" applyBorder="1" applyAlignment="1">
      <alignment horizontal="left"/>
    </xf>
    <xf numFmtId="2" fontId="0" fillId="0" borderId="0" xfId="0" applyNumberFormat="1" applyBorder="1"/>
    <xf numFmtId="0" fontId="4" fillId="0" borderId="0" xfId="0" applyFont="1"/>
    <xf numFmtId="0" fontId="1" fillId="0" borderId="5" xfId="0" applyFont="1" applyFill="1" applyBorder="1" applyAlignment="1">
      <alignment horizontal="right" wrapText="1"/>
    </xf>
    <xf numFmtId="0" fontId="1" fillId="0" borderId="6" xfId="0" applyFont="1" applyFill="1" applyBorder="1" applyAlignment="1">
      <alignment horizontal="right" wrapText="1"/>
    </xf>
    <xf numFmtId="0" fontId="0" fillId="0" borderId="7" xfId="0" applyFill="1" applyBorder="1"/>
    <xf numFmtId="9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Fill="1" applyBorder="1" applyAlignment="1">
      <alignment horizontal="right"/>
    </xf>
    <xf numFmtId="164" fontId="1" fillId="0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ustomXml" Target="../ink/ink3.xml"/><Relationship Id="rId1" Type="http://schemas.openxmlformats.org/officeDocument/2006/relationships/customXml" Target="../ink/ink2.xml"/><Relationship Id="rId6" Type="http://schemas.openxmlformats.org/officeDocument/2006/relationships/image" Target="../media/image3.png"/><Relationship Id="rId15" Type="http://schemas.openxmlformats.org/officeDocument/2006/relationships/customXml" Target="../ink/ink4.xml"/><Relationship Id="rId23" Type="http://schemas.openxmlformats.org/officeDocument/2006/relationships/customXml" Target="../ink/ink5.xml"/><Relationship Id="rId14" Type="http://schemas.openxmlformats.org/officeDocument/2006/relationships/image" Target="../media/image3.png"/><Relationship Id="rId22" Type="http://schemas.openxmlformats.org/officeDocument/2006/relationships/image" Target="../media/image3.png"/><Relationship Id="rId30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7" Type="http://schemas.openxmlformats.org/officeDocument/2006/relationships/customXml" Target="../ink/ink7.xml"/><Relationship Id="rId1" Type="http://schemas.openxmlformats.org/officeDocument/2006/relationships/customXml" Target="../ink/ink6.xml"/><Relationship Id="rId6" Type="http://schemas.openxmlformats.org/officeDocument/2006/relationships/image" Target="../media/image3.png"/><Relationship Id="rId10" Type="http://schemas.openxmlformats.org/officeDocument/2006/relationships/image" Target="../media/image2.png"/><Relationship Id="rId9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63170</xdr:colOff>
      <xdr:row>14</xdr:row>
      <xdr:rowOff>31560</xdr:rowOff>
    </xdr:from>
    <xdr:to>
      <xdr:col>1</xdr:col>
      <xdr:colOff>73055</xdr:colOff>
      <xdr:row>14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14:cNvPr>
            <xdr14:cNvContentPartPr/>
          </xdr14:nvContentPartPr>
          <xdr14:nvPr macro=""/>
          <xdr14:xfrm>
            <a:off x="1162875" y="2715878"/>
            <a:ext cx="9885" cy="3535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63170</xdr:colOff>
      <xdr:row>14</xdr:row>
      <xdr:rowOff>31560</xdr:rowOff>
    </xdr:from>
    <xdr:to>
      <xdr:col>1</xdr:col>
      <xdr:colOff>73055</xdr:colOff>
      <xdr:row>14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BC75E89-85A5-4C79-8590-D24FE1030873}"/>
                </a:ext>
              </a:extLst>
            </xdr14:cNvPr>
            <xdr14:cNvContentPartPr/>
          </xdr14:nvContentPartPr>
          <xdr14:nvPr macro=""/>
          <xdr14:xfrm>
            <a:off x="1161720" y="27239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63170</xdr:colOff>
      <xdr:row>14</xdr:row>
      <xdr:rowOff>31560</xdr:rowOff>
    </xdr:from>
    <xdr:to>
      <xdr:col>1</xdr:col>
      <xdr:colOff>73055</xdr:colOff>
      <xdr:row>14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AE2ACA6-95B7-4D3F-B498-302A348BA9CF}"/>
                </a:ext>
              </a:extLst>
            </xdr14:cNvPr>
            <xdr14:cNvContentPartPr/>
          </xdr14:nvContentPartPr>
          <xdr14:nvPr macro=""/>
          <xdr14:xfrm>
            <a:off x="1161720" y="27239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63170</xdr:colOff>
      <xdr:row>14</xdr:row>
      <xdr:rowOff>31560</xdr:rowOff>
    </xdr:from>
    <xdr:to>
      <xdr:col>1</xdr:col>
      <xdr:colOff>73055</xdr:colOff>
      <xdr:row>14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9D26FD5-0EFD-45CB-94D0-335828D4A9ED}"/>
                </a:ext>
              </a:extLst>
            </xdr14:cNvPr>
            <xdr14:cNvContentPartPr/>
          </xdr14:nvContentPartPr>
          <xdr14:nvPr macro=""/>
          <xdr14:xfrm>
            <a:off x="1161720" y="27239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63170</xdr:colOff>
      <xdr:row>14</xdr:row>
      <xdr:rowOff>31560</xdr:rowOff>
    </xdr:from>
    <xdr:to>
      <xdr:col>1</xdr:col>
      <xdr:colOff>73055</xdr:colOff>
      <xdr:row>14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B30DB95-505F-4AEB-B794-34FDE2FF6F9E}"/>
                </a:ext>
              </a:extLst>
            </xdr14:cNvPr>
            <xdr14:cNvContentPartPr/>
          </xdr14:nvContentPartPr>
          <xdr14:nvPr macro=""/>
          <xdr14:xfrm>
            <a:off x="1161720" y="27239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63170</xdr:colOff>
      <xdr:row>14</xdr:row>
      <xdr:rowOff>31560</xdr:rowOff>
    </xdr:from>
    <xdr:to>
      <xdr:col>1</xdr:col>
      <xdr:colOff>73055</xdr:colOff>
      <xdr:row>14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1B4951C-91C3-432D-A7F7-5D8BE8D25B51}"/>
                </a:ext>
              </a:extLst>
            </xdr14:cNvPr>
            <xdr14:cNvContentPartPr/>
          </xdr14:nvContentPartPr>
          <xdr14:nvPr macro=""/>
          <xdr14:xfrm>
            <a:off x="1161720" y="272396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7295B4-837C-4F26-82BA-A6DD1ED55DC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3080" y="2714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1142280</xdr:colOff>
      <xdr:row>13</xdr:row>
      <xdr:rowOff>89045</xdr:rowOff>
    </xdr:from>
    <xdr:to>
      <xdr:col>2</xdr:col>
      <xdr:colOff>318185</xdr:colOff>
      <xdr:row>17</xdr:row>
      <xdr:rowOff>53985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EECC3BB-6BCD-4421-9970-9F4D5435E3E5}"/>
                </a:ext>
              </a:extLst>
            </xdr14:cNvPr>
            <xdr14:cNvContentPartPr/>
          </xdr14:nvContentPartPr>
          <xdr14:nvPr macro=""/>
          <xdr14:xfrm>
            <a:off x="1142280" y="2543320"/>
            <a:ext cx="931680" cy="714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C3CAE66-EE34-4EFE-9E8D-B2B7D1EB833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24640" y="2525680"/>
              <a:ext cx="967320" cy="74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614225</xdr:colOff>
      <xdr:row>22</xdr:row>
      <xdr:rowOff>34437</xdr:rowOff>
    </xdr:from>
    <xdr:to>
      <xdr:col>3</xdr:col>
      <xdr:colOff>46807</xdr:colOff>
      <xdr:row>29</xdr:row>
      <xdr:rowOff>181301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38C8F65-02CF-4765-82FF-B34CE4E42AE8}"/>
                </a:ext>
              </a:extLst>
            </xdr14:cNvPr>
            <xdr14:cNvContentPartPr/>
          </xdr14:nvContentPartPr>
          <xdr14:nvPr macro=""/>
          <xdr14:xfrm>
            <a:off x="2380680" y="4179255"/>
            <a:ext cx="46800" cy="14601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38C8F65-02CF-4765-82FF-B34CE4E42AE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62680" y="4161255"/>
              <a:ext cx="82440" cy="149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2-31T15:55:07.0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07T20:23:35.8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07T21:18:07.8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11T21:21:17.5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7T19:26:27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7T19:39:32.1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7T19:39:32.1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363 299,'5'-10,"1"3,0 0,0 0,0 1,1 0,10-7,41-24,-42 28,38-21,2 3,0 2,2 3,0 2,1 3,1 2,63-7,70 6,1 14,-170 2,24 0,0 2,-1 3,86 18,-130-22,257 73,-230-64,-1 3,-1 0,0 2,-1 0,-1 2,0 2,-1 0,-1 1,32 36,111 153,-146-180,-2 2,-1 0,-2 1,-1 0,-1 1,-2 1,-1 0,-2 1,-1 0,-2 0,-2 1,1 37,-5-35,-2 0,-2 0,-1-1,-12 46,10-60,0-1,-2 0,0 0,-2-1,0 0,-1-1,-29 37,4-16,-60 53,-51 26,126-102,-17 12,-2 0,-1-3,-48 23,-40 3,64-28,-61 20,101-38,0-1,-52 5,0-8,0-4,-111-15,-6-5,-182-28,344 42,0-1,1-1,-34-15,43 13,0-1,0 0,2-2,-34-26,39 25,0 0,1-1,1 0,0-1,2-1,0 0,0-1,-8-21,-5-17,2-2,3 0,2-1,-12-85,25 113,2 0,1 0,2 0,1 0,1 0,2 0,9-34,-3 28,2 0,1 1,2 1,1 0,31-47,-21 42,2 2,1 1,3 1,0 2,53-43,201-134,-280 208,64-45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7T19:39:32.1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41 0,'-10'27,"7"-18,-1 1,-1 10,-1 14,-2 44,4 38,4-102,-1 92,6 0,4 0,25 117,-15-127,-5 1,4 150,-10-65,-1-3,-7 475,0-312,0 977,0-1311,1 0,0-1,4 14,2 11,-6-18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1DBE-1CAC-45B0-A863-A926B534FE9E}">
  <dimension ref="A1:P50"/>
  <sheetViews>
    <sheetView tabSelected="1" zoomScale="110" zoomScaleNormal="110" zoomScaleSheetLayoutView="160" workbookViewId="0">
      <selection activeCell="C9" sqref="C9"/>
    </sheetView>
  </sheetViews>
  <sheetFormatPr defaultColWidth="8.85546875" defaultRowHeight="15" x14ac:dyDescent="0.25"/>
  <cols>
    <col min="1" max="1" width="16.42578125" style="1" customWidth="1"/>
    <col min="2" max="7" width="8.85546875" style="1"/>
    <col min="8" max="8" width="9.7109375" style="1" customWidth="1"/>
    <col min="9" max="9" width="8.5703125" style="1" customWidth="1"/>
    <col min="10" max="10" width="2.85546875" style="1" customWidth="1"/>
    <col min="11" max="11" width="8.85546875" style="1"/>
    <col min="12" max="12" width="8.85546875" style="5"/>
    <col min="13" max="13" width="8.85546875" style="1"/>
    <col min="14" max="14" width="8.85546875" style="12"/>
    <col min="15" max="16384" width="8.85546875" style="1"/>
  </cols>
  <sheetData>
    <row r="1" spans="1:14" x14ac:dyDescent="0.25">
      <c r="A1" s="1" t="s">
        <v>69</v>
      </c>
      <c r="C1" s="1" t="s">
        <v>68</v>
      </c>
      <c r="H1" s="5" t="s">
        <v>21</v>
      </c>
      <c r="I1" s="5">
        <v>1</v>
      </c>
      <c r="J1" s="5"/>
      <c r="L1" s="1"/>
    </row>
    <row r="2" spans="1:14" x14ac:dyDescent="0.25">
      <c r="I2" s="5"/>
      <c r="J2" s="5"/>
      <c r="L2" s="1"/>
    </row>
    <row r="3" spans="1:14" x14ac:dyDescent="0.25">
      <c r="A3" s="38"/>
      <c r="J3" s="5"/>
      <c r="L3" s="1"/>
    </row>
    <row r="4" spans="1:14" x14ac:dyDescent="0.25">
      <c r="A4" s="38"/>
      <c r="L4" s="1"/>
    </row>
    <row r="5" spans="1:14" x14ac:dyDescent="0.25">
      <c r="A5" s="38"/>
      <c r="G5" s="5"/>
      <c r="I5" s="7"/>
      <c r="L5" s="1"/>
      <c r="N5" s="1"/>
    </row>
    <row r="6" spans="1:14" x14ac:dyDescent="0.25">
      <c r="G6" s="5"/>
      <c r="I6" s="7"/>
      <c r="L6" s="1"/>
      <c r="N6" s="1"/>
    </row>
    <row r="7" spans="1:14" x14ac:dyDescent="0.25">
      <c r="G7" s="5"/>
      <c r="I7" s="7"/>
      <c r="L7" s="1"/>
      <c r="N7" s="1"/>
    </row>
    <row r="8" spans="1:14" x14ac:dyDescent="0.25">
      <c r="G8" s="5"/>
      <c r="I8" s="7"/>
      <c r="L8" s="1"/>
      <c r="N8" s="1"/>
    </row>
    <row r="9" spans="1:14" x14ac:dyDescent="0.25">
      <c r="L9" s="1"/>
      <c r="N9" s="1"/>
    </row>
    <row r="10" spans="1:14" ht="15.75" thickBot="1" x14ac:dyDescent="0.3">
      <c r="A10" s="17"/>
      <c r="L10" s="1"/>
      <c r="N10" s="1"/>
    </row>
    <row r="11" spans="1:14" ht="15.75" thickBot="1" x14ac:dyDescent="0.3">
      <c r="A11" s="20" t="s">
        <v>8</v>
      </c>
      <c r="B11" s="21" t="s">
        <v>7</v>
      </c>
      <c r="C11" s="21" t="s">
        <v>51</v>
      </c>
      <c r="D11" s="21" t="s">
        <v>52</v>
      </c>
      <c r="E11" s="21" t="s">
        <v>53</v>
      </c>
      <c r="F11" s="21"/>
      <c r="G11" s="22" t="s">
        <v>26</v>
      </c>
      <c r="H11" s="22" t="s">
        <v>34</v>
      </c>
      <c r="I11" s="23" t="s">
        <v>9</v>
      </c>
      <c r="K11" s="2" t="s">
        <v>30</v>
      </c>
      <c r="L11" s="13"/>
      <c r="N11" s="1"/>
    </row>
    <row r="12" spans="1:14" x14ac:dyDescent="0.25">
      <c r="A12" s="3">
        <v>10</v>
      </c>
      <c r="B12" s="4">
        <f>Level1*Level2</f>
        <v>1</v>
      </c>
      <c r="C12" s="4">
        <v>1.05</v>
      </c>
      <c r="D12" s="4">
        <v>1.05</v>
      </c>
      <c r="E12" s="4">
        <v>1</v>
      </c>
      <c r="F12" s="4"/>
      <c r="G12" s="16">
        <f xml:space="preserve"> extra1 * extra2 * extra3</f>
        <v>1.1025</v>
      </c>
      <c r="H12" s="16">
        <f xml:space="preserve"> numRxn * extraAll</f>
        <v>1.1025</v>
      </c>
      <c r="I12" s="16">
        <f xml:space="preserve"> rxnVol *numRxn*extraAll</f>
        <v>11.025</v>
      </c>
      <c r="K12" s="2" t="s">
        <v>29</v>
      </c>
      <c r="L12" s="12"/>
    </row>
    <row r="13" spans="1:14" ht="15.75" thickBot="1" x14ac:dyDescent="0.3">
      <c r="H13" s="7"/>
      <c r="K13" s="2" t="s">
        <v>33</v>
      </c>
      <c r="L13" s="12"/>
    </row>
    <row r="14" spans="1:14" x14ac:dyDescent="0.25">
      <c r="A14" s="8" t="s">
        <v>22</v>
      </c>
      <c r="B14" s="9" t="s">
        <v>28</v>
      </c>
      <c r="C14" s="9" t="s">
        <v>6</v>
      </c>
      <c r="D14" s="9" t="s">
        <v>5</v>
      </c>
      <c r="E14" s="9" t="s">
        <v>4</v>
      </c>
      <c r="F14" s="9" t="s">
        <v>3</v>
      </c>
      <c r="H14" s="42" t="s">
        <v>25</v>
      </c>
      <c r="I14" s="43" t="s">
        <v>23</v>
      </c>
      <c r="L14" s="1"/>
    </row>
    <row r="15" spans="1:14" x14ac:dyDescent="0.25">
      <c r="A15" s="6" t="s">
        <v>0</v>
      </c>
      <c r="B15" s="29">
        <f t="shared" ref="B15:B19" si="0">C15 * numRxn*extraAll</f>
        <v>6.6150000000000002</v>
      </c>
      <c r="C15" s="19">
        <f xml:space="preserve"> rxnVol - SUM(C16:C19)</f>
        <v>6</v>
      </c>
      <c r="D15" s="6"/>
      <c r="E15" s="6" t="s">
        <v>12</v>
      </c>
      <c r="F15" s="6" t="s">
        <v>2</v>
      </c>
      <c r="G15" s="7"/>
      <c r="H15" s="44"/>
      <c r="I15" s="45">
        <f>C15/ rxnVol</f>
        <v>0.6</v>
      </c>
      <c r="L15" s="1"/>
    </row>
    <row r="16" spans="1:14" x14ac:dyDescent="0.25">
      <c r="A16" s="6" t="s">
        <v>50</v>
      </c>
      <c r="B16" s="30">
        <f>C16 * numRxn*extraAll</f>
        <v>2.2050000000000001</v>
      </c>
      <c r="C16" s="30">
        <f xml:space="preserve"> rxnVol *E16/D16</f>
        <v>2</v>
      </c>
      <c r="D16" s="6">
        <v>5</v>
      </c>
      <c r="E16" s="6">
        <v>1</v>
      </c>
      <c r="F16" s="6" t="s">
        <v>1</v>
      </c>
      <c r="G16" s="7"/>
      <c r="H16" s="44"/>
      <c r="I16" s="45"/>
      <c r="L16" s="1"/>
    </row>
    <row r="17" spans="1:16" x14ac:dyDescent="0.25">
      <c r="A17" s="6" t="s">
        <v>13</v>
      </c>
      <c r="B17" s="32">
        <f>C17 * numRxn*extraAll</f>
        <v>1.1025</v>
      </c>
      <c r="C17" s="30">
        <f xml:space="preserve"> rxnVol *E17/D17</f>
        <v>1</v>
      </c>
      <c r="D17" s="7">
        <v>5</v>
      </c>
      <c r="E17" s="7">
        <v>0.5</v>
      </c>
      <c r="F17" s="6" t="s">
        <v>14</v>
      </c>
      <c r="G17" s="7"/>
      <c r="H17" s="46">
        <v>1</v>
      </c>
      <c r="I17" s="47" t="s">
        <v>31</v>
      </c>
      <c r="L17" s="1"/>
    </row>
    <row r="18" spans="1:16" x14ac:dyDescent="0.25">
      <c r="A18" s="6" t="s">
        <v>67</v>
      </c>
      <c r="B18" s="32">
        <f>C18 * numRxn*extraAll</f>
        <v>1.1025</v>
      </c>
      <c r="C18" s="30">
        <f xml:space="preserve"> rxnVol *E18/D18</f>
        <v>1</v>
      </c>
      <c r="D18" s="7">
        <v>10</v>
      </c>
      <c r="E18" s="7">
        <v>1</v>
      </c>
      <c r="F18" s="6" t="s">
        <v>1</v>
      </c>
      <c r="G18" s="7"/>
      <c r="H18" s="46">
        <v>1</v>
      </c>
      <c r="I18" s="47" t="s">
        <v>32</v>
      </c>
      <c r="L18" s="1"/>
    </row>
    <row r="19" spans="1:16" x14ac:dyDescent="0.25">
      <c r="A19" s="6" t="s">
        <v>47</v>
      </c>
      <c r="B19" s="30">
        <f t="shared" si="0"/>
        <v>0</v>
      </c>
      <c r="C19" s="30">
        <f t="shared" ref="C19" si="1" xml:space="preserve"> rxnVol *E19/D19</f>
        <v>0</v>
      </c>
      <c r="D19" s="7">
        <v>40</v>
      </c>
      <c r="E19" s="7">
        <v>0</v>
      </c>
      <c r="F19" s="6" t="s">
        <v>45</v>
      </c>
      <c r="G19" s="7"/>
      <c r="H19" s="46">
        <v>1</v>
      </c>
      <c r="I19" s="47" t="s">
        <v>39</v>
      </c>
      <c r="L19" s="1"/>
    </row>
    <row r="20" spans="1:16" ht="15.75" thickBot="1" x14ac:dyDescent="0.3">
      <c r="A20" s="9" t="s">
        <v>10</v>
      </c>
      <c r="B20" s="19">
        <f xml:space="preserve"> SUM(B15:B19)</f>
        <v>11.024999999999999</v>
      </c>
      <c r="C20" s="10">
        <f xml:space="preserve"> SUM(C15:C19)</f>
        <v>10</v>
      </c>
      <c r="D20" s="7"/>
      <c r="E20" s="7"/>
      <c r="F20" s="7"/>
      <c r="G20" s="7"/>
      <c r="H20" s="48" t="s">
        <v>24</v>
      </c>
      <c r="I20" s="49">
        <f xml:space="preserve"> C20 * numRxn*extraAll</f>
        <v>11.025</v>
      </c>
      <c r="L20" s="1"/>
    </row>
    <row r="22" spans="1:16" x14ac:dyDescent="0.25">
      <c r="A22" s="7"/>
      <c r="B22" s="7"/>
      <c r="C22" s="6" t="s">
        <v>37</v>
      </c>
      <c r="E22" s="6">
        <v>1</v>
      </c>
      <c r="H22" s="6"/>
      <c r="I22" s="6"/>
      <c r="K22" s="14" t="s">
        <v>38</v>
      </c>
    </row>
    <row r="23" spans="1:16" x14ac:dyDescent="0.25">
      <c r="A23" s="6" t="s">
        <v>35</v>
      </c>
      <c r="B23" s="7"/>
      <c r="C23" s="7">
        <f xml:space="preserve"> Level2 * Level3 * extra1 * extra2 * extra3</f>
        <v>1.1025</v>
      </c>
      <c r="E23" s="7">
        <f>Level3*extra3</f>
        <v>1</v>
      </c>
      <c r="H23" s="7"/>
      <c r="I23" s="7"/>
      <c r="K23" s="1">
        <f xml:space="preserve"> Level1 * Level2</f>
        <v>1</v>
      </c>
    </row>
    <row r="24" spans="1:16" x14ac:dyDescent="0.25">
      <c r="A24" s="6" t="s">
        <v>36</v>
      </c>
      <c r="B24" s="33"/>
      <c r="C24" s="34" t="s">
        <v>46</v>
      </c>
      <c r="E24" s="35" t="s">
        <v>49</v>
      </c>
      <c r="H24" s="35"/>
      <c r="I24" s="35"/>
      <c r="K24" s="3">
        <f xml:space="preserve">  extra3</f>
        <v>1</v>
      </c>
      <c r="N24" s="39"/>
    </row>
    <row r="25" spans="1:16" x14ac:dyDescent="0.25">
      <c r="A25" s="6" t="s">
        <v>40</v>
      </c>
      <c r="B25" s="7"/>
      <c r="C25" s="36">
        <f xml:space="preserve"> SUM(C15:C16)*numRxnSpl1</f>
        <v>8.82</v>
      </c>
      <c r="E25" s="36">
        <f xml:space="preserve"> SUM($C15:$C17) * numRxnSpl2</f>
        <v>9</v>
      </c>
      <c r="H25" s="36"/>
      <c r="I25" s="36"/>
      <c r="K25" s="25" t="s">
        <v>47</v>
      </c>
    </row>
    <row r="26" spans="1:16" x14ac:dyDescent="0.25">
      <c r="A26" s="6" t="s">
        <v>13</v>
      </c>
      <c r="B26" s="7"/>
      <c r="C26" s="36">
        <f xml:space="preserve"> C17 * numRxnSpl1</f>
        <v>1.1025</v>
      </c>
      <c r="E26" s="36">
        <v>0</v>
      </c>
      <c r="H26" s="36"/>
      <c r="I26" s="36"/>
    </row>
    <row r="27" spans="1:16" x14ac:dyDescent="0.25">
      <c r="A27" s="6" t="s">
        <v>67</v>
      </c>
      <c r="B27" s="7"/>
      <c r="C27" s="36">
        <f xml:space="preserve"> C19 * numRxnSpl1</f>
        <v>0</v>
      </c>
      <c r="E27" s="36">
        <f xml:space="preserve"> C18 * numRxnSpl2</f>
        <v>1</v>
      </c>
      <c r="H27" s="24"/>
      <c r="I27" s="24"/>
      <c r="L27" s="24"/>
      <c r="M27" s="40"/>
    </row>
    <row r="28" spans="1:16" x14ac:dyDescent="0.25">
      <c r="A28" s="6" t="s">
        <v>48</v>
      </c>
      <c r="B28" s="7"/>
      <c r="C28" s="36">
        <v>0</v>
      </c>
      <c r="E28" s="36">
        <f xml:space="preserve"> rxnVol * numRxnSpl2 - SUM(E25:E27)</f>
        <v>0</v>
      </c>
      <c r="H28" s="36"/>
      <c r="I28" s="36"/>
      <c r="N28" s="11"/>
      <c r="O28" s="11"/>
      <c r="P28" s="11"/>
    </row>
    <row r="29" spans="1:16" x14ac:dyDescent="0.25">
      <c r="A29" s="26" t="s">
        <v>41</v>
      </c>
      <c r="B29" s="27"/>
      <c r="C29" s="18">
        <f xml:space="preserve"> SUM(C25:C28)</f>
        <v>9.9224999999999994</v>
      </c>
      <c r="D29" s="27"/>
      <c r="E29" s="18">
        <f xml:space="preserve"> SUM(E25:E28)</f>
        <v>10</v>
      </c>
      <c r="F29" s="18">
        <f t="shared" ref="F29:G29" si="2" xml:space="preserve"> SUM(F25:F28)</f>
        <v>0</v>
      </c>
      <c r="G29" s="18">
        <f t="shared" si="2"/>
        <v>0</v>
      </c>
      <c r="H29" s="18"/>
      <c r="I29" s="18"/>
      <c r="N29" s="11"/>
      <c r="O29" s="11"/>
      <c r="P29" s="11"/>
    </row>
    <row r="30" spans="1:16" x14ac:dyDescent="0.25">
      <c r="M30" s="11"/>
      <c r="N30" s="11"/>
      <c r="O30" s="11"/>
      <c r="P30" s="11"/>
    </row>
    <row r="31" spans="1:16" ht="15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M31" s="11"/>
      <c r="N31" s="11"/>
      <c r="O31" s="11"/>
      <c r="P31" s="11"/>
    </row>
    <row r="32" spans="1:16" ht="1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L32" s="1"/>
      <c r="N32" s="1"/>
    </row>
    <row r="33" spans="1:14" ht="1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L33" s="1"/>
      <c r="N33" s="1"/>
    </row>
    <row r="34" spans="1:14" ht="1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L34" s="1"/>
      <c r="N34" s="1"/>
    </row>
    <row r="35" spans="1:14" ht="15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L35" s="1"/>
      <c r="N35" s="1"/>
    </row>
    <row r="36" spans="1:14" ht="15" customHeight="1" x14ac:dyDescent="0.25"/>
    <row r="37" spans="1:14" ht="15" customHeight="1" x14ac:dyDescent="0.25">
      <c r="A37" s="1" t="s">
        <v>55</v>
      </c>
      <c r="B37" s="1" t="s">
        <v>11</v>
      </c>
      <c r="C37" s="1" t="s">
        <v>18</v>
      </c>
      <c r="E37" s="1" t="s">
        <v>57</v>
      </c>
      <c r="F37" s="1" t="s">
        <v>11</v>
      </c>
      <c r="G37" s="1" t="s">
        <v>18</v>
      </c>
    </row>
    <row r="38" spans="1:14" ht="15" customHeight="1" x14ac:dyDescent="0.25">
      <c r="A38" s="1" t="s">
        <v>43</v>
      </c>
      <c r="B38" s="1">
        <v>95</v>
      </c>
      <c r="C38" s="7">
        <v>20</v>
      </c>
      <c r="E38" s="1" t="s">
        <v>43</v>
      </c>
      <c r="F38" s="1">
        <v>95</v>
      </c>
      <c r="G38" s="7">
        <v>20</v>
      </c>
      <c r="H38" s="1" t="s">
        <v>56</v>
      </c>
    </row>
    <row r="39" spans="1:14" ht="15" customHeight="1" x14ac:dyDescent="0.25">
      <c r="A39" s="1" t="s">
        <v>44</v>
      </c>
      <c r="E39" s="1" t="s">
        <v>44</v>
      </c>
    </row>
    <row r="40" spans="1:14" ht="15" customHeight="1" x14ac:dyDescent="0.25">
      <c r="A40" s="1" t="s">
        <v>15</v>
      </c>
      <c r="B40" s="1">
        <v>60</v>
      </c>
      <c r="C40" s="5">
        <v>1</v>
      </c>
      <c r="E40" s="1" t="s">
        <v>15</v>
      </c>
      <c r="F40" s="1">
        <v>60</v>
      </c>
      <c r="G40" s="5">
        <v>2</v>
      </c>
    </row>
    <row r="41" spans="1:14" ht="15" customHeight="1" x14ac:dyDescent="0.25">
      <c r="A41" s="1" t="s">
        <v>16</v>
      </c>
      <c r="B41" s="1">
        <v>72</v>
      </c>
      <c r="C41" s="5">
        <v>1</v>
      </c>
      <c r="E41" s="1" t="s">
        <v>16</v>
      </c>
      <c r="F41" s="1">
        <v>72</v>
      </c>
      <c r="G41" s="5">
        <v>1</v>
      </c>
    </row>
    <row r="42" spans="1:14" ht="15" customHeight="1" x14ac:dyDescent="0.25">
      <c r="A42" s="1" t="s">
        <v>17</v>
      </c>
      <c r="B42" s="1">
        <v>95</v>
      </c>
      <c r="C42" s="5">
        <v>1</v>
      </c>
      <c r="E42" s="1" t="s">
        <v>17</v>
      </c>
      <c r="F42" s="1">
        <v>95</v>
      </c>
      <c r="G42" s="5">
        <v>1</v>
      </c>
    </row>
    <row r="43" spans="1:14" ht="15" customHeight="1" x14ac:dyDescent="0.25">
      <c r="A43" s="1" t="s">
        <v>20</v>
      </c>
      <c r="B43" s="1" t="s">
        <v>42</v>
      </c>
      <c r="E43" s="1" t="s">
        <v>20</v>
      </c>
      <c r="F43" s="1" t="s">
        <v>42</v>
      </c>
    </row>
    <row r="44" spans="1:14" ht="15" customHeight="1" x14ac:dyDescent="0.25"/>
    <row r="45" spans="1:14" ht="15" customHeight="1" x14ac:dyDescent="0.25"/>
    <row r="46" spans="1:14" ht="15" customHeight="1" x14ac:dyDescent="0.25">
      <c r="E46" s="7"/>
    </row>
    <row r="47" spans="1:14" ht="15" customHeight="1" x14ac:dyDescent="0.25"/>
    <row r="48" spans="1:14" ht="15" customHeight="1" x14ac:dyDescent="0.25"/>
    <row r="49" spans="2:4" ht="15" customHeight="1" x14ac:dyDescent="0.25">
      <c r="B49" s="5"/>
      <c r="D49" s="12"/>
    </row>
    <row r="50" spans="2:4" x14ac:dyDescent="0.25">
      <c r="B50" s="5"/>
      <c r="D50" s="12"/>
    </row>
  </sheetData>
  <phoneticPr fontId="2" type="noConversion"/>
  <pageMargins left="0.7" right="0.75" top="0.5" bottom="0.5" header="0.2" footer="0.3"/>
  <pageSetup orientation="portrait" horizontalDpi="300" verticalDpi="300" r:id="rId1"/>
  <headerFooter>
    <oddHeader>&amp;L&amp;"-,Bold"&amp;UFile: &amp;F</oddHeader>
    <oddFooter>&amp;L&amp;D - &amp;T&amp;R&amp;P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9204-963A-4EC3-A2B5-7C6053E7E098}">
  <dimension ref="A1:P51"/>
  <sheetViews>
    <sheetView topLeftCell="A9" workbookViewId="0">
      <selection activeCell="B12" sqref="B12"/>
    </sheetView>
  </sheetViews>
  <sheetFormatPr defaultColWidth="8.85546875" defaultRowHeight="15" x14ac:dyDescent="0.25"/>
  <cols>
    <col min="1" max="1" width="16.42578125" style="1" customWidth="1"/>
    <col min="2" max="8" width="8.85546875" style="1"/>
    <col min="9" max="9" width="8.5703125" style="1" customWidth="1"/>
    <col min="10" max="10" width="2.85546875" style="1" customWidth="1"/>
    <col min="11" max="11" width="8.85546875" style="1"/>
    <col min="12" max="12" width="8.85546875" style="5"/>
    <col min="13" max="13" width="8.85546875" style="1"/>
    <col min="14" max="14" width="8.85546875" style="12"/>
    <col min="15" max="16384" width="8.85546875" style="1"/>
  </cols>
  <sheetData>
    <row r="1" spans="1:14" x14ac:dyDescent="0.25">
      <c r="A1" s="1" t="s">
        <v>59</v>
      </c>
      <c r="C1" s="1" t="s">
        <v>58</v>
      </c>
      <c r="H1" s="5" t="s">
        <v>21</v>
      </c>
      <c r="I1" s="5">
        <v>1</v>
      </c>
      <c r="J1" s="5"/>
      <c r="L1" s="1"/>
    </row>
    <row r="2" spans="1:14" x14ac:dyDescent="0.25">
      <c r="I2" s="5"/>
      <c r="J2" s="5"/>
      <c r="L2" s="1"/>
    </row>
    <row r="3" spans="1:14" x14ac:dyDescent="0.25">
      <c r="A3" s="41" t="s">
        <v>66</v>
      </c>
      <c r="J3" s="5"/>
      <c r="L3" s="1"/>
    </row>
    <row r="4" spans="1:14" x14ac:dyDescent="0.25">
      <c r="A4" s="38"/>
      <c r="L4" s="1"/>
    </row>
    <row r="5" spans="1:14" x14ac:dyDescent="0.25">
      <c r="A5" s="38"/>
      <c r="G5" s="5"/>
      <c r="I5" s="7"/>
      <c r="L5" s="1"/>
      <c r="N5" s="1"/>
    </row>
    <row r="6" spans="1:14" x14ac:dyDescent="0.25">
      <c r="G6" s="5"/>
      <c r="I6" s="7"/>
      <c r="L6" s="1"/>
      <c r="N6" s="1"/>
    </row>
    <row r="7" spans="1:14" x14ac:dyDescent="0.25">
      <c r="G7" s="5"/>
      <c r="I7" s="7"/>
      <c r="L7" s="1"/>
      <c r="N7" s="1"/>
    </row>
    <row r="8" spans="1:14" x14ac:dyDescent="0.25">
      <c r="G8" s="5"/>
      <c r="I8" s="7"/>
      <c r="L8" s="1"/>
      <c r="N8" s="1"/>
    </row>
    <row r="9" spans="1:14" x14ac:dyDescent="0.25">
      <c r="L9" s="1"/>
      <c r="N9" s="1"/>
    </row>
    <row r="10" spans="1:14" ht="15.75" thickBot="1" x14ac:dyDescent="0.3">
      <c r="A10" s="17"/>
      <c r="L10" s="1"/>
      <c r="N10" s="1"/>
    </row>
    <row r="11" spans="1:14" ht="15.75" thickBot="1" x14ac:dyDescent="0.3">
      <c r="A11" s="20" t="s">
        <v>8</v>
      </c>
      <c r="B11" s="21" t="s">
        <v>7</v>
      </c>
      <c r="C11" s="21" t="s">
        <v>51</v>
      </c>
      <c r="D11" s="21" t="s">
        <v>52</v>
      </c>
      <c r="E11" s="21" t="s">
        <v>53</v>
      </c>
      <c r="F11" s="21"/>
      <c r="G11" s="22" t="s">
        <v>26</v>
      </c>
      <c r="H11" s="22" t="s">
        <v>34</v>
      </c>
      <c r="I11" s="23" t="s">
        <v>9</v>
      </c>
      <c r="K11" s="2" t="s">
        <v>30</v>
      </c>
      <c r="L11" s="13"/>
      <c r="N11" s="1"/>
    </row>
    <row r="12" spans="1:14" x14ac:dyDescent="0.25">
      <c r="A12" s="3">
        <v>10</v>
      </c>
      <c r="B12" s="4">
        <f>Level1*Level2</f>
        <v>1</v>
      </c>
      <c r="C12" s="4">
        <v>1</v>
      </c>
      <c r="D12" s="4">
        <v>1</v>
      </c>
      <c r="E12" s="4">
        <v>1</v>
      </c>
      <c r="F12" s="4"/>
      <c r="G12" s="16">
        <f xml:space="preserve"> extra1 * extra2 * extra3</f>
        <v>1.1025</v>
      </c>
      <c r="H12" s="16">
        <f xml:space="preserve"> numRxn * extraAll</f>
        <v>1.1025</v>
      </c>
      <c r="I12" s="16">
        <f xml:space="preserve"> rxnVol *numRxn*extraAll</f>
        <v>11.025</v>
      </c>
      <c r="K12" s="2" t="s">
        <v>29</v>
      </c>
      <c r="L12" s="12"/>
    </row>
    <row r="13" spans="1:14" x14ac:dyDescent="0.25">
      <c r="H13" s="7"/>
      <c r="K13" s="2" t="s">
        <v>33</v>
      </c>
      <c r="L13" s="12"/>
    </row>
    <row r="14" spans="1:14" x14ac:dyDescent="0.25">
      <c r="A14" s="8" t="s">
        <v>22</v>
      </c>
      <c r="B14" s="9" t="s">
        <v>28</v>
      </c>
      <c r="C14" s="9" t="s">
        <v>6</v>
      </c>
      <c r="D14" s="9" t="s">
        <v>5</v>
      </c>
      <c r="E14" s="9" t="s">
        <v>4</v>
      </c>
      <c r="F14" s="9" t="s">
        <v>3</v>
      </c>
      <c r="H14" s="8" t="s">
        <v>25</v>
      </c>
      <c r="I14" s="8" t="s">
        <v>23</v>
      </c>
      <c r="L14" s="1"/>
    </row>
    <row r="15" spans="1:14" x14ac:dyDescent="0.25">
      <c r="A15" s="6" t="s">
        <v>0</v>
      </c>
      <c r="B15" s="29">
        <f t="shared" ref="B15:B20" si="0">C15 * numRxn*extraAll</f>
        <v>7.8093750000000011</v>
      </c>
      <c r="C15" s="19">
        <f xml:space="preserve"> rxnVol - SUM(C16:C20)</f>
        <v>7.0833333333333339</v>
      </c>
      <c r="D15" s="6"/>
      <c r="E15" s="6" t="s">
        <v>12</v>
      </c>
      <c r="F15" s="6" t="s">
        <v>2</v>
      </c>
      <c r="G15" s="7"/>
      <c r="H15" s="7"/>
      <c r="I15" s="15">
        <f>C15/ rxnVol</f>
        <v>0.70833333333333337</v>
      </c>
      <c r="L15" s="1"/>
    </row>
    <row r="16" spans="1:14" x14ac:dyDescent="0.25">
      <c r="A16" s="6" t="s">
        <v>13</v>
      </c>
      <c r="B16" s="29">
        <f>C16 * numRxn*extraAll</f>
        <v>0.27562500000000001</v>
      </c>
      <c r="C16" s="30">
        <f xml:space="preserve"> rxnVol *E16/D16</f>
        <v>0.25</v>
      </c>
      <c r="D16" s="7">
        <v>20</v>
      </c>
      <c r="E16" s="7">
        <v>0.5</v>
      </c>
      <c r="F16" s="6" t="s">
        <v>14</v>
      </c>
      <c r="G16" s="7"/>
      <c r="H16" s="7"/>
      <c r="L16" s="1"/>
    </row>
    <row r="17" spans="1:16" x14ac:dyDescent="0.25">
      <c r="A17" s="6" t="s">
        <v>50</v>
      </c>
      <c r="B17" s="31">
        <f t="shared" si="0"/>
        <v>2.2050000000000001</v>
      </c>
      <c r="C17" s="30">
        <f t="shared" ref="C17:C20" si="1" xml:space="preserve"> rxnVol *E17/D17</f>
        <v>2</v>
      </c>
      <c r="D17" s="6">
        <v>5</v>
      </c>
      <c r="E17" s="6">
        <v>1</v>
      </c>
      <c r="F17" s="6" t="s">
        <v>1</v>
      </c>
      <c r="G17" s="7"/>
      <c r="H17" s="6">
        <v>2</v>
      </c>
      <c r="I17" s="5" t="s">
        <v>31</v>
      </c>
      <c r="L17" s="1"/>
    </row>
    <row r="18" spans="1:16" x14ac:dyDescent="0.25">
      <c r="A18" s="6" t="s">
        <v>19</v>
      </c>
      <c r="B18" s="29">
        <f>C18 * numRxn*extraAll</f>
        <v>0.73499999999999999</v>
      </c>
      <c r="C18" s="30">
        <f xml:space="preserve"> rxnVol *E18/D18</f>
        <v>0.66666666666666663</v>
      </c>
      <c r="D18" s="7">
        <v>1500</v>
      </c>
      <c r="E18" s="7">
        <v>100</v>
      </c>
      <c r="F18" s="6" t="s">
        <v>27</v>
      </c>
      <c r="G18" s="7"/>
      <c r="H18" s="6">
        <v>1</v>
      </c>
      <c r="I18" s="5" t="s">
        <v>32</v>
      </c>
      <c r="L18" s="1"/>
    </row>
    <row r="19" spans="1:16" x14ac:dyDescent="0.25">
      <c r="A19" s="6" t="s">
        <v>47</v>
      </c>
      <c r="B19" s="32">
        <f t="shared" si="0"/>
        <v>0</v>
      </c>
      <c r="C19" s="30">
        <f t="shared" si="1"/>
        <v>0</v>
      </c>
      <c r="D19" s="7">
        <v>40</v>
      </c>
      <c r="E19" s="7">
        <v>0</v>
      </c>
      <c r="F19" s="6" t="s">
        <v>45</v>
      </c>
      <c r="G19" s="7"/>
      <c r="H19" s="6">
        <v>1</v>
      </c>
      <c r="I19" s="5" t="s">
        <v>39</v>
      </c>
      <c r="L19" s="1"/>
    </row>
    <row r="20" spans="1:16" x14ac:dyDescent="0.25">
      <c r="A20" s="6" t="s">
        <v>47</v>
      </c>
      <c r="B20" s="32">
        <f t="shared" si="0"/>
        <v>0</v>
      </c>
      <c r="C20" s="30">
        <f t="shared" si="1"/>
        <v>0</v>
      </c>
      <c r="D20" s="7">
        <v>10</v>
      </c>
      <c r="E20" s="7">
        <v>0</v>
      </c>
      <c r="F20" s="6" t="s">
        <v>45</v>
      </c>
      <c r="G20" s="7"/>
      <c r="L20" s="1"/>
    </row>
    <row r="21" spans="1:16" x14ac:dyDescent="0.25">
      <c r="A21" s="9" t="s">
        <v>10</v>
      </c>
      <c r="B21" s="19">
        <f xml:space="preserve"> SUM(B15:B20)</f>
        <v>11.025</v>
      </c>
      <c r="C21" s="10">
        <f xml:space="preserve"> SUM(C15:C20)</f>
        <v>10</v>
      </c>
      <c r="D21" s="7"/>
      <c r="E21" s="7"/>
      <c r="F21" s="7"/>
      <c r="G21" s="7"/>
      <c r="H21" s="6" t="s">
        <v>24</v>
      </c>
      <c r="I21" s="10">
        <f xml:space="preserve"> C21 * numRxn*extraAll</f>
        <v>11.025</v>
      </c>
      <c r="L21" s="1"/>
    </row>
    <row r="23" spans="1:16" x14ac:dyDescent="0.25">
      <c r="A23" s="7"/>
      <c r="B23" s="7"/>
      <c r="C23" s="6" t="s">
        <v>37</v>
      </c>
      <c r="D23" s="6" t="s">
        <v>60</v>
      </c>
      <c r="E23" s="6" t="s">
        <v>61</v>
      </c>
      <c r="F23" s="6" t="s">
        <v>62</v>
      </c>
      <c r="G23" s="6" t="s">
        <v>63</v>
      </c>
      <c r="H23" s="6" t="s">
        <v>64</v>
      </c>
      <c r="I23" s="6" t="s">
        <v>65</v>
      </c>
      <c r="K23" s="14" t="s">
        <v>38</v>
      </c>
    </row>
    <row r="24" spans="1:16" x14ac:dyDescent="0.25">
      <c r="A24" s="6" t="s">
        <v>35</v>
      </c>
      <c r="B24" s="7"/>
      <c r="C24" s="7">
        <f xml:space="preserve"> Level2 * Level3 * extra1 * extra2 * extra3</f>
        <v>1.1025</v>
      </c>
      <c r="D24" s="7">
        <f t="shared" ref="D24:I24" si="2" xml:space="preserve"> Level2* extra2 * extra3</f>
        <v>1.05</v>
      </c>
      <c r="E24" s="7">
        <f t="shared" si="2"/>
        <v>1.05</v>
      </c>
      <c r="F24" s="7">
        <f t="shared" si="2"/>
        <v>1.05</v>
      </c>
      <c r="G24" s="7">
        <f t="shared" si="2"/>
        <v>1.05</v>
      </c>
      <c r="H24" s="7">
        <f t="shared" si="2"/>
        <v>1.05</v>
      </c>
      <c r="I24" s="7">
        <f t="shared" si="2"/>
        <v>1.05</v>
      </c>
      <c r="K24" s="1">
        <f xml:space="preserve"> Level1 * Level2</f>
        <v>1</v>
      </c>
    </row>
    <row r="25" spans="1:16" x14ac:dyDescent="0.25">
      <c r="A25" s="6" t="s">
        <v>36</v>
      </c>
      <c r="B25" s="33"/>
      <c r="C25" s="34" t="s">
        <v>46</v>
      </c>
      <c r="D25" s="35" t="s">
        <v>49</v>
      </c>
      <c r="E25" s="35" t="s">
        <v>49</v>
      </c>
      <c r="F25" s="35" t="s">
        <v>49</v>
      </c>
      <c r="G25" s="35" t="s">
        <v>49</v>
      </c>
      <c r="H25" s="35" t="s">
        <v>49</v>
      </c>
      <c r="I25" s="35" t="s">
        <v>49</v>
      </c>
      <c r="K25" s="3">
        <f xml:space="preserve">  extra3</f>
        <v>1</v>
      </c>
      <c r="N25" s="39"/>
    </row>
    <row r="26" spans="1:16" x14ac:dyDescent="0.25">
      <c r="A26" s="6" t="s">
        <v>40</v>
      </c>
      <c r="B26" s="7"/>
      <c r="C26" s="36">
        <f xml:space="preserve"> SUM(C15:C17)*numRxnSpl1</f>
        <v>10.290000000000001</v>
      </c>
      <c r="D26" s="36">
        <f t="shared" ref="D26:I26" si="3" xml:space="preserve"> SUM($C15:$C17) * numRxnSpl2</f>
        <v>9.3333333333333339</v>
      </c>
      <c r="E26" s="36">
        <f t="shared" si="3"/>
        <v>9.3333333333333339</v>
      </c>
      <c r="F26" s="36">
        <f t="shared" si="3"/>
        <v>9.3333333333333339</v>
      </c>
      <c r="G26" s="36">
        <f t="shared" si="3"/>
        <v>9.3333333333333339</v>
      </c>
      <c r="H26" s="36">
        <f t="shared" si="3"/>
        <v>9.3333333333333339</v>
      </c>
      <c r="I26" s="36">
        <f t="shared" si="3"/>
        <v>9.3333333333333339</v>
      </c>
      <c r="K26" s="25" t="s">
        <v>47</v>
      </c>
    </row>
    <row r="27" spans="1:16" x14ac:dyDescent="0.25">
      <c r="A27" s="6" t="s">
        <v>19</v>
      </c>
      <c r="B27" s="7"/>
      <c r="C27" s="36">
        <f xml:space="preserve"> C18 * numRxnSpl1</f>
        <v>0.73499999999999999</v>
      </c>
      <c r="D27" s="36">
        <f t="shared" ref="D27:I27" si="4" xml:space="preserve"> SUM($C18) * numRxnSpl2</f>
        <v>0.66666666666666663</v>
      </c>
      <c r="E27" s="36">
        <f t="shared" si="4"/>
        <v>0.66666666666666663</v>
      </c>
      <c r="F27" s="36">
        <f t="shared" si="4"/>
        <v>0.66666666666666663</v>
      </c>
      <c r="G27" s="36">
        <f t="shared" si="4"/>
        <v>0.66666666666666663</v>
      </c>
      <c r="H27" s="36">
        <f t="shared" si="4"/>
        <v>0.66666666666666663</v>
      </c>
      <c r="I27" s="36">
        <f t="shared" si="4"/>
        <v>0.66666666666666663</v>
      </c>
    </row>
    <row r="28" spans="1:16" x14ac:dyDescent="0.25">
      <c r="A28" s="6" t="s">
        <v>54</v>
      </c>
      <c r="B28" s="7"/>
      <c r="C28" s="37">
        <f xml:space="preserve"> C20 * numRxnSpl1</f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L28" s="24"/>
      <c r="M28" s="40"/>
    </row>
    <row r="29" spans="1:16" x14ac:dyDescent="0.25">
      <c r="A29" s="6" t="s">
        <v>48</v>
      </c>
      <c r="B29" s="7"/>
      <c r="C29" s="36">
        <v>0</v>
      </c>
      <c r="D29" s="36">
        <f t="shared" ref="D29:I29" si="5" xml:space="preserve"> rxnVol * numRxnSpl2 - SUM(D26:D28)</f>
        <v>0</v>
      </c>
      <c r="E29" s="36">
        <f t="shared" si="5"/>
        <v>0</v>
      </c>
      <c r="F29" s="36">
        <f t="shared" si="5"/>
        <v>0</v>
      </c>
      <c r="G29" s="36">
        <f t="shared" si="5"/>
        <v>0</v>
      </c>
      <c r="H29" s="36">
        <f t="shared" si="5"/>
        <v>0</v>
      </c>
      <c r="I29" s="36">
        <f t="shared" si="5"/>
        <v>0</v>
      </c>
      <c r="N29" s="11"/>
      <c r="O29" s="11"/>
      <c r="P29" s="11"/>
    </row>
    <row r="30" spans="1:16" x14ac:dyDescent="0.25">
      <c r="A30" s="26" t="s">
        <v>41</v>
      </c>
      <c r="B30" s="27"/>
      <c r="C30" s="18">
        <f t="shared" ref="C30:I30" si="6" xml:space="preserve"> SUM(C26:C29)</f>
        <v>11.025</v>
      </c>
      <c r="D30" s="18">
        <f t="shared" si="6"/>
        <v>10</v>
      </c>
      <c r="E30" s="18">
        <f t="shared" si="6"/>
        <v>10</v>
      </c>
      <c r="F30" s="18">
        <f t="shared" si="6"/>
        <v>10</v>
      </c>
      <c r="G30" s="18">
        <f t="shared" si="6"/>
        <v>10</v>
      </c>
      <c r="H30" s="18">
        <f t="shared" si="6"/>
        <v>10</v>
      </c>
      <c r="I30" s="18">
        <f t="shared" si="6"/>
        <v>10</v>
      </c>
      <c r="N30" s="11"/>
      <c r="O30" s="11"/>
      <c r="P30" s="11"/>
    </row>
    <row r="31" spans="1:16" x14ac:dyDescent="0.25">
      <c r="M31" s="11"/>
      <c r="N31" s="11"/>
      <c r="O31" s="11"/>
      <c r="P31" s="11"/>
    </row>
    <row r="32" spans="1:16" ht="1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M32" s="11"/>
      <c r="N32" s="11"/>
      <c r="O32" s="11"/>
      <c r="P32" s="11"/>
    </row>
    <row r="33" spans="1:14" ht="1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L33" s="1"/>
      <c r="N33" s="1"/>
    </row>
    <row r="34" spans="1:14" ht="1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L34" s="1"/>
      <c r="N34" s="1"/>
    </row>
    <row r="35" spans="1:14" ht="15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L35" s="1"/>
      <c r="N35" s="1"/>
    </row>
    <row r="36" spans="1:14" ht="15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L36" s="1"/>
      <c r="N36" s="1"/>
    </row>
    <row r="37" spans="1:14" ht="15" customHeight="1" x14ac:dyDescent="0.25"/>
    <row r="38" spans="1:14" ht="15" customHeight="1" x14ac:dyDescent="0.25">
      <c r="A38" s="1" t="s">
        <v>55</v>
      </c>
      <c r="B38" s="1" t="s">
        <v>11</v>
      </c>
      <c r="C38" s="1" t="s">
        <v>18</v>
      </c>
      <c r="E38" s="1" t="s">
        <v>57</v>
      </c>
      <c r="F38" s="1" t="s">
        <v>11</v>
      </c>
      <c r="G38" s="1" t="s">
        <v>18</v>
      </c>
    </row>
    <row r="39" spans="1:14" ht="15" customHeight="1" x14ac:dyDescent="0.25">
      <c r="A39" s="1" t="s">
        <v>43</v>
      </c>
      <c r="B39" s="1">
        <v>95</v>
      </c>
      <c r="C39" s="7">
        <v>20</v>
      </c>
      <c r="E39" s="1" t="s">
        <v>43</v>
      </c>
      <c r="F39" s="1">
        <v>95</v>
      </c>
      <c r="G39" s="7">
        <v>20</v>
      </c>
      <c r="H39" s="1" t="s">
        <v>56</v>
      </c>
    </row>
    <row r="40" spans="1:14" ht="15" customHeight="1" x14ac:dyDescent="0.25">
      <c r="A40" s="1" t="s">
        <v>44</v>
      </c>
      <c r="E40" s="1" t="s">
        <v>44</v>
      </c>
    </row>
    <row r="41" spans="1:14" ht="15" customHeight="1" x14ac:dyDescent="0.25">
      <c r="A41" s="1" t="s">
        <v>15</v>
      </c>
      <c r="B41" s="1">
        <v>60</v>
      </c>
      <c r="C41" s="5">
        <v>1</v>
      </c>
      <c r="E41" s="1" t="s">
        <v>15</v>
      </c>
      <c r="F41" s="1">
        <v>60</v>
      </c>
      <c r="G41" s="5">
        <v>2</v>
      </c>
    </row>
    <row r="42" spans="1:14" ht="15" customHeight="1" x14ac:dyDescent="0.25">
      <c r="A42" s="1" t="s">
        <v>16</v>
      </c>
      <c r="B42" s="1">
        <v>72</v>
      </c>
      <c r="C42" s="5">
        <v>1</v>
      </c>
      <c r="E42" s="1" t="s">
        <v>16</v>
      </c>
      <c r="F42" s="1">
        <v>72</v>
      </c>
      <c r="G42" s="5">
        <v>1</v>
      </c>
    </row>
    <row r="43" spans="1:14" ht="15" customHeight="1" x14ac:dyDescent="0.25">
      <c r="A43" s="1" t="s">
        <v>17</v>
      </c>
      <c r="B43" s="1">
        <v>95</v>
      </c>
      <c r="C43" s="5">
        <v>1</v>
      </c>
      <c r="E43" s="1" t="s">
        <v>17</v>
      </c>
      <c r="F43" s="1">
        <v>95</v>
      </c>
      <c r="G43" s="5">
        <v>1</v>
      </c>
    </row>
    <row r="44" spans="1:14" ht="15" customHeight="1" x14ac:dyDescent="0.25">
      <c r="A44" s="1" t="s">
        <v>20</v>
      </c>
      <c r="B44" s="1" t="s">
        <v>42</v>
      </c>
      <c r="E44" s="1" t="s">
        <v>20</v>
      </c>
      <c r="F44" s="1" t="s">
        <v>42</v>
      </c>
    </row>
    <row r="45" spans="1:14" ht="15" customHeight="1" x14ac:dyDescent="0.25"/>
    <row r="46" spans="1:14" ht="15" customHeight="1" x14ac:dyDescent="0.25"/>
    <row r="47" spans="1:14" ht="15" customHeight="1" x14ac:dyDescent="0.25">
      <c r="E47" s="7"/>
    </row>
    <row r="48" spans="1:14" ht="15" customHeight="1" x14ac:dyDescent="0.25"/>
    <row r="49" spans="2:4" ht="15" customHeight="1" x14ac:dyDescent="0.25"/>
    <row r="50" spans="2:4" ht="15" customHeight="1" x14ac:dyDescent="0.25">
      <c r="B50" s="5"/>
      <c r="D50" s="12"/>
    </row>
    <row r="51" spans="2:4" x14ac:dyDescent="0.25">
      <c r="B51" s="5"/>
      <c r="D5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212E-2EA8-4BB8-82C3-B68DB16DF294}">
  <dimension ref="A1:P51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style="1" customWidth="1"/>
    <col min="2" max="7" width="8.85546875" style="1"/>
    <col min="8" max="8" width="9.7109375" style="1" customWidth="1"/>
    <col min="9" max="9" width="8.5703125" style="1" customWidth="1"/>
    <col min="10" max="10" width="2.85546875" style="1" customWidth="1"/>
    <col min="11" max="11" width="8.85546875" style="1"/>
    <col min="12" max="12" width="8.85546875" style="5"/>
    <col min="13" max="13" width="8.85546875" style="1"/>
    <col min="14" max="14" width="8.85546875" style="12"/>
    <col min="15" max="16384" width="8.85546875" style="1"/>
  </cols>
  <sheetData>
    <row r="1" spans="1:14" x14ac:dyDescent="0.25">
      <c r="A1" s="1" t="s">
        <v>59</v>
      </c>
      <c r="C1" s="1" t="s">
        <v>58</v>
      </c>
      <c r="H1" s="5" t="s">
        <v>21</v>
      </c>
      <c r="I1" s="5">
        <v>1</v>
      </c>
      <c r="J1" s="5"/>
      <c r="L1" s="1"/>
    </row>
    <row r="2" spans="1:14" x14ac:dyDescent="0.25">
      <c r="I2" s="5"/>
      <c r="J2" s="5"/>
      <c r="L2" s="1"/>
    </row>
    <row r="3" spans="1:14" x14ac:dyDescent="0.25">
      <c r="A3" s="38"/>
      <c r="J3" s="5"/>
      <c r="L3" s="1"/>
    </row>
    <row r="4" spans="1:14" x14ac:dyDescent="0.25">
      <c r="A4" s="38"/>
      <c r="L4" s="1"/>
    </row>
    <row r="5" spans="1:14" x14ac:dyDescent="0.25">
      <c r="A5" s="38"/>
      <c r="G5" s="5"/>
      <c r="I5" s="7"/>
      <c r="L5" s="1"/>
      <c r="N5" s="1"/>
    </row>
    <row r="6" spans="1:14" x14ac:dyDescent="0.25">
      <c r="G6" s="5"/>
      <c r="I6" s="7"/>
      <c r="L6" s="1"/>
      <c r="N6" s="1"/>
    </row>
    <row r="7" spans="1:14" x14ac:dyDescent="0.25">
      <c r="G7" s="5"/>
      <c r="I7" s="7"/>
      <c r="L7" s="1"/>
      <c r="N7" s="1"/>
    </row>
    <row r="8" spans="1:14" x14ac:dyDescent="0.25">
      <c r="G8" s="5"/>
      <c r="I8" s="7"/>
      <c r="L8" s="1"/>
      <c r="N8" s="1"/>
    </row>
    <row r="9" spans="1:14" x14ac:dyDescent="0.25">
      <c r="L9" s="1"/>
      <c r="N9" s="1"/>
    </row>
    <row r="10" spans="1:14" ht="15.75" thickBot="1" x14ac:dyDescent="0.3">
      <c r="A10" s="17"/>
      <c r="L10" s="1"/>
      <c r="N10" s="1"/>
    </row>
    <row r="11" spans="1:14" ht="15.75" thickBot="1" x14ac:dyDescent="0.3">
      <c r="A11" s="20" t="s">
        <v>8</v>
      </c>
      <c r="B11" s="21" t="s">
        <v>7</v>
      </c>
      <c r="C11" s="21" t="s">
        <v>51</v>
      </c>
      <c r="D11" s="21" t="s">
        <v>52</v>
      </c>
      <c r="E11" s="21" t="s">
        <v>53</v>
      </c>
      <c r="F11" s="21"/>
      <c r="G11" s="22" t="s">
        <v>26</v>
      </c>
      <c r="H11" s="22" t="s">
        <v>34</v>
      </c>
      <c r="I11" s="23" t="s">
        <v>9</v>
      </c>
      <c r="K11" s="2" t="s">
        <v>30</v>
      </c>
      <c r="L11" s="13"/>
      <c r="N11" s="1"/>
    </row>
    <row r="12" spans="1:14" x14ac:dyDescent="0.25">
      <c r="A12" s="3">
        <v>10</v>
      </c>
      <c r="B12" s="4">
        <f>Level1*Level2</f>
        <v>1</v>
      </c>
      <c r="C12" s="4">
        <v>1</v>
      </c>
      <c r="D12" s="4">
        <v>1</v>
      </c>
      <c r="E12" s="4">
        <v>1</v>
      </c>
      <c r="F12" s="4"/>
      <c r="G12" s="16">
        <f xml:space="preserve"> extra1 * extra2 * extra3</f>
        <v>1.1025</v>
      </c>
      <c r="H12" s="16">
        <f xml:space="preserve"> numRxn * extraAll</f>
        <v>1.1025</v>
      </c>
      <c r="I12" s="16">
        <f xml:space="preserve"> rxnVol *numRxn*extraAll</f>
        <v>11.025</v>
      </c>
      <c r="K12" s="2" t="s">
        <v>29</v>
      </c>
      <c r="L12" s="12"/>
    </row>
    <row r="13" spans="1:14" x14ac:dyDescent="0.25">
      <c r="H13" s="7"/>
      <c r="K13" s="2" t="s">
        <v>33</v>
      </c>
      <c r="L13" s="12"/>
    </row>
    <row r="14" spans="1:14" x14ac:dyDescent="0.25">
      <c r="A14" s="8" t="s">
        <v>22</v>
      </c>
      <c r="B14" s="9" t="s">
        <v>28</v>
      </c>
      <c r="C14" s="9" t="s">
        <v>6</v>
      </c>
      <c r="D14" s="9" t="s">
        <v>5</v>
      </c>
      <c r="E14" s="9" t="s">
        <v>4</v>
      </c>
      <c r="F14" s="9" t="s">
        <v>3</v>
      </c>
      <c r="H14" s="8" t="s">
        <v>25</v>
      </c>
      <c r="I14" s="8" t="s">
        <v>23</v>
      </c>
      <c r="L14" s="1"/>
    </row>
    <row r="15" spans="1:14" x14ac:dyDescent="0.25">
      <c r="A15" s="6" t="s">
        <v>0</v>
      </c>
      <c r="B15" s="29">
        <f t="shared" ref="B15:B20" si="0">C15 * numRxn*extraAll</f>
        <v>7.8093750000000011</v>
      </c>
      <c r="C15" s="19">
        <f xml:space="preserve"> rxnVol - SUM(C16:C20)</f>
        <v>7.0833333333333339</v>
      </c>
      <c r="D15" s="6"/>
      <c r="E15" s="6" t="s">
        <v>12</v>
      </c>
      <c r="F15" s="6" t="s">
        <v>2</v>
      </c>
      <c r="G15" s="7"/>
      <c r="H15" s="7"/>
      <c r="I15" s="15">
        <f>C15/ rxnVol</f>
        <v>0.70833333333333337</v>
      </c>
      <c r="L15" s="1"/>
    </row>
    <row r="16" spans="1:14" x14ac:dyDescent="0.25">
      <c r="A16" s="6" t="s">
        <v>13</v>
      </c>
      <c r="B16" s="29">
        <f>C16 * numRxn*extraAll</f>
        <v>0.27562500000000001</v>
      </c>
      <c r="C16" s="30">
        <f xml:space="preserve"> rxnVol *E16/D16</f>
        <v>0.25</v>
      </c>
      <c r="D16" s="7">
        <v>20</v>
      </c>
      <c r="E16" s="7">
        <v>0.5</v>
      </c>
      <c r="F16" s="6" t="s">
        <v>14</v>
      </c>
      <c r="G16" s="7"/>
      <c r="H16" s="7"/>
      <c r="L16" s="1"/>
    </row>
    <row r="17" spans="1:16" x14ac:dyDescent="0.25">
      <c r="A17" s="6" t="s">
        <v>50</v>
      </c>
      <c r="B17" s="31">
        <f t="shared" si="0"/>
        <v>2.2050000000000001</v>
      </c>
      <c r="C17" s="30">
        <f t="shared" ref="C17:C20" si="1" xml:space="preserve"> rxnVol *E17/D17</f>
        <v>2</v>
      </c>
      <c r="D17" s="6">
        <v>5</v>
      </c>
      <c r="E17" s="6">
        <v>1</v>
      </c>
      <c r="F17" s="6" t="s">
        <v>1</v>
      </c>
      <c r="G17" s="7"/>
      <c r="H17" s="6">
        <v>6</v>
      </c>
      <c r="I17" s="5" t="s">
        <v>31</v>
      </c>
      <c r="L17" s="1"/>
    </row>
    <row r="18" spans="1:16" x14ac:dyDescent="0.25">
      <c r="A18" s="6" t="s">
        <v>19</v>
      </c>
      <c r="B18" s="29">
        <f>C18 * numRxn*extraAll</f>
        <v>0.73499999999999999</v>
      </c>
      <c r="C18" s="30">
        <f xml:space="preserve"> rxnVol *E18/D18</f>
        <v>0.66666666666666663</v>
      </c>
      <c r="D18" s="7">
        <v>1500</v>
      </c>
      <c r="E18" s="7">
        <v>100</v>
      </c>
      <c r="F18" s="6" t="s">
        <v>27</v>
      </c>
      <c r="G18" s="7"/>
      <c r="H18" s="6">
        <v>1</v>
      </c>
      <c r="I18" s="5" t="s">
        <v>32</v>
      </c>
      <c r="L18" s="1"/>
    </row>
    <row r="19" spans="1:16" x14ac:dyDescent="0.25">
      <c r="A19" s="6" t="s">
        <v>47</v>
      </c>
      <c r="B19" s="32">
        <f t="shared" si="0"/>
        <v>0</v>
      </c>
      <c r="C19" s="30">
        <f t="shared" si="1"/>
        <v>0</v>
      </c>
      <c r="D19" s="7">
        <v>40</v>
      </c>
      <c r="E19" s="7">
        <v>0</v>
      </c>
      <c r="F19" s="6" t="s">
        <v>45</v>
      </c>
      <c r="G19" s="7"/>
      <c r="H19" s="6">
        <v>1</v>
      </c>
      <c r="I19" s="5" t="s">
        <v>39</v>
      </c>
      <c r="L19" s="1"/>
    </row>
    <row r="20" spans="1:16" x14ac:dyDescent="0.25">
      <c r="A20" s="6" t="s">
        <v>47</v>
      </c>
      <c r="B20" s="32">
        <f t="shared" si="0"/>
        <v>0</v>
      </c>
      <c r="C20" s="30">
        <f t="shared" si="1"/>
        <v>0</v>
      </c>
      <c r="D20" s="7">
        <v>10</v>
      </c>
      <c r="E20" s="7">
        <v>0</v>
      </c>
      <c r="F20" s="6" t="s">
        <v>45</v>
      </c>
      <c r="G20" s="7"/>
      <c r="L20" s="1"/>
    </row>
    <row r="21" spans="1:16" x14ac:dyDescent="0.25">
      <c r="A21" s="9" t="s">
        <v>10</v>
      </c>
      <c r="B21" s="19">
        <f xml:space="preserve"> SUM(B15:B20)</f>
        <v>11.025</v>
      </c>
      <c r="C21" s="10">
        <f xml:space="preserve"> SUM(C15:C20)</f>
        <v>10</v>
      </c>
      <c r="D21" s="7"/>
      <c r="E21" s="7"/>
      <c r="F21" s="7"/>
      <c r="G21" s="7"/>
      <c r="H21" s="6" t="s">
        <v>24</v>
      </c>
      <c r="I21" s="10">
        <f xml:space="preserve"> C21 * numRxn*extraAll</f>
        <v>11.025</v>
      </c>
      <c r="L21" s="1"/>
    </row>
    <row r="23" spans="1:16" x14ac:dyDescent="0.25">
      <c r="A23" s="7"/>
      <c r="B23" s="7"/>
      <c r="C23" s="6" t="s">
        <v>37</v>
      </c>
      <c r="D23" s="6" t="s">
        <v>60</v>
      </c>
      <c r="E23" s="6" t="s">
        <v>61</v>
      </c>
      <c r="F23" s="6" t="s">
        <v>62</v>
      </c>
      <c r="G23" s="6" t="s">
        <v>63</v>
      </c>
      <c r="H23" s="6" t="s">
        <v>64</v>
      </c>
      <c r="I23" s="6" t="s">
        <v>65</v>
      </c>
      <c r="K23" s="14" t="s">
        <v>38</v>
      </c>
    </row>
    <row r="24" spans="1:16" x14ac:dyDescent="0.25">
      <c r="A24" s="6" t="s">
        <v>35</v>
      </c>
      <c r="B24" s="7"/>
      <c r="C24" s="7">
        <f xml:space="preserve"> Level2 * Level3 * extra1 * extra2 * extra3</f>
        <v>1.1025</v>
      </c>
      <c r="D24" s="7">
        <f t="shared" ref="D24:I24" si="2" xml:space="preserve"> Level2* extra2 * extra3</f>
        <v>1.05</v>
      </c>
      <c r="E24" s="7">
        <f t="shared" si="2"/>
        <v>1.05</v>
      </c>
      <c r="F24" s="7">
        <f t="shared" si="2"/>
        <v>1.05</v>
      </c>
      <c r="G24" s="7">
        <f t="shared" si="2"/>
        <v>1.05</v>
      </c>
      <c r="H24" s="7">
        <f t="shared" si="2"/>
        <v>1.05</v>
      </c>
      <c r="I24" s="7">
        <f t="shared" si="2"/>
        <v>1.05</v>
      </c>
      <c r="K24" s="1">
        <f xml:space="preserve"> Level1 * Level2</f>
        <v>1</v>
      </c>
    </row>
    <row r="25" spans="1:16" x14ac:dyDescent="0.25">
      <c r="A25" s="6" t="s">
        <v>36</v>
      </c>
      <c r="B25" s="33"/>
      <c r="C25" s="34" t="s">
        <v>46</v>
      </c>
      <c r="D25" s="35" t="s">
        <v>49</v>
      </c>
      <c r="E25" s="35" t="s">
        <v>49</v>
      </c>
      <c r="F25" s="35" t="s">
        <v>49</v>
      </c>
      <c r="G25" s="35" t="s">
        <v>49</v>
      </c>
      <c r="H25" s="35" t="s">
        <v>49</v>
      </c>
      <c r="I25" s="35" t="s">
        <v>49</v>
      </c>
      <c r="K25" s="3">
        <f xml:space="preserve">  extra3</f>
        <v>1</v>
      </c>
      <c r="N25" s="39"/>
    </row>
    <row r="26" spans="1:16" x14ac:dyDescent="0.25">
      <c r="A26" s="6" t="s">
        <v>40</v>
      </c>
      <c r="B26" s="7"/>
      <c r="C26" s="36">
        <f xml:space="preserve"> SUM(C15:C17)*numRxnSpl1</f>
        <v>10.290000000000001</v>
      </c>
      <c r="D26" s="36">
        <f t="shared" ref="D26:I26" si="3" xml:space="preserve"> SUM($C15:$C17) * numRxnSpl2</f>
        <v>9.3333333333333339</v>
      </c>
      <c r="E26" s="36">
        <f t="shared" si="3"/>
        <v>9.3333333333333339</v>
      </c>
      <c r="F26" s="36">
        <f t="shared" si="3"/>
        <v>9.3333333333333339</v>
      </c>
      <c r="G26" s="36">
        <f t="shared" si="3"/>
        <v>9.3333333333333339</v>
      </c>
      <c r="H26" s="36">
        <f t="shared" si="3"/>
        <v>9.3333333333333339</v>
      </c>
      <c r="I26" s="36">
        <f t="shared" si="3"/>
        <v>9.3333333333333339</v>
      </c>
      <c r="K26" s="25" t="s">
        <v>47</v>
      </c>
    </row>
    <row r="27" spans="1:16" x14ac:dyDescent="0.25">
      <c r="A27" s="6" t="s">
        <v>19</v>
      </c>
      <c r="B27" s="7"/>
      <c r="C27" s="36">
        <f xml:space="preserve"> C18 * numRxnSpl1</f>
        <v>0.73499999999999999</v>
      </c>
      <c r="D27" s="36">
        <f t="shared" ref="D27:I27" si="4" xml:space="preserve"> SUM($C18) * numRxnSpl2</f>
        <v>0.66666666666666663</v>
      </c>
      <c r="E27" s="36">
        <f t="shared" si="4"/>
        <v>0.66666666666666663</v>
      </c>
      <c r="F27" s="36">
        <f t="shared" si="4"/>
        <v>0.66666666666666663</v>
      </c>
      <c r="G27" s="36">
        <f t="shared" si="4"/>
        <v>0.66666666666666663</v>
      </c>
      <c r="H27" s="36">
        <f t="shared" si="4"/>
        <v>0.66666666666666663</v>
      </c>
      <c r="I27" s="36">
        <f t="shared" si="4"/>
        <v>0.66666666666666663</v>
      </c>
    </row>
    <row r="28" spans="1:16" x14ac:dyDescent="0.25">
      <c r="A28" s="6" t="s">
        <v>54</v>
      </c>
      <c r="B28" s="7"/>
      <c r="C28" s="37">
        <f xml:space="preserve"> C20 * numRxnSpl1</f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L28" s="24"/>
      <c r="M28" s="40"/>
    </row>
    <row r="29" spans="1:16" x14ac:dyDescent="0.25">
      <c r="A29" s="6" t="s">
        <v>48</v>
      </c>
      <c r="B29" s="7"/>
      <c r="C29" s="36">
        <v>0</v>
      </c>
      <c r="D29" s="36">
        <f t="shared" ref="D29:I29" si="5" xml:space="preserve"> rxnVol * numRxnSpl2 - SUM(D26:D28)</f>
        <v>0</v>
      </c>
      <c r="E29" s="36">
        <f t="shared" si="5"/>
        <v>0</v>
      </c>
      <c r="F29" s="36">
        <f t="shared" si="5"/>
        <v>0</v>
      </c>
      <c r="G29" s="36">
        <f t="shared" si="5"/>
        <v>0</v>
      </c>
      <c r="H29" s="36">
        <f t="shared" si="5"/>
        <v>0</v>
      </c>
      <c r="I29" s="36">
        <f t="shared" si="5"/>
        <v>0</v>
      </c>
      <c r="N29" s="11"/>
      <c r="O29" s="11"/>
      <c r="P29" s="11"/>
    </row>
    <row r="30" spans="1:16" x14ac:dyDescent="0.25">
      <c r="A30" s="26" t="s">
        <v>41</v>
      </c>
      <c r="B30" s="27"/>
      <c r="C30" s="18">
        <f t="shared" ref="C30:I30" si="6" xml:space="preserve"> SUM(C26:C29)</f>
        <v>11.025</v>
      </c>
      <c r="D30" s="18">
        <f t="shared" si="6"/>
        <v>10</v>
      </c>
      <c r="E30" s="18">
        <f t="shared" si="6"/>
        <v>10</v>
      </c>
      <c r="F30" s="18">
        <f t="shared" si="6"/>
        <v>10</v>
      </c>
      <c r="G30" s="18">
        <f t="shared" si="6"/>
        <v>10</v>
      </c>
      <c r="H30" s="18">
        <f t="shared" si="6"/>
        <v>10</v>
      </c>
      <c r="I30" s="18">
        <f t="shared" si="6"/>
        <v>10</v>
      </c>
      <c r="N30" s="11"/>
      <c r="O30" s="11"/>
      <c r="P30" s="11"/>
    </row>
    <row r="31" spans="1:16" x14ac:dyDescent="0.25">
      <c r="M31" s="11"/>
      <c r="N31" s="11"/>
      <c r="O31" s="11"/>
      <c r="P31" s="11"/>
    </row>
    <row r="32" spans="1:16" ht="15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M32" s="11"/>
      <c r="N32" s="11"/>
      <c r="O32" s="11"/>
      <c r="P32" s="11"/>
    </row>
    <row r="33" spans="1:14" ht="15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L33" s="1"/>
      <c r="N33" s="1"/>
    </row>
    <row r="34" spans="1:14" ht="1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L34" s="1"/>
      <c r="N34" s="1"/>
    </row>
    <row r="35" spans="1:14" ht="15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L35" s="1"/>
      <c r="N35" s="1"/>
    </row>
    <row r="36" spans="1:14" ht="15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L36" s="1"/>
      <c r="N36" s="1"/>
    </row>
    <row r="37" spans="1:14" ht="15" customHeight="1" x14ac:dyDescent="0.25"/>
    <row r="38" spans="1:14" ht="15" customHeight="1" x14ac:dyDescent="0.25">
      <c r="A38" s="1" t="s">
        <v>55</v>
      </c>
      <c r="B38" s="1" t="s">
        <v>11</v>
      </c>
      <c r="C38" s="1" t="s">
        <v>18</v>
      </c>
      <c r="E38" s="1" t="s">
        <v>57</v>
      </c>
      <c r="F38" s="1" t="s">
        <v>11</v>
      </c>
      <c r="G38" s="1" t="s">
        <v>18</v>
      </c>
    </row>
    <row r="39" spans="1:14" ht="15" customHeight="1" x14ac:dyDescent="0.25">
      <c r="A39" s="1" t="s">
        <v>43</v>
      </c>
      <c r="B39" s="1">
        <v>95</v>
      </c>
      <c r="C39" s="7">
        <v>20</v>
      </c>
      <c r="E39" s="1" t="s">
        <v>43</v>
      </c>
      <c r="F39" s="1">
        <v>95</v>
      </c>
      <c r="G39" s="7">
        <v>20</v>
      </c>
      <c r="H39" s="1" t="s">
        <v>56</v>
      </c>
    </row>
    <row r="40" spans="1:14" ht="15" customHeight="1" x14ac:dyDescent="0.25">
      <c r="A40" s="1" t="s">
        <v>44</v>
      </c>
      <c r="E40" s="1" t="s">
        <v>44</v>
      </c>
    </row>
    <row r="41" spans="1:14" ht="15" customHeight="1" x14ac:dyDescent="0.25">
      <c r="A41" s="1" t="s">
        <v>15</v>
      </c>
      <c r="B41" s="1">
        <v>60</v>
      </c>
      <c r="C41" s="5">
        <v>1</v>
      </c>
      <c r="E41" s="1" t="s">
        <v>15</v>
      </c>
      <c r="F41" s="1">
        <v>60</v>
      </c>
      <c r="G41" s="5">
        <v>2</v>
      </c>
    </row>
    <row r="42" spans="1:14" ht="15" customHeight="1" x14ac:dyDescent="0.25">
      <c r="A42" s="1" t="s">
        <v>16</v>
      </c>
      <c r="B42" s="1">
        <v>72</v>
      </c>
      <c r="C42" s="5">
        <v>1</v>
      </c>
      <c r="E42" s="1" t="s">
        <v>16</v>
      </c>
      <c r="F42" s="1">
        <v>72</v>
      </c>
      <c r="G42" s="5">
        <v>1</v>
      </c>
    </row>
    <row r="43" spans="1:14" ht="15" customHeight="1" x14ac:dyDescent="0.25">
      <c r="A43" s="1" t="s">
        <v>17</v>
      </c>
      <c r="B43" s="1">
        <v>95</v>
      </c>
      <c r="C43" s="5">
        <v>1</v>
      </c>
      <c r="E43" s="1" t="s">
        <v>17</v>
      </c>
      <c r="F43" s="1">
        <v>95</v>
      </c>
      <c r="G43" s="5">
        <v>1</v>
      </c>
    </row>
    <row r="44" spans="1:14" ht="15" customHeight="1" x14ac:dyDescent="0.25">
      <c r="A44" s="1" t="s">
        <v>20</v>
      </c>
      <c r="B44" s="1" t="s">
        <v>42</v>
      </c>
      <c r="E44" s="1" t="s">
        <v>20</v>
      </c>
      <c r="F44" s="1" t="s">
        <v>42</v>
      </c>
    </row>
    <row r="45" spans="1:14" ht="15" customHeight="1" x14ac:dyDescent="0.25"/>
    <row r="46" spans="1:14" ht="15" customHeight="1" x14ac:dyDescent="0.25"/>
    <row r="47" spans="1:14" ht="15" customHeight="1" x14ac:dyDescent="0.25">
      <c r="E47" s="7"/>
    </row>
    <row r="48" spans="1:14" ht="15" customHeight="1" x14ac:dyDescent="0.25"/>
    <row r="49" spans="2:4" ht="15" customHeight="1" x14ac:dyDescent="0.25"/>
    <row r="50" spans="2:4" ht="15" customHeight="1" x14ac:dyDescent="0.25">
      <c r="B50" s="5"/>
      <c r="D50" s="12"/>
    </row>
    <row r="51" spans="2:4" x14ac:dyDescent="0.25">
      <c r="B51" s="5"/>
      <c r="D5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Protocol</vt:lpstr>
      <vt:lpstr>Sheet1</vt:lpstr>
      <vt:lpstr>Sheet2</vt:lpstr>
      <vt:lpstr>extra1</vt:lpstr>
      <vt:lpstr>extra2</vt:lpstr>
      <vt:lpstr>extra3</vt:lpstr>
      <vt:lpstr>extraAll</vt:lpstr>
      <vt:lpstr>Level1</vt:lpstr>
      <vt:lpstr>Level2</vt:lpstr>
      <vt:lpstr>Level3</vt:lpstr>
      <vt:lpstr>numRxn</vt:lpstr>
      <vt:lpstr>numRxnSpl1</vt:lpstr>
      <vt:lpstr>numRxnSpl2</vt:lpstr>
      <vt:lpstr>Protocol!Print_Area</vt:lpstr>
      <vt:lpstr>rxnVol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maporitz</dc:creator>
  <cp:lastModifiedBy>Joshua Whitehead</cp:lastModifiedBy>
  <cp:lastPrinted>2021-01-29T19:37:39Z</cp:lastPrinted>
  <dcterms:created xsi:type="dcterms:W3CDTF">2020-11-03T23:59:22Z</dcterms:created>
  <dcterms:modified xsi:type="dcterms:W3CDTF">2021-01-29T21:10:25Z</dcterms:modified>
</cp:coreProperties>
</file>