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oshna Rence\Downloads\"/>
    </mc:Choice>
  </mc:AlternateContent>
  <xr:revisionPtr revIDLastSave="0" documentId="13_ncr:1_{9DEF1497-4D53-461E-8336-CA133BDDFA76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2" r:id="rId1"/>
    <sheet name="Sheet2" sheetId="3" r:id="rId2"/>
    <sheet name="Sheet5" sheetId="7" r:id="rId3"/>
    <sheet name="Sheet3" sheetId="8" r:id="rId4"/>
    <sheet name="Sheet4" sheetId="9" r:id="rId5"/>
    <sheet name="Crowdfunding" sheetId="1" r:id="rId6"/>
    <sheet name="Sheet6" sheetId="10" r:id="rId7"/>
  </sheets>
  <definedNames>
    <definedName name="_xlnm._FilterDatabase" localSheetId="4" hidden="1">Sheet4!$A$1:$D$1001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E2" i="8" s="1"/>
  <c r="H3" i="8"/>
  <c r="H4" i="8"/>
  <c r="H5" i="8"/>
  <c r="H6" i="8"/>
  <c r="H7" i="8"/>
  <c r="H8" i="8"/>
  <c r="H9" i="8"/>
  <c r="H10" i="8"/>
  <c r="H11" i="8"/>
  <c r="H12" i="8"/>
  <c r="H13" i="8"/>
  <c r="G3" i="8"/>
  <c r="G4" i="8"/>
  <c r="G5" i="8"/>
  <c r="G6" i="8"/>
  <c r="G7" i="8"/>
  <c r="G8" i="8"/>
  <c r="G9" i="8"/>
  <c r="G10" i="8"/>
  <c r="G11" i="8"/>
  <c r="G12" i="8"/>
  <c r="G13" i="8"/>
  <c r="F3" i="8"/>
  <c r="F4" i="8"/>
  <c r="F5" i="8"/>
  <c r="F6" i="8"/>
  <c r="F7" i="8"/>
  <c r="F8" i="8"/>
  <c r="F9" i="8"/>
  <c r="F10" i="8"/>
  <c r="F11" i="8"/>
  <c r="F12" i="8"/>
  <c r="F13" i="8"/>
  <c r="E3" i="8"/>
  <c r="E4" i="8"/>
  <c r="E5" i="8"/>
  <c r="E6" i="8"/>
  <c r="E7" i="8"/>
  <c r="E8" i="8"/>
  <c r="E9" i="8"/>
  <c r="E10" i="8"/>
  <c r="E11" i="8"/>
  <c r="E12" i="8"/>
  <c r="E13" i="8"/>
  <c r="D13" i="8"/>
  <c r="D12" i="8"/>
  <c r="D11" i="8"/>
  <c r="D10" i="8"/>
  <c r="D9" i="8"/>
  <c r="D8" i="8"/>
  <c r="D7" i="8"/>
  <c r="D6" i="8"/>
  <c r="D5" i="8"/>
  <c r="D4" i="8"/>
  <c r="D3" i="8"/>
  <c r="D2" i="8"/>
  <c r="C13" i="8"/>
  <c r="C12" i="8"/>
  <c r="C11" i="8"/>
  <c r="C10" i="8"/>
  <c r="C9" i="8"/>
  <c r="C8" i="8"/>
  <c r="C7" i="8"/>
  <c r="C6" i="8"/>
  <c r="C5" i="8"/>
  <c r="C4" i="8"/>
  <c r="C3" i="8"/>
  <c r="C2" i="8"/>
  <c r="B13" i="8"/>
  <c r="B12" i="8"/>
  <c r="B11" i="8"/>
  <c r="B10" i="8"/>
  <c r="B9" i="8"/>
  <c r="B8" i="8"/>
  <c r="B7" i="8"/>
  <c r="B6" i="8"/>
  <c r="B5" i="8"/>
  <c r="B4" i="8"/>
  <c r="B3" i="8"/>
  <c r="I1015" i="9"/>
  <c r="I1013" i="9"/>
  <c r="I1011" i="9"/>
  <c r="I1009" i="9"/>
  <c r="I1007" i="9"/>
  <c r="I1005" i="9"/>
  <c r="C1015" i="9"/>
  <c r="C1013" i="9"/>
  <c r="C1011" i="9"/>
  <c r="C1009" i="9"/>
  <c r="C1007" i="9"/>
  <c r="C1005" i="9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10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G2" i="8" l="1"/>
  <c r="H2" i="8"/>
  <c r="F2" i="8"/>
</calcChain>
</file>

<file path=xl/sharedStrings.xml><?xml version="1.0" encoding="utf-8"?>
<sst xmlns="http://schemas.openxmlformats.org/spreadsheetml/2006/main" count="9698" uniqueCount="2121">
  <si>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</si>
  <si>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</si>
  <si>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</si>
  <si>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</si>
  <si>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</si>
  <si>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</si>
  <si>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</si>
  <si>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</si>
  <si>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</si>
  <si>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</si>
  <si>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</si>
  <si>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</si>
  <si>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</si>
  <si>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</si>
  <si>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</si>
  <si>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</si>
  <si>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</si>
  <si>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</si>
  <si>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</si>
  <si>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</si>
  <si>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</si>
  <si>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</si>
  <si>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</si>
  <si>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</si>
  <si>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</si>
  <si>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</si>
  <si>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</si>
  <si>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</si>
  <si>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</si>
  <si>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</si>
  <si>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</si>
  <si>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</si>
  <si>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</si>
  <si>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</si>
  <si>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</si>
  <si>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</si>
  <si>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</si>
  <si>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</si>
  <si>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</si>
  <si>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</si>
  <si>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</si>
  <si>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</si>
  <si>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</si>
  <si>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</si>
  <si>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</si>
  <si>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</si>
  <si>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</si>
  <si>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</si>
  <si>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</si>
  <si>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</si>
  <si>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</si>
  <si>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</si>
  <si>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</si>
  <si>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</si>
  <si>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</si>
  <si>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</si>
  <si>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</si>
  <si>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</si>
  <si>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</si>
  <si>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</si>
  <si>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</si>
  <si>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</si>
  <si>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</si>
  <si>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</si>
  <si>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</si>
  <si>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</si>
  <si>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</si>
  <si>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</si>
  <si>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</si>
  <si>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</si>
  <si>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</si>
  <si>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</si>
  <si>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</si>
  <si>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</si>
  <si>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</si>
  <si>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</si>
  <si>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</si>
  <si>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</si>
  <si>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</si>
  <si>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</si>
  <si>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</si>
  <si>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</si>
  <si>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</si>
  <si>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</si>
  <si>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</si>
  <si>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</si>
  <si>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</si>
  <si>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</si>
  <si>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</si>
  <si>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</si>
  <si>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</si>
  <si>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</si>
  <si>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</si>
  <si>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</si>
  <si>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</si>
  <si>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</si>
  <si>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</si>
  <si>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</si>
  <si>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</si>
  <si>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</si>
  <si>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</si>
  <si>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</si>
  <si>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</si>
  <si>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</si>
  <si>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</si>
  <si>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</si>
  <si>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</si>
  <si>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</si>
  <si>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</si>
  <si>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</si>
  <si>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</si>
  <si>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</si>
  <si>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</si>
  <si>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</si>
  <si>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</si>
  <si>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</si>
  <si>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</si>
  <si>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</si>
  <si>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</si>
  <si>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</si>
  <si>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</si>
  <si>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</si>
  <si>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</si>
  <si>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</si>
  <si>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</si>
  <si>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</si>
  <si>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</si>
  <si>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</si>
  <si>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</si>
  <si>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</si>
  <si>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</si>
  <si>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</si>
  <si>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</si>
  <si>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</si>
  <si>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</si>
  <si>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</si>
  <si>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</si>
  <si>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</si>
  <si>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</si>
  <si>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</si>
  <si>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</si>
  <si>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</si>
  <si>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</si>
  <si>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</si>
  <si>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</si>
  <si>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</si>
  <si>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</si>
  <si>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</si>
  <si>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</si>
  <si>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</si>
  <si>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</si>
  <si>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</si>
  <si>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</si>
  <si>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</si>
  <si>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</si>
  <si>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</si>
  <si>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</si>
  <si>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</si>
  <si>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</si>
  <si>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</si>
  <si>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</si>
  <si>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</si>
  <si>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</si>
  <si>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</si>
  <si>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</si>
  <si>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</si>
  <si>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</si>
  <si>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</si>
  <si>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</si>
  <si>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</si>
  <si>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</si>
  <si>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</si>
  <si>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</si>
  <si>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</si>
  <si>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</si>
  <si>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</si>
  <si>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</si>
  <si>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</si>
  <si>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</si>
  <si>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</si>
  <si>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</si>
  <si>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</si>
  <si>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</si>
  <si>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</si>
  <si>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</si>
  <si>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</si>
  <si>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</si>
  <si>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</si>
  <si>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</si>
  <si>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</si>
  <si>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</si>
  <si>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</si>
  <si>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</si>
  <si>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</si>
  <si>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</si>
  <si>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</si>
  <si>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</si>
  <si>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</si>
  <si>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</si>
  <si>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</si>
  <si>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</si>
  <si>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</si>
  <si>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</si>
  <si>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</si>
  <si>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</si>
  <si>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</si>
  <si>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</si>
  <si>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</si>
  <si>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</si>
  <si>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</si>
  <si>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</si>
  <si>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</si>
  <si>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</si>
  <si>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</si>
  <si>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</si>
  <si>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</si>
  <si>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</si>
  <si>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</si>
  <si>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</si>
  <si>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</si>
  <si>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</si>
  <si>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</si>
  <si>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</si>
  <si>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</si>
  <si>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</si>
  <si>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</si>
  <si>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</si>
  <si>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</si>
  <si>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</si>
  <si>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</si>
  <si>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</si>
  <si>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</si>
  <si>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</si>
  <si>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</si>
  <si>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</si>
  <si>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</si>
  <si>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</si>
  <si>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</si>
  <si>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</si>
  <si>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</si>
  <si>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</si>
  <si>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</si>
  <si>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</si>
  <si>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</si>
  <si>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</si>
  <si>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</si>
  <si>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</si>
  <si>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</si>
  <si>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</si>
  <si>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</si>
  <si>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</si>
  <si>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</si>
  <si>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</si>
  <si>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</si>
  <si>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</si>
  <si>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</si>
  <si>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</si>
  <si>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</si>
  <si>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</si>
  <si>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</si>
  <si>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</si>
  <si>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</si>
  <si>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</si>
  <si>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</si>
  <si>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</si>
  <si>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</si>
  <si>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</si>
  <si>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</si>
  <si>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</si>
  <si>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</si>
  <si>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</si>
  <si>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</si>
  <si>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</si>
  <si>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</si>
  <si>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</si>
  <si>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</si>
  <si>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</si>
  <si>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</si>
  <si>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</si>
  <si>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</si>
  <si>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</si>
  <si>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</si>
  <si>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</si>
  <si>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</si>
  <si>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</si>
  <si>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</si>
  <si>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</si>
  <si>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</si>
  <si>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</si>
  <si>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</si>
  <si>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</si>
  <si>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</si>
  <si>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</si>
  <si>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</si>
  <si>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</si>
  <si>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</si>
  <si>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</si>
  <si>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</si>
  <si>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</si>
  <si>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</si>
  <si>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</si>
  <si>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</si>
  <si>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</si>
  <si>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</si>
  <si>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</si>
  <si>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</si>
  <si>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</si>
  <si>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</si>
  <si>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</si>
  <si>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</si>
  <si>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</si>
  <si>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</si>
  <si>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</si>
  <si>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</si>
  <si>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</si>
  <si>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</si>
  <si>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</si>
  <si>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</si>
  <si>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</si>
  <si>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</si>
  <si>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</si>
  <si>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</si>
  <si>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</si>
  <si>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</si>
  <si>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</si>
  <si>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</si>
  <si>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</si>
  <si>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</si>
  <si>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</si>
  <si>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</si>
  <si>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</si>
  <si>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</si>
  <si>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</si>
  <si>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</si>
  <si>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</si>
  <si>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</si>
  <si>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</si>
  <si>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</si>
  <si>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</si>
  <si>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</si>
  <si>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</si>
  <si>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</si>
  <si>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</si>
  <si>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</si>
  <si>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</si>
  <si>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</si>
  <si>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</si>
  <si>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</si>
  <si>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</si>
  <si>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</si>
  <si>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</si>
  <si>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</si>
  <si>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</si>
  <si>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</si>
  <si>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</si>
  <si>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</si>
  <si>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</si>
  <si>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</si>
  <si>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</si>
  <si>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</si>
  <si>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</si>
  <si>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</si>
  <si>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</si>
  <si>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</si>
  <si>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</si>
  <si>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</si>
  <si>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</si>
  <si>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</si>
  <si>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</si>
  <si>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</si>
  <si>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</si>
  <si>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</si>
  <si>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</si>
  <si>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</si>
  <si>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</si>
  <si>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</si>
  <si>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</si>
  <si>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</si>
  <si>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</si>
  <si>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</si>
  <si>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</si>
  <si>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</si>
  <si>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</si>
  <si>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</si>
  <si>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</si>
  <si>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</si>
  <si>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</si>
  <si>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</si>
  <si>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</si>
  <si>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</si>
  <si>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</si>
  <si>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</si>
  <si>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</si>
  <si>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</si>
  <si>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</si>
  <si>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</si>
  <si>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</si>
  <si>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</si>
  <si>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</si>
  <si>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</si>
  <si>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</si>
  <si>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</si>
  <si>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</si>
  <si>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</si>
  <si>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</si>
  <si>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</si>
  <si>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</si>
  <si>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</si>
  <si>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</si>
  <si>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</si>
  <si>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</si>
  <si>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</si>
  <si>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</si>
  <si>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</si>
  <si>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</si>
  <si>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</si>
  <si>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</si>
  <si>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</si>
  <si>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</si>
  <si>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</si>
  <si>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</si>
  <si>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</si>
  <si>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</si>
  <si>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</si>
  <si>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</si>
  <si>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</si>
  <si>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</si>
  <si>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</si>
  <si>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</si>
  <si>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</si>
  <si>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</si>
  <si>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</si>
  <si>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</si>
  <si>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</si>
  <si>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</si>
  <si>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</si>
  <si>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</si>
  <si>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</si>
  <si>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</si>
  <si>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</si>
  <si>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</si>
  <si>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</si>
  <si>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</si>
  <si>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</si>
  <si>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</si>
  <si>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</si>
  <si>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</si>
  <si>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</si>
  <si>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</si>
  <si>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</si>
  <si>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</si>
  <si>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</si>
  <si>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</si>
  <si>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</si>
  <si>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</si>
  <si>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</si>
  <si>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</si>
  <si>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</si>
  <si>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</si>
  <si>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</si>
  <si>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</si>
  <si>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</si>
  <si>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</si>
  <si>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</si>
  <si>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</si>
  <si>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</si>
  <si>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</si>
  <si>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</si>
  <si>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</si>
  <si>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</si>
  <si>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</si>
  <si>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</si>
  <si>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</si>
  <si>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</si>
  <si>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</si>
  <si>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</si>
  <si>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</si>
  <si>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</si>
  <si>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</si>
  <si>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</si>
  <si>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</si>
  <si>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</si>
  <si>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</si>
  <si>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</si>
  <si>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</si>
  <si>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</si>
  <si>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</si>
  <si>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</si>
  <si>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</si>
  <si>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</si>
  <si>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</si>
  <si>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</si>
  <si>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</si>
  <si>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</si>
  <si>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</si>
  <si>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</si>
  <si>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</si>
  <si>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</si>
  <si>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</si>
  <si>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</si>
  <si>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</si>
  <si>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</si>
  <si>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</si>
  <si>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</si>
  <si>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</si>
  <si>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</si>
  <si>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</si>
  <si>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</si>
  <si>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</si>
  <si>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</si>
  <si>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</si>
  <si>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</si>
  <si>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</si>
  <si>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</si>
  <si>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</si>
  <si>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</si>
  <si>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</si>
  <si>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</si>
  <si>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</si>
  <si>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</si>
  <si>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</si>
  <si>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</si>
  <si>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</si>
  <si>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</si>
  <si>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</si>
  <si>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</si>
  <si>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</si>
  <si>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</si>
  <si>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</si>
  <si>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</si>
  <si>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</si>
  <si>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</si>
  <si>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</si>
  <si>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</si>
  <si>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</si>
  <si>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</si>
  <si>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</si>
  <si>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</si>
  <si>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</si>
  <si>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</si>
  <si>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</si>
  <si>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</si>
  <si>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</si>
  <si>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</si>
  <si>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</si>
  <si>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</si>
  <si>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</si>
  <si>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</si>
  <si>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</si>
  <si>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</si>
  <si>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</si>
  <si>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</si>
  <si>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</si>
  <si>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</si>
  <si>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</si>
  <si>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</si>
  <si>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</si>
  <si>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</si>
  <si>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</si>
  <si>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</si>
  <si>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</si>
  <si>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</si>
  <si>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</si>
  <si>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</si>
  <si>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</si>
  <si>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</si>
  <si>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</si>
  <si>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</si>
  <si>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</si>
  <si>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</si>
  <si>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</si>
  <si>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</si>
  <si>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</si>
  <si>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</si>
  <si>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</si>
  <si>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</si>
  <si>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</si>
  <si>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</si>
  <si>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</si>
  <si>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</si>
  <si>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</si>
  <si>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</si>
  <si>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</si>
  <si>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</si>
  <si>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</si>
  <si>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</si>
  <si>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</si>
  <si>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</si>
  <si>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</si>
  <si>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</si>
  <si>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</si>
  <si>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</si>
  <si>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</si>
  <si>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</si>
  <si>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</si>
  <si>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</si>
  <si>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</si>
  <si>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</si>
  <si>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</si>
  <si>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</si>
  <si>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</si>
  <si>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</si>
  <si>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</si>
  <si>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</si>
  <si>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</si>
  <si>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</si>
  <si>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</si>
  <si>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</si>
  <si>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</si>
  <si>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</si>
  <si>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</si>
  <si>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</si>
  <si>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</si>
  <si>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</si>
  <si>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</si>
  <si>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</si>
  <si>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</si>
  <si>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</si>
  <si>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</si>
  <si>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</si>
  <si>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</si>
  <si>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</si>
  <si>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</si>
  <si>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</si>
  <si>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</si>
  <si>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</si>
  <si>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</si>
  <si>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</si>
  <si>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</si>
  <si>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</si>
  <si>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</si>
  <si>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</si>
  <si>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</si>
  <si>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</si>
  <si>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</si>
  <si>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</si>
  <si>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</si>
  <si>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</si>
  <si>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</si>
  <si>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</si>
  <si>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</si>
  <si>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</si>
  <si>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</si>
  <si>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</si>
  <si>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</si>
  <si>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</si>
  <si>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</si>
  <si>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</si>
  <si>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</si>
  <si>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</si>
  <si>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</si>
  <si>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</si>
  <si>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</si>
  <si>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</si>
  <si>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</si>
  <si>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</si>
  <si>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</si>
  <si>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</si>
  <si>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</si>
  <si>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</si>
  <si>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</si>
  <si>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</si>
  <si>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</si>
  <si>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</si>
  <si>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</si>
  <si>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</si>
  <si>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</si>
  <si>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</si>
  <si>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</si>
  <si>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</si>
  <si>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</si>
  <si>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</si>
  <si>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</si>
  <si>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</si>
  <si>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</si>
  <si>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</si>
  <si>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</si>
  <si>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</si>
  <si>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</si>
  <si>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</si>
  <si>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</si>
  <si>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</si>
  <si>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</si>
  <si>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</si>
  <si>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</si>
  <si>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</si>
  <si>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</si>
  <si>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</si>
  <si>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</si>
  <si>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</si>
  <si>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</si>
  <si>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</si>
  <si>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</si>
  <si>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</si>
  <si>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</si>
  <si>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</si>
  <si>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</si>
  <si>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</si>
  <si>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</si>
  <si>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</si>
  <si>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</si>
  <si>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</si>
  <si>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</si>
  <si>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</si>
  <si>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</si>
  <si>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</si>
  <si>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</si>
  <si>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</si>
  <si>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</si>
  <si>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</si>
  <si>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</si>
  <si>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</si>
  <si>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</si>
  <si>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</si>
  <si>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</si>
  <si>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</si>
  <si>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</si>
  <si>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</si>
  <si>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</si>
  <si>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</si>
  <si>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</si>
  <si>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</si>
  <si>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</si>
  <si>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</si>
  <si>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</si>
  <si>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</si>
  <si>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</si>
  <si>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</si>
  <si>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</si>
  <si>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</si>
  <si>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</si>
  <si>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</si>
  <si>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</si>
  <si>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</si>
  <si>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</si>
  <si>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</si>
  <si>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</si>
  <si>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</si>
  <si>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</si>
  <si>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</si>
  <si>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</si>
  <si>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</si>
  <si>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</si>
  <si>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</si>
  <si>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</si>
  <si>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</si>
  <si>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</si>
  <si>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</si>
  <si>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</si>
  <si>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</si>
  <si>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</si>
  <si>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</si>
  <si>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</si>
  <si>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</si>
  <si>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</si>
  <si>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</si>
  <si>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</si>
  <si>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</si>
  <si>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</si>
  <si>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</si>
  <si>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</si>
  <si>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</si>
  <si>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</si>
  <si>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</si>
  <si>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</si>
  <si>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</si>
  <si>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</si>
  <si>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</si>
  <si>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</si>
  <si>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</si>
  <si>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</si>
  <si>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</si>
  <si>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</si>
  <si>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</si>
  <si>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</si>
  <si>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</si>
  <si>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</si>
  <si>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</si>
  <si>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</si>
  <si>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</si>
  <si>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</si>
  <si>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</si>
  <si>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</si>
  <si>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</si>
  <si>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</si>
  <si>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</si>
  <si>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</si>
  <si>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</si>
  <si>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</si>
  <si>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</si>
  <si>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</si>
  <si>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</si>
  <si>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</si>
  <si>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</si>
  <si>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</si>
  <si>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</si>
  <si>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</si>
  <si>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</si>
  <si>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</si>
  <si>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</si>
  <si>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</si>
  <si>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</si>
  <si>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</si>
  <si>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</si>
  <si>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</si>
  <si>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</si>
  <si>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</si>
  <si>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</si>
  <si>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</si>
  <si>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</si>
  <si>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</si>
  <si>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</si>
  <si>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</si>
  <si>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</si>
  <si>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</si>
  <si>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</si>
  <si>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</si>
  <si>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</si>
  <si>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</si>
  <si>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</si>
  <si>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</si>
  <si>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</si>
  <si>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</si>
  <si>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</si>
  <si>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</si>
  <si>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</si>
  <si>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</si>
  <si>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</si>
  <si>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</si>
  <si>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</si>
  <si>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</si>
  <si>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</si>
  <si>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</si>
  <si>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</si>
  <si>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</si>
  <si>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</si>
  <si>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</si>
  <si>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</si>
  <si>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</si>
  <si>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</si>
  <si>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</si>
  <si>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</si>
  <si>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</si>
  <si>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</si>
  <si>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</si>
  <si>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</si>
  <si>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</si>
  <si>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</si>
  <si>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</si>
  <si>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</si>
  <si>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</si>
  <si>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</si>
  <si>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</si>
  <si>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</si>
  <si>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</si>
  <si>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</si>
  <si>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</si>
  <si>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</si>
  <si>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</si>
  <si>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</si>
  <si>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</si>
  <si>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</si>
  <si>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</si>
  <si>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</si>
  <si>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</si>
  <si>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</si>
  <si>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</si>
  <si>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</si>
  <si>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</si>
  <si>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</si>
  <si>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</si>
  <si>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</si>
  <si>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</si>
  <si>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</si>
  <si>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</si>
  <si>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</si>
  <si>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</si>
  <si>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</si>
  <si>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</si>
  <si>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</si>
  <si>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</si>
  <si>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</si>
  <si>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</si>
  <si>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</si>
  <si>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</si>
  <si>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</si>
  <si>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</si>
  <si>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</si>
  <si>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</si>
  <si>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</si>
  <si>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</si>
  <si>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</si>
  <si>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</si>
  <si>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</si>
  <si>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</si>
  <si>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</si>
  <si>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</si>
  <si>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</si>
  <si>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</si>
  <si>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</si>
  <si>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</si>
  <si>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</si>
  <si>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</si>
  <si>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</si>
  <si>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</si>
  <si>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</si>
  <si>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</si>
  <si>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</si>
  <si>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</si>
  <si>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</si>
  <si>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</si>
  <si>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</si>
  <si>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</si>
  <si>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</si>
  <si>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</si>
  <si>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</si>
  <si>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</si>
  <si>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</si>
  <si>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</si>
  <si>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</si>
  <si>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</si>
  <si>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</si>
  <si>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</si>
  <si>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</si>
  <si>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</si>
  <si>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</si>
  <si>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</si>
  <si>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</si>
  <si>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</si>
  <si>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</si>
  <si>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</si>
  <si>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</si>
  <si>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</si>
  <si>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</si>
  <si>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</si>
  <si>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</si>
  <si>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</si>
  <si>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</si>
  <si>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</si>
  <si>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</si>
  <si>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</si>
  <si>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</si>
  <si>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</si>
  <si>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</si>
  <si>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</si>
  <si>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</si>
  <si>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</si>
  <si>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</si>
  <si>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</si>
  <si>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</si>
  <si>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</si>
  <si>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</si>
  <si>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</si>
  <si>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</si>
  <si>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</si>
  <si>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</si>
  <si>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</si>
  <si>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</si>
  <si>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</si>
  <si>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</si>
  <si>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</si>
  <si>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</si>
  <si>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</si>
  <si>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</si>
  <si>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</si>
  <si>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</si>
  <si>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</si>
  <si>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</si>
  <si>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</si>
  <si>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</si>
  <si>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</si>
  <si>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</si>
  <si>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</si>
  <si>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</si>
  <si>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</si>
  <si>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</si>
  <si>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</si>
  <si>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</si>
  <si>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</si>
  <si>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</si>
  <si>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</si>
  <si>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</si>
  <si>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</si>
  <si>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</si>
  <si>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</si>
  <si>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</si>
  <si>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</si>
  <si>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</si>
  <si>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</si>
  <si>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</si>
  <si>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</si>
  <si>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</si>
  <si>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</si>
  <si>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</si>
  <si>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</si>
  <si>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</si>
  <si>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</si>
  <si>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</si>
  <si>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</si>
  <si>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</si>
  <si>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</si>
  <si>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</si>
  <si>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</si>
  <si>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</si>
  <si>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</si>
  <si>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</si>
  <si>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</si>
  <si>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</si>
  <si>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</si>
  <si>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</si>
  <si>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</si>
  <si>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</si>
  <si>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</si>
  <si>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</si>
  <si>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</si>
  <si>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</si>
  <si>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</si>
  <si>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</si>
  <si>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</si>
  <si>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</si>
  <si>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</si>
  <si>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</si>
  <si>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</si>
  <si>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</si>
  <si>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</si>
  <si>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</si>
  <si>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</si>
  <si>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</si>
  <si>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</si>
  <si>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</si>
  <si>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</si>
  <si>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</si>
  <si>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</si>
  <si>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</si>
  <si>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</si>
  <si>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</si>
  <si>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</si>
  <si>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</si>
  <si>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</si>
  <si>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</si>
  <si>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</si>
  <si>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</si>
  <si>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</si>
  <si>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</si>
  <si>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</si>
  <si>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</si>
  <si>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</si>
  <si>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</si>
  <si>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</si>
  <si>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</si>
  <si>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</si>
  <si>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</si>
  <si>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</si>
  <si>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</si>
  <si>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</si>
  <si>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</si>
  <si>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</si>
  <si>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</si>
  <si>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</si>
  <si>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</si>
  <si>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</si>
  <si>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</si>
  <si>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</si>
  <si>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</si>
  <si>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</si>
  <si>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</si>
  <si>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</si>
  <si>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</si>
  <si>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</si>
  <si>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</si>
  <si>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</si>
  <si>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</si>
  <si>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</si>
  <si>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</si>
  <si>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</si>
  <si>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</si>
  <si>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</si>
  <si>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</si>
  <si>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</si>
  <si>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</si>
  <si>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</si>
  <si>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</si>
  <si>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</si>
  <si>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</si>
  <si>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</si>
  <si>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</si>
  <si>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</si>
  <si>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</si>
  <si>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</si>
  <si>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</si>
  <si>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</si>
  <si>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</si>
  <si>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</si>
  <si>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</si>
  <si>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</si>
  <si>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</si>
  <si>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</si>
  <si>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</si>
  <si>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</si>
  <si>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</si>
  <si>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</si>
  <si>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</si>
  <si>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</si>
  <si>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</si>
  <si>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</si>
  <si>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</si>
  <si>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</si>
  <si>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</si>
  <si>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</si>
  <si>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</si>
  <si>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</si>
  <si>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</si>
  <si>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</si>
  <si>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</si>
  <si>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</si>
  <si>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</si>
  <si>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</si>
  <si>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</si>
  <si>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</si>
  <si>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</si>
  <si>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</si>
  <si>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</si>
  <si>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</si>
  <si>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</si>
  <si>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</si>
  <si>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</si>
  <si>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</si>
  <si>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</si>
  <si>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</si>
  <si>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</si>
  <si>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</si>
  <si>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</si>
  <si>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</si>
  <si>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</si>
  <si>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</si>
  <si>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</si>
  <si>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</si>
  <si>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</si>
  <si>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</si>
  <si>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</si>
  <si>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</si>
  <si>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</si>
  <si>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</si>
  <si>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</si>
  <si>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</si>
  <si>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</si>
  <si>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</si>
  <si>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</si>
  <si>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</si>
  <si>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</si>
  <si>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</si>
  <si>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</si>
  <si>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</si>
  <si>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</si>
  <si>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</si>
  <si>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</si>
  <si>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</si>
  <si>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</si>
  <si>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</si>
  <si>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</si>
  <si>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</si>
  <si>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</si>
  <si>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</si>
  <si>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</si>
  <si>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</si>
  <si>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</si>
  <si>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</si>
  <si>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</si>
  <si>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</si>
  <si>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</si>
  <si>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</si>
  <si>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</si>
  <si>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</si>
  <si>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</si>
  <si>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</si>
  <si>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</si>
  <si>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</si>
  <si>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</si>
  <si>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</si>
  <si>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</si>
  <si>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</si>
  <si>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</si>
  <si>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</si>
  <si>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</si>
  <si>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</si>
  <si>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</si>
  <si>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</si>
  <si>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</si>
  <si>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</si>
  <si>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</si>
  <si>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</si>
  <si>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</si>
  <si>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</si>
  <si>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</si>
  <si>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</si>
  <si>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</si>
  <si>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</si>
  <si>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</si>
  <si>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</si>
  <si>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</si>
  <si>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</si>
  <si>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</si>
  <si>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</si>
  <si>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</si>
  <si>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</si>
  <si>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</si>
  <si>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</si>
  <si>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</si>
  <si>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</si>
  <si>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</si>
  <si>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</si>
  <si>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</si>
  <si>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</si>
  <si>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</si>
  <si>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</si>
  <si>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</si>
  <si>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</si>
  <si>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</si>
  <si>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</si>
  <si>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</si>
  <si>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</si>
  <si>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</si>
  <si>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</si>
  <si>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</si>
  <si>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</si>
  <si>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</si>
  <si>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</si>
  <si>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</si>
  <si>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</si>
  <si>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</si>
  <si>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</si>
  <si>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</si>
  <si>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</si>
  <si>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</si>
  <si>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</si>
  <si>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</si>
  <si>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</si>
  <si>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</si>
  <si>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</si>
  <si>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</si>
  <si>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</si>
  <si>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</si>
  <si>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</si>
  <si>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</si>
  <si>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</si>
  <si>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</si>
  <si>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</si>
  <si>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</si>
  <si>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</si>
  <si>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</si>
  <si>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</si>
  <si>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</si>
  <si>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</si>
  <si>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</si>
  <si>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</si>
  <si>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</si>
  <si>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</si>
  <si>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</si>
  <si>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</si>
  <si>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</si>
  <si>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</si>
  <si>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</si>
  <si>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</si>
  <si>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</si>
  <si>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</si>
  <si>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</si>
  <si>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</si>
  <si>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</si>
  <si>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</si>
  <si>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</si>
  <si>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</si>
  <si>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</si>
  <si>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</si>
  <si>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</si>
  <si>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</si>
  <si>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</si>
  <si>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</si>
  <si>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</si>
  <si>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</si>
  <si>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</si>
  <si>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</si>
  <si>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</si>
  <si>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</si>
  <si>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</si>
  <si>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</si>
  <si>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</si>
  <si>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</si>
  <si>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</si>
  <si>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</si>
  <si>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</si>
  <si>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</si>
  <si>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</si>
  <si>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</si>
  <si>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</si>
  <si>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</si>
  <si>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</si>
  <si>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</si>
  <si>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</si>
  <si>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</si>
  <si>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</si>
  <si>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</si>
  <si>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</si>
  <si>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</si>
  <si>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</si>
  <si>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</si>
  <si>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</si>
  <si>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</si>
  <si>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</si>
  <si>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</si>
  <si>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</si>
  <si>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</si>
  <si>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</si>
  <si>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</si>
  <si>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</si>
  <si>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</si>
  <si>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</si>
  <si>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</si>
  <si>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</si>
  <si>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</si>
  <si>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</si>
  <si>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</si>
  <si>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</si>
  <si>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</si>
  <si>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</si>
  <si>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</si>
  <si>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</si>
  <si>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</si>
  <si>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</si>
  <si>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</si>
  <si>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</si>
  <si>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</si>
  <si>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</si>
  <si>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</si>
  <si>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</si>
  <si>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</si>
  <si>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</si>
  <si>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</si>
  <si>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</si>
  <si>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</si>
  <si>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</si>
  <si>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</si>
  <si>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</si>
  <si>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</si>
  <si>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</si>
  <si>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</si>
  <si>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</si>
  <si>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</si>
  <si>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</si>
  <si>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</si>
  <si>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</si>
  <si>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</si>
  <si>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</si>
  <si>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</si>
  <si>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</si>
  <si>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</si>
  <si>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</si>
  <si>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</si>
  <si>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</si>
  <si>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</si>
  <si>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</si>
  <si>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</si>
  <si>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</si>
  <si>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</si>
  <si>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</si>
  <si>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</si>
  <si>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</si>
  <si>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</si>
  <si>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</si>
  <si>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</si>
  <si>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</si>
  <si>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</si>
  <si>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</si>
  <si>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</si>
  <si>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</si>
  <si>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</si>
  <si>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</si>
  <si>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</si>
  <si>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</si>
  <si>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</si>
  <si>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</si>
  <si>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</si>
  <si>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</si>
  <si>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</si>
  <si>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</si>
  <si>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</si>
  <si>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</si>
  <si>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</si>
  <si>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</si>
  <si>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</si>
  <si>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</si>
  <si>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</si>
  <si>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</si>
  <si>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</si>
  <si>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</si>
  <si>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</si>
  <si>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</si>
  <si>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</si>
  <si>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</si>
  <si>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</si>
  <si>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</si>
  <si>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</si>
  <si>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</si>
  <si>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</si>
  <si>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</si>
  <si>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</si>
  <si>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</si>
  <si>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</si>
  <si>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</si>
  <si>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</si>
  <si>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</si>
  <si>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</si>
  <si>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</si>
  <si>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</si>
  <si>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</si>
  <si>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</si>
  <si>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</si>
  <si>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</si>
  <si>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</si>
  <si>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</si>
  <si>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</si>
  <si>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</si>
  <si>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</si>
  <si>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</si>
  <si>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</si>
  <si>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</si>
  <si>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</si>
  <si>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</si>
  <si>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</si>
  <si>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</si>
  <si>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</si>
  <si>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</si>
  <si>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</si>
  <si>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</si>
  <si>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</si>
  <si>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</si>
  <si>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</si>
  <si>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</si>
  <si>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</si>
  <si>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</si>
  <si>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</si>
  <si>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</si>
  <si>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</si>
  <si>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</si>
  <si>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</si>
  <si>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</si>
  <si>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</si>
  <si>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</si>
  <si>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</si>
  <si>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</si>
  <si>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</si>
  <si>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</si>
  <si>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</si>
  <si>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</si>
  <si>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</si>
  <si>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</si>
  <si>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</si>
  <si>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</si>
  <si>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</si>
  <si>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</si>
  <si>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</si>
  <si>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</si>
  <si>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</si>
  <si>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</si>
  <si>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</si>
  <si>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</si>
  <si>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</si>
  <si>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</si>
  <si>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</si>
  <si>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</si>
  <si>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</si>
  <si>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</si>
  <si>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</si>
  <si>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</si>
  <si>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</si>
  <si>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</si>
  <si>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</si>
  <si>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</si>
  <si>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</si>
  <si>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</si>
  <si>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</si>
  <si>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</si>
  <si>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</si>
  <si>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</si>
  <si>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</si>
  <si>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</si>
  <si>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</si>
  <si>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</si>
  <si>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</si>
  <si>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</si>
  <si>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</si>
  <si>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</si>
  <si>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</si>
  <si>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</si>
  <si>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</si>
  <si>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</si>
  <si>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</si>
  <si>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</si>
  <si>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</si>
  <si>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</si>
  <si>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</si>
  <si>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</si>
  <si>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</si>
  <si>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</si>
  <si>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</si>
  <si>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</si>
  <si>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</si>
  <si>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</si>
  <si>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</si>
  <si>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</si>
  <si>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</si>
  <si>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</si>
  <si>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</si>
  <si>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</si>
  <si>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</si>
  <si>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</si>
  <si>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</si>
  <si>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</si>
  <si>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</si>
  <si>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</si>
  <si>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</si>
  <si>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</si>
  <si>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</si>
  <si>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</si>
  <si>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</si>
  <si>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</si>
  <si>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</si>
  <si>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</si>
  <si>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</si>
  <si>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</si>
  <si>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</si>
  <si>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</si>
  <si>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</si>
  <si>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</si>
  <si>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</si>
  <si>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</si>
  <si>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</si>
  <si>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</si>
  <si>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</si>
  <si>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</si>
  <si>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</si>
  <si>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</si>
  <si>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</si>
  <si>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</si>
  <si>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</si>
  <si>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</si>
  <si>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</si>
  <si>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</si>
  <si>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</si>
  <si>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</si>
  <si>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</si>
  <si>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</si>
  <si>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</si>
  <si>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</si>
  <si>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</si>
  <si>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</si>
  <si>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</si>
  <si>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</si>
  <si>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</si>
  <si>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</si>
  <si>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</si>
  <si>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</si>
  <si>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</si>
  <si>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</si>
  <si>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</si>
  <si>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</si>
  <si>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</si>
  <si>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</si>
  <si>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</si>
  <si>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</si>
  <si>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</si>
  <si>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</si>
  <si>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</si>
  <si>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</si>
  <si>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</si>
  <si>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</si>
  <si>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</si>
  <si>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</si>
  <si>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</si>
  <si>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</si>
  <si>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</si>
  <si>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</si>
  <si>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</si>
  <si>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</si>
  <si>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</si>
  <si>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</si>
  <si>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</si>
  <si>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</si>
  <si>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</si>
  <si>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</si>
  <si>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</si>
  <si>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</si>
  <si>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</si>
  <si>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</si>
  <si>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</si>
  <si>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</si>
  <si>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</si>
  <si>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</si>
  <si>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</si>
  <si>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</si>
  <si>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</si>
  <si>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</si>
  <si>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</si>
  <si>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</si>
  <si>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</si>
  <si>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</si>
  <si>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</si>
  <si>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</si>
  <si>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</si>
  <si>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</si>
  <si>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</si>
  <si>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</si>
  <si>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</si>
  <si>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</si>
  <si>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</si>
  <si>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</si>
  <si>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</si>
  <si>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</si>
  <si>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</si>
  <si>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</si>
  <si>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</si>
  <si>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</si>
  <si>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</si>
  <si>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</si>
  <si>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</si>
  <si>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</si>
  <si>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</si>
  <si>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</si>
  <si>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</si>
  <si>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</si>
  <si>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</si>
  <si>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</si>
  <si>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</si>
  <si>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</si>
  <si>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</si>
  <si>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</si>
  <si>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</si>
  <si>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</si>
  <si>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</si>
  <si>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</si>
  <si>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</si>
  <si>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</si>
  <si>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</si>
  <si>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</si>
  <si>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</si>
  <si>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</si>
  <si>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</si>
  <si>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</si>
  <si>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</si>
  <si>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</si>
  <si>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</si>
  <si>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</si>
  <si>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</si>
  <si>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</si>
  <si>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</si>
  <si>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</si>
  <si>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</si>
  <si>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</si>
  <si>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</si>
  <si>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</si>
  <si>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</si>
  <si>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</si>
  <si>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</si>
  <si>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</si>
  <si>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</si>
  <si>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</si>
  <si>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</si>
  <si>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</si>
  <si>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</si>
  <si>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</si>
  <si>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</si>
  <si>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</si>
  <si>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</si>
  <si>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</si>
  <si>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</si>
  <si>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</si>
  <si>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</si>
  <si>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</si>
  <si>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</si>
  <si>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</si>
  <si>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</si>
  <si>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</si>
  <si>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</si>
  <si>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</si>
  <si>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</si>
  <si>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</si>
  <si>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</si>
  <si>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</si>
  <si>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</si>
  <si>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</si>
  <si>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</si>
  <si>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</si>
  <si>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</si>
  <si>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</si>
  <si>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</si>
  <si>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</si>
  <si>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</si>
  <si>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</si>
  <si>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</si>
  <si>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</si>
  <si>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</si>
  <si>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</si>
  <si>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</si>
  <si>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</si>
  <si>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</si>
  <si>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</si>
  <si>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</si>
  <si>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</si>
  <si>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</si>
  <si>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</si>
  <si>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</si>
  <si>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</si>
  <si>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</si>
  <si>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</si>
  <si>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</si>
  <si>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</si>
  <si>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</si>
  <si>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</si>
  <si>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</si>
  <si>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</si>
  <si>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</si>
  <si>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</si>
  <si>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</si>
  <si>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</si>
  <si>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</si>
  <si>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</si>
  <si>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</si>
  <si>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</si>
  <si>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</si>
  <si>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</si>
  <si>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</si>
  <si>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</si>
  <si>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</si>
  <si>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</si>
  <si>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</si>
  <si>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</si>
  <si>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</si>
  <si>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</si>
  <si>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</si>
  <si>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</si>
  <si>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</si>
  <si>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</si>
  <si>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</si>
  <si>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</si>
  <si>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</si>
  <si>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</si>
  <si>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</si>
  <si>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</si>
  <si>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</si>
  <si>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</si>
  <si>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</si>
  <si>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</si>
  <si>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</si>
  <si>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</si>
  <si>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</si>
  <si>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</si>
  <si>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</si>
  <si>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</si>
  <si>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</si>
  <si>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</si>
  <si>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</si>
  <si>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</si>
  <si>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</si>
  <si>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</si>
  <si>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</si>
  <si>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</si>
  <si>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</si>
  <si>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</si>
  <si>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</si>
  <si>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</si>
  <si>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</si>
  <si>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</si>
  <si>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</si>
  <si>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</si>
  <si>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</si>
  <si>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</si>
  <si>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</si>
  <si>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</si>
  <si>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</si>
  <si>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</si>
  <si>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</si>
  <si>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</si>
  <si>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</si>
  <si>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</si>
  <si>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</si>
  <si>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</si>
  <si>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</si>
  <si>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</si>
  <si>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</si>
  <si>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</si>
  <si>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</si>
  <si>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</si>
  <si>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</si>
  <si>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</si>
  <si>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</si>
  <si>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</si>
  <si>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</si>
  <si>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</si>
  <si>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</si>
  <si>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</si>
  <si>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</si>
  <si>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</si>
  <si>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</si>
  <si>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</si>
  <si>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</si>
  <si>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</si>
  <si>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</si>
  <si>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</si>
  <si>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</si>
  <si>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</si>
  <si>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</si>
  <si>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</si>
  <si>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</si>
  <si>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</si>
  <si>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</si>
  <si>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</si>
  <si>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</si>
  <si>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</si>
  <si>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</si>
  <si>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</si>
  <si>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</si>
  <si>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</si>
  <si>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</si>
  <si>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</si>
  <si>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</si>
  <si>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</si>
  <si>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</si>
  <si>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</si>
  <si>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</si>
  <si>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</si>
  <si>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</si>
  <si>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</si>
  <si>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</si>
  <si>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</si>
  <si>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</si>
  <si>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</si>
  <si>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</si>
  <si>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</si>
  <si>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</si>
  <si>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</si>
  <si>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</si>
  <si>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</si>
  <si>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</si>
  <si>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</si>
  <si>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</si>
  <si>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</si>
  <si>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</si>
  <si>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</si>
  <si>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</si>
  <si>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</si>
  <si>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</si>
  <si>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</si>
  <si>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</si>
  <si>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</si>
  <si>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</si>
  <si>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</si>
  <si>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</si>
  <si>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</si>
  <si>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</si>
  <si>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</si>
  <si>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</si>
  <si>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</si>
  <si>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</si>
  <si>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</si>
  <si>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</si>
  <si>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</si>
  <si>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</si>
  <si>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</si>
  <si>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</si>
  <si>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</si>
  <si>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</si>
  <si>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</si>
  <si>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</si>
  <si>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</si>
  <si>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</si>
  <si>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</si>
  <si>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</si>
  <si>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</si>
  <si>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</si>
  <si>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</si>
  <si>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</si>
  <si>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</si>
  <si>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</si>
  <si>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</si>
  <si>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</si>
  <si>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</si>
  <si>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</si>
  <si>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</si>
  <si>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</si>
  <si>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</si>
  <si>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</si>
  <si>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</si>
  <si>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</si>
  <si>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</si>
  <si>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</si>
  <si>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</si>
  <si>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</si>
  <si>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</si>
  <si>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</si>
  <si>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</si>
  <si>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</si>
  <si>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</si>
  <si>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</si>
  <si>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</si>
  <si>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</si>
  <si>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</si>
  <si>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</si>
  <si>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</si>
  <si>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</si>
  <si>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</si>
  <si>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</si>
  <si>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</si>
  <si>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</si>
  <si>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</si>
  <si>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</si>
  <si>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</si>
  <si>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</si>
  <si>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</si>
  <si>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</si>
  <si>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</si>
  <si>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</si>
  <si>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</si>
  <si>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</si>
  <si>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</si>
  <si>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</si>
  <si>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</si>
  <si>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</si>
  <si>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</si>
  <si>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</si>
  <si>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</si>
  <si>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</si>
  <si>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</si>
  <si>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</si>
  <si>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</si>
  <si>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</si>
  <si>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</si>
  <si>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</si>
  <si>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</si>
  <si>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</si>
  <si>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</si>
  <si>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</si>
  <si>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</si>
  <si>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</si>
  <si>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</si>
  <si>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</si>
  <si>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</si>
  <si>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</si>
  <si>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</si>
  <si>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</si>
  <si>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</si>
  <si>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</si>
  <si>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</si>
  <si>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</si>
  <si>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</si>
  <si>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</si>
  <si>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</si>
  <si>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</si>
  <si>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</si>
  <si>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</si>
  <si>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</si>
  <si>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</si>
  <si>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</si>
  <si>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</si>
  <si>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</si>
  <si>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</si>
  <si>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</si>
  <si>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</si>
  <si>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</si>
  <si>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</si>
  <si>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</si>
  <si>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</si>
  <si>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</si>
  <si>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</si>
  <si>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</si>
  <si>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</si>
  <si>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</si>
  <si>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</si>
  <si>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</si>
  <si>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</si>
  <si>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</si>
  <si>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</si>
  <si>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</si>
  <si>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</si>
  <si>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</si>
  <si>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</si>
  <si>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</si>
  <si>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</si>
  <si>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</si>
  <si>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</si>
  <si>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</si>
  <si>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</si>
  <si>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</si>
  <si>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</si>
  <si>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</si>
  <si>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</si>
  <si>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</si>
  <si>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</si>
  <si>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</si>
  <si>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</si>
  <si>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</si>
  <si>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</si>
  <si>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</si>
  <si>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</si>
  <si>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</si>
  <si>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</si>
  <si>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</si>
  <si>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</si>
  <si>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</si>
  <si>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</si>
  <si>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</si>
  <si>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</si>
  <si>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</si>
  <si>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</si>
  <si>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</si>
  <si>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</si>
  <si>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</si>
  <si>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</si>
  <si>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</si>
  <si>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</si>
  <si>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</si>
  <si>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</si>
  <si>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</si>
  <si>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</si>
  <si>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</si>
  <si>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</si>
  <si>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</si>
  <si>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</si>
  <si>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</si>
  <si>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</si>
  <si>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</si>
  <si>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</si>
  <si>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</si>
  <si>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</si>
  <si>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</si>
  <si>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music</t>
  </si>
  <si>
    <t>rock</t>
  </si>
  <si>
    <t>games</t>
  </si>
  <si>
    <t>fiction</t>
  </si>
  <si>
    <t>food</t>
  </si>
  <si>
    <t>food trucks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</si>
  <si>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</si>
  <si>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</si>
  <si>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</si>
  <si>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</si>
  <si>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</si>
  <si>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</si>
  <si>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</si>
  <si>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</si>
  <si>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</si>
  <si>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</si>
  <si>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</si>
  <si>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</si>
  <si>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</si>
  <si>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video games</t>
  </si>
  <si>
    <t>shorts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</si>
  <si>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</si>
  <si>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</si>
  <si>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</si>
  <si>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</si>
  <si>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</si>
  <si>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</si>
  <si>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</si>
  <si>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</si>
  <si>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</si>
  <si>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</si>
  <si>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</si>
  <si>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</si>
  <si>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</si>
  <si>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</si>
  <si>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</si>
  <si>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</si>
  <si>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Date Created Conversion</t>
  </si>
  <si>
    <t>Date ended conversation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</si>
  <si>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</si>
  <si>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</si>
  <si>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</si>
  <si>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</si>
  <si>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</si>
  <si>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</si>
  <si>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</si>
  <si>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</si>
  <si>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</si>
  <si>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</si>
  <si>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</si>
  <si>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</si>
  <si>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</si>
  <si>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</si>
  <si>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</si>
  <si>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</si>
  <si>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</si>
  <si>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</si>
  <si>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</si>
  <si>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</si>
  <si>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</si>
  <si>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</si>
  <si>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</si>
  <si>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</si>
  <si>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</si>
  <si>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</si>
  <si>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</si>
  <si>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</si>
  <si>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</si>
  <si>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</si>
  <si>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</si>
  <si>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</si>
  <si>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</si>
  <si>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</si>
  <si>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</si>
  <si>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mean number of successful backers</t>
  </si>
  <si>
    <t>The median number of successfull backers</t>
  </si>
  <si>
    <t>The maximum number of successful backers</t>
  </si>
  <si>
    <t>The minimum number of successful backers</t>
  </si>
  <si>
    <t>The variance of the number ofsuccessful backers</t>
  </si>
  <si>
    <t>The standard deviation of the number of successfull backers</t>
  </si>
  <si>
    <t>The mean number of failed backers</t>
  </si>
  <si>
    <t>The median number of failed backers</t>
  </si>
  <si>
    <t>The minimum number of failed backers</t>
  </si>
  <si>
    <t>The maximum number of failed backers</t>
  </si>
  <si>
    <t>The variance of the number of failed backers</t>
  </si>
  <si>
    <t>The standard deviation of the number of failed backers</t>
  </si>
  <si>
    <t>Mean gives a better representation on successful and unsuccessful campaigns.</t>
  </si>
  <si>
    <t>More variability is seen in the  successful campaigns as the number of successful campaigns is 50% less than unsuccessful campaigns.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</si>
</sst>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onsolas"/>
      <family val="3"/>
    </font>
    <font>
      <sz val="8"/>
      <color rgb="FF2B2B2B"/>
      <name val="Roboto"/>
    </font>
    <font>
      <sz val="8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0" borderId="0" xfId="0" applyFont="1"/>
    <xf numFmtId="164" fontId="0" fillId="0" borderId="0" xfId="0" applyNumberFormat="1"/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20" fillId="0" borderId="0" xfId="0" applyFont="1"/>
    <xf numFmtId="9" fontId="0" fillId="0" borderId="0" xfId="0" applyNumberForma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Sheet1!$B$7:$B$16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40-46B2-B49F-184C0F0D79B5}"/>
            </c:ext>
          </c:extLst>
        </c:ser>
        <c:ser>
          <c:idx val="1"/>
          <c:order val="1"/>
          <c:tx>
            <c:strRef>
              <c:f>Sheet1!$C$5:$C$6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Sheet1!$C$7:$C$16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40-46B2-B49F-184C0F0D79B5}"/>
            </c:ext>
          </c:extLst>
        </c:ser>
        <c:ser>
          <c:idx val="2"/>
          <c:order val="2"/>
          <c:tx>
            <c:strRef>
              <c:f>Sheet1!$D$5:$D$6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Sheet1!$D$7:$D$16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40-46B2-B49F-184C0F0D79B5}"/>
            </c:ext>
          </c:extLst>
        </c:ser>
        <c:ser>
          <c:idx val="3"/>
          <c:order val="3"/>
          <c:tx>
            <c:strRef>
              <c:f>Sheet1!$E$5:$E$6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Sheet1!$A$7:$A$16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Sheet1!$E$7:$E$16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40-46B2-B49F-184C0F0D79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95567344"/>
        <c:axId val="995567824"/>
      </c:barChart>
      <c:catAx>
        <c:axId val="99556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67824"/>
        <c:crosses val="autoZero"/>
        <c:auto val="1"/>
        <c:lblAlgn val="ctr"/>
        <c:lblOffset val="100"/>
        <c:noMultiLvlLbl val="0"/>
      </c:catAx>
      <c:valAx>
        <c:axId val="99556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56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(2).xlsx]Sheet2!PivotTable2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9-46FF-8399-5FD523A5E0B8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9-46FF-8399-5FD523A5E0B8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69-46FF-8399-5FD523A5E0B8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69-46FF-8399-5FD523A5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7517792"/>
        <c:axId val="1157497632"/>
      </c:barChart>
      <c:catAx>
        <c:axId val="115751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497632"/>
        <c:crosses val="autoZero"/>
        <c:auto val="1"/>
        <c:lblAlgn val="ctr"/>
        <c:lblOffset val="100"/>
        <c:noMultiLvlLbl val="0"/>
      </c:catAx>
      <c:valAx>
        <c:axId val="115749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517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(2).xlsx]Sheet5!PivotTable3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1-4D2D-BACE-93E399277928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1-4D2D-BACE-93E399277928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Sheet5!$A$6:$A$18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Sheet5!$D$6:$D$18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1-4D2D-BACE-93E399277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2016080"/>
        <c:axId val="1382009360"/>
      </c:lineChart>
      <c:catAx>
        <c:axId val="138201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09360"/>
        <c:crosses val="autoZero"/>
        <c:auto val="1"/>
        <c:lblAlgn val="ctr"/>
        <c:lblOffset val="100"/>
        <c:noMultiLvlLbl val="0"/>
      </c:catAx>
      <c:valAx>
        <c:axId val="13820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</a:t>
            </a:r>
          </a:p>
        </c:rich>
      </c:tx>
      <c:layout>
        <c:manualLayout>
          <c:xMode val="edge"/>
          <c:yMode val="edge"/>
          <c:x val="0.44669532872808082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Sheet3!$F$1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DB-4CB1-98C8-903AC9675228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DB-4CB1-98C8-903AC9675228}"/>
            </c:ext>
          </c:extLst>
        </c:ser>
        <c:ser>
          <c:idx val="6"/>
          <c:order val="6"/>
          <c:tx>
            <c:strRef>
              <c:f>Sheet3!$H$1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Sheet3!$H$2:$H$13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DB-4CB1-98C8-903AC9675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176271"/>
        <c:axId val="883187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4DB-4CB1-98C8-903AC96752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4DB-4CB1-98C8-903AC96752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DB-4CB1-98C8-903AC96752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DB-4CB1-98C8-903AC9675228}"/>
                  </c:ext>
                </c:extLst>
              </c15:ser>
            </c15:filteredLineSeries>
          </c:ext>
        </c:extLst>
      </c:lineChart>
      <c:catAx>
        <c:axId val="88317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87311"/>
        <c:crosses val="autoZero"/>
        <c:auto val="1"/>
        <c:lblAlgn val="ctr"/>
        <c:lblOffset val="100"/>
        <c:noMultiLvlLbl val="0"/>
      </c:catAx>
      <c:valAx>
        <c:axId val="88318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17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3</xdr:row>
      <xdr:rowOff>114299</xdr:rowOff>
    </xdr:from>
    <xdr:to>
      <xdr:col>15</xdr:col>
      <xdr:colOff>552450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C6285-E5DB-609D-6378-E71B94090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350560</xdr:colOff>
      <xdr:row>5</xdr:row>
      <xdr:rowOff>37063</xdr:rowOff>
    </xdr:from>
    <xdr:to>
      <xdr:col>15</xdr:col>
      <xdr:colOff>323022</xdr:colOff>
      <xdr:row>18</xdr:row>
      <xdr:rowOff>191327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C60781-34D7-EBF3-6E71-985B8EDB6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166687</xdr:rowOff>
    </xdr:from>
    <xdr:to>
      <xdr:col>10</xdr:col>
      <xdr:colOff>319087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D57B72-2B3E-7C56-7B5F-FC90CF49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180975</xdr:rowOff>
    </xdr:from>
    <xdr:to>
      <xdr:col>8</xdr:col>
      <xdr:colOff>381000</xdr:colOff>
      <xdr:row>30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5D2879-EE8C-0592-2768-017FF2B4C7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na Rence" refreshedDate="45044.854760069444" createdVersion="8" refreshedVersion="8" minRefreshableVersion="3" recordCount="1002" xr:uid="{0505B5F8-7500-456A-8A1C-AB78010384C4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 count="1000">
        <s v="Pre-emptive tertiary standardization"/>
        <s v="Managed bottom-line architecture"/>
        <s v="Function-based leadingedge pricing structure"/>
        <s v="Vision-oriented fresh-thinking conglomeration"/>
        <s v="Proactive foreground core"/>
        <s v="Open-source optimizing database"/>
        <s v="Operative upward-trending algorithm"/>
        <s v="Centralized cohesive challenge"/>
        <s v="Exclusive attitude-oriented intranet"/>
        <s v="Open-source fresh-thinking model"/>
        <s v="Monitored empowering installation"/>
        <s v="Grass-roots zero administration system engine"/>
        <s v="Assimilated hybrid intranet"/>
        <s v="Multi-tiered directional open architecture"/>
        <s v="Cloned directional synergy"/>
        <s v="Extended eco-centric pricing structure"/>
        <s v="Cross-platform systemic adapter"/>
        <s v="Seamless 4thgeneration methodology"/>
        <s v="Exclusive needs-based adapter"/>
        <s v="Down-sized cohesive archive"/>
        <s v="Proactive composite alliance"/>
        <s v="Re-engineered intangible definition"/>
        <s v="Enhanced dynamic definition"/>
        <s v="Devolved next generation adapter"/>
        <s v="Cross-platform intermediate frame"/>
        <s v="Monitored impactful analyzer"/>
        <s v="Optional responsive customer loyalty"/>
        <s v="Diverse transitional migration"/>
        <s v="Synchronized global task-force"/>
        <s v="Focused 6thgeneration forecast"/>
        <s v="Down-sized analyzing challenge"/>
        <s v="Progressive needs-based focus group"/>
        <s v="Ergonomic 6thgeneration success"/>
        <s v="Exclusive interactive approach"/>
        <s v="Reverse-engineered asynchronous archive"/>
        <s v="Synergized intangible challenge"/>
        <s v="Monitored multi-state encryption"/>
        <s v="Profound attitude-oriented functionalities"/>
        <s v="Digitized client-driven database"/>
        <s v="Organized bi-directional function"/>
        <s v="Reduced stable middleware"/>
        <s v="Universal 5thgeneration neural-net"/>
        <s v="Virtual uniform frame"/>
        <s v="Profound explicit paradigm"/>
        <s v="Visionary real-time groupware"/>
        <s v="Networked tertiary Graphical User Interface"/>
        <s v="Virtual grid-enabled task-force"/>
        <s v="Function-based multi-state software"/>
        <s v="Optimized leadingedge concept"/>
        <s v="Sharable holistic interface"/>
        <s v="Down-sized system-worthy secured line"/>
        <s v="Inverse secondary infrastructure"/>
        <s v="Organic foreground leverage"/>
        <s v="Reverse-engineered static concept"/>
        <s v="Multi-channeled neutral customer loyalty"/>
        <s v="Reverse-engineered bifurcated strategy"/>
        <s v="Horizontal context-sensitive knowledge user"/>
        <s v="Cross-group multi-state task-force"/>
        <s v="Expanded 3rdgeneration strategy"/>
        <s v="Assimilated real-time support"/>
        <s v="User-centric regional database"/>
        <s v="Open-source zero administration complexity"/>
        <s v="Organized incremental standardization"/>
        <s v="Assimilated didactic open system"/>
        <s v="Vision-oriented logistical intranet"/>
        <s v="Mandatory incremental projection"/>
        <s v="Grass-roots needs-based encryption"/>
        <s v="Team-oriented 6thgeneration middleware"/>
        <s v="Inverse multi-tasking installation"/>
        <s v="Switchable disintermediate moderator"/>
        <s v="Re-engineered 24/7 task-force"/>
        <s v="Organic object-oriented budgetary management"/>
        <s v="Seamless coherent parallelism"/>
        <s v="Cross-platform even-keeled initiative"/>
        <s v="Progressive tertiary framework"/>
        <s v="Multi-layered dynamic protocol"/>
        <s v="Horizontal next generation function"/>
        <s v="Pre-emptive impactful model"/>
        <s v="User-centric bifurcated knowledge user"/>
        <s v="Triple-buffered reciprocal project"/>
        <s v="Cross-platform needs-based approach"/>
        <s v="User-friendly static contingency"/>
        <s v="Reactive content-based framework"/>
        <s v="Realigned user-facing concept"/>
        <s v="Public-key zero tolerance orchestration"/>
        <s v="Multi-tiered eco-centric architecture"/>
        <s v="Organic motivating firmware"/>
        <s v="Synergized 4thgeneration conglomeration"/>
        <s v="Grass-roots fault-tolerant policy"/>
        <s v="Monitored scalable knowledgebase"/>
        <s v="Synergistic explicit parallelism"/>
        <s v="Enhanced systemic analyzer"/>
        <s v="Object-based analyzing knowledge user"/>
        <s v="Pre-emptive radical architecture"/>
        <s v="Grass-roots web-enabled contingency"/>
        <s v="Stand-alone system-worthy standardization"/>
        <s v="Down-sized systematic policy"/>
        <s v="Cloned bi-directional architecture"/>
        <s v="Seamless transitional portal"/>
        <s v="Fully-configurable motivating approach"/>
        <s v="Upgradable fault-tolerant approach"/>
        <s v="Reduced heuristic moratorium"/>
        <s v="Front-line web-enabled model"/>
        <s v="Polarized incremental emulation"/>
        <s v="Self-enabling grid-enabled initiative"/>
        <s v="Total fresh-thinking system engine"/>
        <s v="Ameliorated clear-thinking circuit"/>
        <s v="Multi-layered encompassing installation"/>
        <s v="Universal encompassing implementation"/>
        <s v="Object-based client-server application"/>
        <s v="Cross-platform solution-oriented process improvement"/>
        <s v="Re-engineered user-facing approach"/>
        <s v="Re-engineered client-driven hub"/>
        <s v="User-friendly tertiary array"/>
        <s v="Robust heuristic encoding"/>
        <s v="Team-oriented clear-thinking capacity"/>
        <s v="De-engineered motivating standardization"/>
        <s v="Business-focused 24hour groupware"/>
        <s v="Organic next generation protocol"/>
        <s v="Reverse-engineered full-range Internet solution"/>
        <s v="Synchronized regional synergy"/>
        <s v="Multi-lateral homogeneous success"/>
        <s v="Seamless zero-defect solution"/>
        <s v="Enhanced scalable concept"/>
        <s v="Polarized uniform software"/>
        <s v="Stand-alone web-enabled moderator"/>
        <s v="Proactive methodical benchmark"/>
        <s v="Team-oriented 6thgeneration matrix"/>
        <s v="Phased human-resource core"/>
        <s v="Mandatory tertiary implementation"/>
        <s v="Secured directional encryption"/>
        <s v="Distributed 5thgeneration implementation"/>
        <s v="Virtual static core"/>
        <s v="Secured content-based product"/>
        <s v="Secured executive concept"/>
        <s v="Balanced zero-defect software"/>
        <s v="Distributed context-sensitive flexibility"/>
        <s v="Down-sized disintermediate support"/>
        <s v="Stand-alone mission-critical moratorium"/>
        <s v="Down-sized empowering protocol"/>
        <s v="Fully-configurable coherent Internet solution"/>
        <s v="Distributed motivating algorithm"/>
        <s v="Expanded solution-oriented benchmark"/>
        <s v="Implemented discrete secured line"/>
        <s v="Multi-lateral actuating installation"/>
        <s v="Secured reciprocal array"/>
        <s v="Optional bandwidth-monitored middleware"/>
        <s v="Upgradable upward-trending workforce"/>
        <s v="Upgradable hybrid capability"/>
        <s v="Managed fresh-thinking flexibility"/>
        <s v="Networked stable workforce"/>
        <s v="Customizable intermediate extranet"/>
        <s v="User-centric fault-tolerant task-force"/>
        <s v="Multi-tiered radical definition"/>
        <s v="Devolved foreground benchmark"/>
        <s v="Distributed eco-centric methodology"/>
        <s v="Streamlined encompassing encryption"/>
        <s v="User-friendly reciprocal initiative"/>
        <s v="Ergonomic fresh-thinking installation"/>
        <s v="Robust explicit hardware"/>
        <s v="Stand-alone actuating support"/>
        <s v="Cross-platform methodical process improvement"/>
        <s v="Extended bottom-line open architecture"/>
        <s v="Extended reciprocal circuit"/>
        <s v="Polarized human-resource protocol"/>
        <s v="Synergized radical product"/>
        <s v="Robust heuristic artificial intelligence"/>
        <s v="Robust content-based emulation"/>
        <s v="Ergonomic uniform open system"/>
        <s v="Profit-focused modular product"/>
        <s v="Mandatory mobile product"/>
        <s v="Public-key 3rdgeneration budgetary management"/>
        <s v="Centralized national firmware"/>
        <s v="Cross-group 4thgeneration middleware"/>
        <s v="Pre-emptive scalable access"/>
        <s v="Sharable intangible migration"/>
        <s v="Proactive scalable Graphical User Interface"/>
        <s v="Digitized solution-oriented product"/>
        <s v="Triple-buffered cohesive structure"/>
        <s v="Realigned human-resource orchestration"/>
        <s v="Optional clear-thinking software"/>
        <s v="Centralized global approach"/>
        <s v="Reverse-engineered bandwidth-monitored contingency"/>
        <s v="Pre-emptive bandwidth-monitored instruction set"/>
        <s v="Adaptive asynchronous emulation"/>
        <s v="Innovative actuating conglomeration"/>
        <s v="Grass-roots foreground policy"/>
        <s v="Horizontal transitional paradigm"/>
        <s v="Networked didactic info-mediaries"/>
        <s v="Switchable contextually-based access"/>
        <s v="Up-sized dynamic throughput"/>
        <s v="Mandatory reciprocal superstructure"/>
        <s v="Upgradable 4thgeneration productivity"/>
        <s v="Progressive discrete hub"/>
        <s v="Assimilated multi-tasking archive"/>
        <s v="Upgradable high-level solution"/>
        <s v="Organic bandwidth-monitored frame"/>
        <s v="Business-focused logistical framework"/>
        <s v="Universal multi-state capability"/>
        <s v="Digitized reciprocal infrastructure"/>
        <s v="Reduced dedicated capability"/>
        <s v="Cross-platform bi-directional workforce"/>
        <s v="Upgradable scalable methodology"/>
        <s v="Customer-focused client-server service-desk"/>
        <s v="Mandatory multimedia leverage"/>
        <s v="Focused analyzing circuit"/>
        <s v="Fundamental grid-enabled strategy"/>
        <s v="Digitized 5thgeneration knowledgebase"/>
        <s v="Mandatory multi-tasking encryption"/>
        <s v="Distributed system-worthy application"/>
        <s v="Synergistic tertiary time-frame"/>
        <s v="Customer-focused impactful benchmark"/>
        <s v="Profound next generation infrastructure"/>
        <s v="Face-to-face encompassing info-mediaries"/>
        <s v="Open-source fresh-thinking policy"/>
        <s v="Extended 24/7 implementation"/>
        <s v="Organic dynamic algorithm"/>
        <s v="Organic multi-tasking focus group"/>
        <s v="Adaptive logistical initiative"/>
        <s v="Stand-alone mobile customer loyalty"/>
        <s v="Focused composite approach"/>
        <s v="Face-to-face clear-thinking Local Area Network"/>
        <s v="Cross-group cohesive circuit"/>
        <s v="Synergistic explicit capability"/>
        <s v="Diverse analyzing definition"/>
        <s v="Enterprise-wide reciprocal success"/>
        <s v="Progressive neutral middleware"/>
        <s v="Intuitive exuding process improvement"/>
        <s v="Exclusive real-time protocol"/>
        <s v="Extended encompassing application"/>
        <s v="Progressive value-added ability"/>
        <s v="Cross-platform uniform hardware"/>
        <s v="Progressive secondary portal"/>
        <s v="Multi-lateral national adapter"/>
        <s v="Enterprise-wide motivating matrices"/>
        <s v="Polarized upward-trending Local Area Network"/>
        <s v="Object-based directional function"/>
        <s v="Re-contextualized tangible open architecture"/>
        <s v="Distributed systemic adapter"/>
        <s v="Networked web-enabled instruction set"/>
        <s v="Vision-oriented dynamic service-desk"/>
        <s v="Vision-oriented actuating open system"/>
        <s v="Sharable scalable core"/>
        <s v="Customer-focused attitude-oriented function"/>
        <s v="Reverse-engineered system-worthy extranet"/>
        <s v="Re-engineered systematic monitoring"/>
        <s v="Seamless value-added standardization"/>
        <s v="Triple-buffered fresh-thinking frame"/>
        <s v="Streamlined holistic knowledgebase"/>
        <s v="Up-sized intermediate website"/>
        <s v="Future-proofed directional synergy"/>
        <s v="Enhanced user-facing function"/>
        <s v="Operative bandwidth-monitored interface"/>
        <s v="Upgradable multi-state instruction set"/>
        <s v="De-engineered static Local Area Network"/>
        <s v="Upgradable grid-enabled superstructure"/>
        <s v="Optimized actuating toolset"/>
        <s v="Decentralized exuding strategy"/>
        <s v="Assimilated coherent hardware"/>
        <s v="Multi-channeled responsive implementation"/>
        <s v="Centralized modular initiative"/>
        <s v="Reverse-engineered cohesive migration"/>
        <s v="Compatible multimedia hub"/>
        <s v="Organic eco-centric success"/>
        <s v="Virtual reciprocal policy"/>
        <s v="Persevering interactive emulation"/>
        <s v="Proactive responsive emulation"/>
        <s v="Extended eco-centric function"/>
        <s v="Networked optimal productivity"/>
        <s v="Persistent attitude-oriented approach"/>
        <s v="Triple-buffered 4thgeneration toolset"/>
        <s v="Progressive zero administration leverage"/>
        <s v="Networked radical neural-net"/>
        <s v="Re-engineered heuristic forecast"/>
        <s v="Fully-configurable background algorithm"/>
        <s v="Stand-alone discrete Graphical User Interface"/>
        <s v="Front-line foreground project"/>
        <s v="Persevering system-worthy info-mediaries"/>
        <s v="Distributed multi-tasking strategy"/>
        <s v="Vision-oriented methodical application"/>
        <s v="Function-based high-level infrastructure"/>
        <s v="Profound object-oriented paradigm"/>
        <s v="Virtual contextually-based circuit"/>
        <s v="Business-focused dynamic instruction set"/>
        <s v="Ameliorated fresh-thinking protocol"/>
        <s v="Front-line optimizing emulation"/>
        <s v="Devolved uniform complexity"/>
        <s v="Public-key intangible superstructure"/>
        <s v="Secured global success"/>
        <s v="Grass-roots mission-critical capability"/>
        <s v="Advanced global data-warehouse"/>
        <s v="Self-enabling uniform complexity"/>
        <s v="Versatile cohesive encoding"/>
        <s v="Organized executive solution"/>
        <s v="Automated local emulation"/>
        <s v="Enterprise-wide intermediate middleware"/>
        <s v="Grass-roots real-time Local Area Network"/>
        <s v="Organized client-driven capacity"/>
        <s v="Adaptive intangible database"/>
        <s v="Grass-roots contextually-based algorithm"/>
        <s v="Focused executive core"/>
        <s v="Multi-channeled disintermediate policy"/>
        <s v="Customizable bi-directional hardware"/>
        <s v="Networked optimal architecture"/>
        <s v="User-friendly discrete benchmark"/>
        <s v="Grass-roots actuating policy"/>
        <s v="Enterprise-wide 3rdgeneration knowledge user"/>
        <s v="Face-to-face zero tolerance moderator"/>
        <s v="Grass-roots optimizing projection"/>
        <s v="User-centric 6thgeneration attitude"/>
        <s v="Switchable zero tolerance website"/>
        <s v="Focused real-time help-desk"/>
        <s v="Robust impactful approach"/>
        <s v="Secured maximized policy"/>
        <s v="Realigned upward-trending strategy"/>
        <s v="Open-source interactive knowledge user"/>
        <s v="Configurable demand-driven matrix"/>
        <s v="Cross-group coherent hierarchy"/>
        <s v="Decentralized demand-driven open system"/>
        <s v="Advanced empowering matrix"/>
        <s v="Phased holistic implementation"/>
        <s v="Proactive attitude-oriented knowledge user"/>
        <s v="Visionary asymmetric Graphical User Interface"/>
        <s v="Integrated zero-defect help-desk"/>
        <s v="Inverse analyzing matrices"/>
        <s v="Programmable systemic implementation"/>
        <s v="Multi-channeled next generation architecture"/>
        <s v="Digitized 3rdgeneration encoding"/>
        <s v="Innovative well-modulated functionalities"/>
        <s v="Fundamental incremental database"/>
        <s v="Expanded encompassing open architecture"/>
        <s v="Intuitive static portal"/>
        <s v="Optional bandwidth-monitored definition"/>
        <s v="Persistent well-modulated synergy"/>
        <s v="Assimilated discrete algorithm"/>
        <s v="Operative uniform hub"/>
        <s v="Customizable intangible capability"/>
        <s v="Innovative didactic analyzer"/>
        <s v="Decentralized intangible encoding"/>
        <s v="Front-line transitional algorithm"/>
        <s v="Switchable didactic matrices"/>
        <s v="Ameliorated disintermediate utilization"/>
        <s v="Visionary foreground middleware"/>
        <s v="Optional zero-defect task-force"/>
        <s v="Devolved exuding emulation"/>
        <s v="Open-source neutral task-force"/>
        <s v="Virtual attitude-oriented migration"/>
        <s v="Open-source full-range portal"/>
        <s v="Versatile cohesive open system"/>
        <s v="Multi-layered bottom-line frame"/>
        <s v="Pre-emptive neutral capacity"/>
        <s v="Universal maximized methodology"/>
        <s v="Expanded hybrid hardware"/>
        <s v="Profit-focused multi-tasking access"/>
        <s v="Profit-focused transitional capability"/>
        <s v="Front-line scalable definition"/>
        <s v="Open-source systematic protocol"/>
        <s v="Implemented tangible algorithm"/>
        <s v="Profit-focused 3rdgeneration circuit"/>
        <s v="Compatible needs-based architecture"/>
        <s v="Right-sized zero tolerance migration"/>
        <s v="Quality-focused reciprocal structure"/>
        <s v="Automated actuating conglomeration"/>
        <s v="Re-contextualized local initiative"/>
        <s v="Switchable intangible definition"/>
        <s v="Networked bottom-line initiative"/>
        <s v="Robust directional system engine"/>
        <s v="Triple-buffered explicit methodology"/>
        <s v="Reactive directional capacity"/>
        <s v="Polarized needs-based approach"/>
        <s v="Intuitive well-modulated middleware"/>
        <s v="Multi-channeled logistical matrices"/>
        <s v="Pre-emptive bifurcated artificial intelligence"/>
        <s v="Down-sized coherent toolset"/>
        <s v="Open-source multi-tasking data-warehouse"/>
        <s v="Future-proofed upward-trending contingency"/>
        <s v="Mandatory uniform matrix"/>
        <s v="Phased methodical initiative"/>
        <s v="Managed stable function"/>
        <s v="Realigned clear-thinking migration"/>
        <s v="Optional clear-thinking process improvement"/>
        <s v="Cross-group global moratorium"/>
        <s v="Visionary systemic process improvement"/>
        <s v="Progressive intangible flexibility"/>
        <s v="Reactive real-time software"/>
        <s v="Programmable incremental knowledge user"/>
        <s v="Progressive 5thgeneration customer loyalty"/>
        <s v="Triple-buffered logistical frame"/>
        <s v="Exclusive dynamic adapter"/>
        <s v="Automated systemic hierarchy"/>
        <s v="Digitized eco-centric core"/>
        <s v="Mandatory uniform strategy"/>
        <s v="Profit-focused zero administration forecast"/>
        <s v="De-engineered static orchestration"/>
        <s v="Customizable dynamic info-mediaries"/>
        <s v="Enhanced incremental budgetary management"/>
        <s v="Digitized local info-mediaries"/>
        <s v="Virtual systematic monitoring"/>
        <s v="Reactive bottom-line open architecture"/>
        <s v="Pre-emptive interactive model"/>
        <s v="Ergonomic eco-centric open architecture"/>
        <s v="Inverse radical hierarchy"/>
        <s v="Team-oriented static interface"/>
        <s v="Virtual foreground throughput"/>
        <s v="Visionary exuding Internet solution"/>
        <s v="Synchronized secondary analyzer"/>
        <s v="Balanced attitude-oriented parallelism"/>
        <s v="Organized bandwidth-monitored core"/>
        <s v="Cloned leadingedge utilization"/>
        <s v="Secured asymmetric projection"/>
        <s v="Advanced cohesive Graphic Interface"/>
        <s v="Down-sized maximized function"/>
        <s v="Realigned zero tolerance software"/>
        <s v="Persevering analyzing extranet"/>
        <s v="Innovative human-resource migration"/>
        <s v="Intuitive needs-based monitoring"/>
        <s v="Customer-focused disintermediate toolset"/>
        <s v="Upgradable 24/7 emulation"/>
        <s v="Quality-focused client-server core"/>
        <s v="Upgradable maximized protocol"/>
        <s v="Cross-platform interactive synergy"/>
        <s v="User-centric fault-tolerant archive"/>
        <s v="Reverse-engineered regional knowledge user"/>
        <s v="Self-enabling real-time definition"/>
        <s v="User-centric impactful projection"/>
        <s v="Vision-oriented actuating hardware"/>
        <s v="Virtual leadingedge framework"/>
        <s v="Managed discrete framework"/>
        <s v="Progressive zero-defect capability"/>
        <s v="Right-sized demand-driven adapter"/>
        <s v="Re-engineered attitude-oriented frame"/>
        <s v="Compatible multimedia utilization"/>
        <s v="Re-contextualized dedicated hardware"/>
        <s v="Decentralized composite paradigm"/>
        <s v="Cloned transitional hierarchy"/>
        <s v="Advanced discrete leverage"/>
        <s v="Open-source incremental throughput"/>
        <s v="Centralized regional interface"/>
        <s v="Streamlined web-enabled knowledgebase"/>
        <s v="Digitized transitional monitoring"/>
        <s v="Networked optimal adapter"/>
        <s v="Automated optimal function"/>
        <s v="Devolved system-worthy framework"/>
        <s v="Stand-alone user-facing service-desk"/>
        <s v="Versatile global attitude"/>
        <s v="Intuitive demand-driven Local Area Network"/>
        <s v="Assimilated uniform methodology"/>
        <s v="Self-enabling next generation algorithm"/>
        <s v="Object-based demand-driven strategy"/>
        <s v="Public-key coherent ability"/>
        <s v="Up-sized composite success"/>
        <s v="Innovative exuding matrix"/>
        <s v="Realigned impactful artificial intelligence"/>
        <s v="Multi-layered multi-tasking secured line"/>
        <s v="Upgradable upward-trending portal"/>
        <s v="Profit-focused global product"/>
        <s v="Operative well-modulated data-warehouse"/>
        <s v="Cloned asymmetric functionalities"/>
        <s v="Pre-emptive neutral portal"/>
        <s v="Switchable demand-driven help-desk"/>
        <s v="Business-focused static ability"/>
        <s v="Networked secondary structure"/>
        <s v="Total multimedia website"/>
        <s v="Cross-platform upward-trending parallelism"/>
        <s v="Pre-emptive mission-critical hardware"/>
        <s v="Up-sized responsive protocol"/>
        <s v="Pre-emptive transitional frame"/>
        <s v="Profit-focused content-based application"/>
        <s v="Streamlined neutral analyzer"/>
        <s v="Assimilated neutral utilization"/>
        <s v="Extended dedicated archive"/>
        <s v="Configurable static help-desk"/>
        <s v="Self-enabling clear-thinking framework"/>
        <s v="Assimilated fault-tolerant capacity"/>
        <s v="Enhanced neutral ability"/>
        <s v="Function-based attitude-oriented groupware"/>
        <s v="Optional solution-oriented instruction set"/>
        <s v="Organic object-oriented core"/>
        <s v="Balanced impactful circuit"/>
        <s v="Future-proofed heuristic encryption"/>
        <s v="Balanced bifurcated leverage"/>
        <s v="Sharable discrete budgetary management"/>
        <s v="Focused solution-oriented instruction set"/>
        <s v="Down-sized actuating infrastructure"/>
        <s v="Synergistic cohesive adapter"/>
        <s v="Quality-focused mission-critical structure"/>
        <s v="Compatible exuding Graphical User Interface"/>
        <s v="Monitored 24/7 time-frame"/>
        <s v="Virtual secondary open architecture"/>
        <s v="Down-sized mobile time-frame"/>
        <s v="Innovative disintermediate encryption"/>
        <s v="Universal contextually-based knowledgebase"/>
        <s v="Persevering interactive matrix"/>
        <s v="Seamless background framework"/>
        <s v="Balanced upward-trending productivity"/>
        <s v="Centralized clear-thinking solution"/>
        <s v="Optimized bi-directional extranet"/>
        <s v="Intuitive actuating benchmark"/>
        <s v="Devolved background project"/>
        <s v="Reverse-engineered executive emulation"/>
        <s v="Team-oriented clear-thinking matrix"/>
        <s v="Focused coherent methodology"/>
        <s v="Reduced context-sensitive complexity"/>
        <s v="Decentralized 4thgeneration time-frame"/>
        <s v="De-engineered cohesive moderator"/>
        <s v="Ameliorated explicit parallelism"/>
        <s v="Customizable background monitoring"/>
        <s v="Compatible well-modulated budgetary management"/>
        <s v="Up-sized radical pricing structure"/>
        <s v="Robust zero-defect project"/>
        <s v="Re-engineered mobile task-force"/>
        <s v="User-centric intangible neural-net"/>
        <s v="Organized explicit core"/>
        <s v="Synchronized 6thgeneration adapter"/>
        <s v="Centralized motivating capacity"/>
        <s v="Phased 24hour flexibility"/>
        <s v="Exclusive 5thgeneration structure"/>
        <s v="Multi-tiered maximized orchestration"/>
        <s v="Open-architected uniform instruction set"/>
        <s v="Exclusive asymmetric analyzer"/>
        <s v="Organic radical collaboration"/>
        <s v="Innovative static budgetary management"/>
        <s v="Triple-buffered holistic ability"/>
        <s v="Diverse scalable superstructure"/>
        <s v="Balanced leadingedge data-warehouse"/>
        <s v="Digitized bandwidth-monitored open architecture"/>
        <s v="Enterprise-wide intermediate portal"/>
        <s v="Focused leadingedge matrix"/>
        <s v="Seamless logistical encryption"/>
        <s v="Stand-alone human-resource workforce"/>
        <s v="Automated zero tolerance implementation"/>
        <s v="Pre-emptive grid-enabled contingency"/>
        <s v="Multi-lateral didactic encoding"/>
        <s v="Self-enabling didactic orchestration"/>
        <s v="Profit-focused 24/7 data-warehouse"/>
        <s v="Enhanced methodical middleware"/>
        <s v="Synchronized client-driven projection"/>
        <s v="Networked didactic time-frame"/>
        <s v="Assimilated exuding toolset"/>
        <s v="Front-line client-server secured line"/>
        <s v="Polarized systemic Internet solution"/>
        <s v="Profit-focused exuding moderator"/>
        <s v="Cross-group high-level moderator"/>
        <s v="Public-key 3rdgeneration system engine"/>
        <s v="Organized value-added access"/>
        <s v="Cloned global Graphical User Interface"/>
        <s v="Focused solution-oriented matrix"/>
        <s v="Monitored discrete toolset"/>
        <s v="Business-focused intermediate system engine"/>
        <s v="De-engineered disintermediate encoding"/>
        <s v="Streamlined upward-trending analyzer"/>
        <s v="Distributed human-resource policy"/>
        <s v="De-engineered 5thgeneration contingency"/>
        <s v="Multi-channeled upward-trending application"/>
        <s v="Organic maximized database"/>
        <s v="Grass-roots 24/7 attitude"/>
        <s v="Team-oriented global strategy"/>
        <s v="Enhanced client-driven capacity"/>
        <s v="Exclusive systematic productivity"/>
        <s v="Re-engineered radical policy"/>
        <s v="Down-sized logistical adapter"/>
        <s v="Configurable bandwidth-monitored throughput"/>
        <s v="Optional tangible pricing structure"/>
        <s v="Organic high-level implementation"/>
        <s v="Decentralized logistical collaboration"/>
        <s v="Advanced content-based installation"/>
        <s v="Distributed high-level open architecture"/>
        <s v="Synergized zero tolerance help-desk"/>
        <s v="Extended multi-tasking definition"/>
        <s v="Realigned uniform knowledge user"/>
        <s v="Monitored grid-enabled model"/>
        <s v="Assimilated actuating policy"/>
        <s v="Total incremental productivity"/>
        <s v="Adaptive local task-force"/>
        <s v="Universal zero-defect concept"/>
        <s v="Object-based bottom-line superstructure"/>
        <s v="Adaptive 24hour projection"/>
        <s v="Sharable radical toolset"/>
        <s v="Focused multimedia knowledgebase"/>
        <s v="Seamless 6thgeneration extranet"/>
        <s v="Sharable mobile knowledgebase"/>
        <s v="Cross-group global system engine"/>
        <s v="Centralized clear-thinking conglomeration"/>
        <s v="De-engineered cohesive system engine"/>
        <s v="Reactive analyzing function"/>
        <s v="Robust hybrid budgetary management"/>
        <s v="Open-source analyzing monitoring"/>
        <s v="Up-sized discrete firmware"/>
        <s v="Exclusive intangible extranet"/>
        <s v="Synergized analyzing process improvement"/>
        <s v="Realigned dedicated system engine"/>
        <s v="Object-based bandwidth-monitored concept"/>
        <s v="Ameliorated client-driven open system"/>
        <s v="Upgradable leadingedge Local Area Network"/>
        <s v="Customizable intermediate data-warehouse"/>
        <s v="Managed optimizing archive"/>
        <s v="Diverse systematic projection"/>
        <s v="Up-sized web-enabled info-mediaries"/>
        <s v="Persevering optimizing Graphical User Interface"/>
        <s v="Cross-platform tertiary array"/>
        <s v="Inverse neutral structure"/>
        <s v="Quality-focused system-worthy support"/>
        <s v="Vision-oriented 5thgeneration array"/>
        <s v="Cross-platform logistical circuit"/>
        <s v="Profound solution-oriented matrix"/>
        <s v="Extended asynchronous initiative"/>
        <s v="Fundamental needs-based frame"/>
        <s v="Compatible full-range leverage"/>
        <s v="Upgradable holistic system engine"/>
        <s v="Stand-alone multi-state data-warehouse"/>
        <s v="Multi-lateral maximized core"/>
        <s v="Innovative holistic hub"/>
        <s v="Reverse-engineered 24/7 methodology"/>
        <s v="Business-focused dynamic info-mediaries"/>
        <s v="Digitized clear-thinking installation"/>
        <s v="Quality-focused 24/7 superstructure"/>
        <s v="Multi-channeled local intranet"/>
        <s v="Open-architected mobile emulation"/>
        <s v="Ameliorated foreground methodology"/>
        <s v="Synergized well-modulated project"/>
        <s v="Extended context-sensitive forecast"/>
        <s v="Total leadingedge neural-net"/>
        <s v="Organic actuating protocol"/>
        <s v="Down-sized national software"/>
        <s v="Organic upward-trending Graphical User Interface"/>
        <s v="Synergistic tertiary budgetary management"/>
        <s v="Open-architected incremental ability"/>
        <s v="Intuitive object-oriented task-force"/>
        <s v="Multi-tiered executive toolset"/>
        <s v="Grass-roots directional workforce"/>
        <s v="Quality-focused real-time solution"/>
        <s v="Reduced interactive matrix"/>
        <s v="Adaptive context-sensitive architecture"/>
        <s v="Polarized incremental portal"/>
        <s v="Reactive regional access"/>
        <s v="Stand-alone reciprocal frame"/>
        <s v="Open-architected 24/7 throughput"/>
        <s v="Monitored 24/7 approach"/>
        <s v="Upgradable explicit forecast"/>
        <s v="Pre-emptive context-sensitive support"/>
        <s v="Business-focused leadingedge instruction set"/>
        <s v="Extended multi-state knowledge user"/>
        <s v="Future-proofed modular groupware"/>
        <s v="Distributed real-time algorithm"/>
        <s v="Multi-lateral heuristic throughput"/>
        <s v="Switchable reciprocal middleware"/>
        <s v="Inverse multimedia Graphic Interface"/>
        <s v="Vision-oriented local contingency"/>
        <s v="Reactive 6thgeneration hub"/>
        <s v="Optional asymmetric success"/>
        <s v="Digitized analyzing capacity"/>
        <s v="Vision-oriented regional hub"/>
        <s v="Monitored incremental info-mediaries"/>
        <s v="Programmable static middleware"/>
        <s v="Multi-layered bottom-line encryption"/>
        <s v="Vision-oriented systematic Graphical User Interface"/>
        <s v="Balanced optimal hardware"/>
        <s v="Self-enabling mission-critical success"/>
        <s v="Grass-roots dynamic emulation"/>
        <s v="Fundamental disintermediate matrix"/>
        <s v="Right-sized secondary challenge"/>
        <s v="Implemented exuding software"/>
        <s v="Total optimizing software"/>
        <s v="Optional maximized attitude"/>
        <s v="Customer-focused impactful extranet"/>
        <s v="Cloned bottom-line success"/>
        <s v="Decentralized bandwidth-monitored ability"/>
        <s v="Programmable leadingedge budgetary management"/>
        <s v="Upgradable bi-directional concept"/>
        <s v="Re-contextualized homogeneous flexibility"/>
        <s v="Monitored bi-directional standardization"/>
        <s v="Stand-alone grid-enabled leverage"/>
        <s v="Assimilated regional groupware"/>
        <s v="Up-sized 24hour instruction set"/>
        <s v="Right-sized web-enabled intranet"/>
        <s v="Expanded needs-based orchestration"/>
        <s v="Organic system-worthy orchestration"/>
        <s v="Inverse static standardization"/>
        <s v="Synchronized motivating solution"/>
        <s v="Open-source 4thgeneration open system"/>
        <s v="Decentralized context-sensitive superstructure"/>
        <s v="Compatible 5thgeneration concept"/>
        <s v="Virtual systemic intranet"/>
        <s v="Optimized systemic algorithm"/>
        <s v="Customizable homogeneous firmware"/>
        <s v="Front-line cohesive extranet"/>
        <s v="Distributed holistic neural-net"/>
        <s v="Devolved client-server monitoring"/>
        <s v="Seamless directional capacity"/>
        <s v="Polarized actuating implementation"/>
        <s v="Front-line disintermediate hub"/>
        <s v="Decentralized 4thgeneration challenge"/>
        <s v="Reverse-engineered composite hierarchy"/>
        <s v="Programmable tangible ability"/>
        <s v="Configurable full-range emulation"/>
        <s v="Total real-time hardware"/>
        <s v="Profound system-worthy functionalities"/>
        <s v="Cloned hybrid focus group"/>
        <s v="Ergonomic dedicated focus group"/>
        <s v="Realigned zero administration paradigm"/>
        <s v="Open-source multi-tasking methodology"/>
        <s v="Object-based attitude-oriented analyzer"/>
        <s v="Cross-platform tertiary hub"/>
        <s v="Seamless clear-thinking artificial intelligence"/>
        <s v="Centralized tangible success"/>
        <s v="Customer-focused multimedia methodology"/>
        <s v="Visionary maximized Local Area Network"/>
        <s v="Secured bifurcated intranet"/>
        <s v="Grass-roots 4thgeneration product"/>
        <s v="Reduced next generation info-mediaries"/>
        <s v="Customizable full-range artificial intelligence"/>
        <s v="Programmable leadingedge contingency"/>
        <s v="Multi-layered global groupware"/>
        <s v="Switchable methodical superstructure"/>
        <s v="Expanded even-keeled portal"/>
        <s v="Advanced modular moderator"/>
        <s v="Reverse-engineered well-modulated ability"/>
        <s v="Expanded optimal pricing structure"/>
        <s v="Down-sized uniform ability"/>
        <s v="Multi-layered upward-trending conglomeration"/>
        <s v="Open-architected systematic intranet"/>
        <s v="Proactive 24hour frame"/>
        <s v="Exclusive fresh-thinking model"/>
        <s v="Business-focused encompassing intranet"/>
        <s v="Optional 6thgeneration access"/>
        <s v="Realigned web-enabled functionalities"/>
        <s v="Enterprise-wide multimedia software"/>
        <s v="Versatile mission-critical knowledgebase"/>
        <s v="Multi-lateral object-oriented open system"/>
        <s v="Visionary system-worthy attitude"/>
        <s v="Synergized content-based hierarchy"/>
        <s v="Business-focused 24hour access"/>
        <s v="Automated hybrid orchestration"/>
        <s v="Exclusive 5thgeneration leverage"/>
        <s v="Grass-roots zero administration alliance"/>
        <s v="Proactive heuristic orchestration"/>
        <s v="Function-based systematic Graphical User Interface"/>
        <s v="Extended zero administration software"/>
        <s v="Multi-tiered discrete support"/>
        <s v="Phased system-worthy conglomeration"/>
        <s v="Balanced mobile alliance"/>
        <s v="Reactive solution-oriented groupware"/>
        <s v="Exclusive bandwidth-monitored orchestration"/>
        <s v="Intuitive exuding initiative"/>
        <s v="Streamlined needs-based knowledge user"/>
        <s v="Automated system-worthy structure"/>
        <s v="Secured clear-thinking intranet"/>
        <s v="Cloned actuating architecture"/>
        <s v="Down-sized needs-based task-force"/>
        <s v="Extended responsive Internet solution"/>
        <s v="Universal value-added moderator"/>
        <s v="Sharable motivating emulation"/>
        <s v="Networked web-enabled product"/>
        <s v="Advanced dedicated encoding"/>
        <s v="Stand-alone multi-state project"/>
        <s v="Customizable bi-directional monitoring"/>
        <s v="Profit-focused motivating function"/>
        <s v="Proactive systemic firmware"/>
        <s v="Grass-roots upward-trending installation"/>
        <s v="Virtual heuristic hub"/>
        <s v="Customizable leadingedge model"/>
        <s v="Upgradable uniform service-desk"/>
        <s v="Inverse client-driven product"/>
        <s v="Managed bandwidth-monitored system engine"/>
        <s v="Advanced transitional help-desk"/>
        <s v="De-engineered disintermediate encryption"/>
        <s v="Upgradable attitude-oriented project"/>
        <s v="Fundamental zero tolerance alliance"/>
        <s v="Devolved 24hour forecast"/>
        <s v="User-centric attitude-oriented intranet"/>
        <s v="Self-enabling 5thgeneration paradigm"/>
        <s v="Persistent 3rdgeneration moratorium"/>
        <s v="Cross-platform empowering project"/>
        <s v="Polarized user-facing interface"/>
        <s v="Customer-focused non-volatile framework"/>
        <s v="Synchronized multimedia frame"/>
        <s v="Open-architected stable algorithm"/>
        <s v="Cross-platform optimizing website"/>
        <s v="Public-key actuating projection"/>
        <s v="Implemented intangible instruction set"/>
        <s v="Cross-group interactive architecture"/>
        <s v="Centralized asymmetric framework"/>
        <s v="Down-sized systematic utilization"/>
        <s v="Profound fault-tolerant model"/>
        <s v="Multi-channeled bi-directional moratorium"/>
        <s v="Object-based content-based ability"/>
        <s v="Progressive coherent secured line"/>
        <s v="Synchronized directional capability"/>
        <s v="Cross-platform composite migration"/>
        <s v="Operative local pricing structure"/>
        <s v="Optional web-enabled extranet"/>
        <s v="Reduced 6thgeneration intranet"/>
        <s v="Networked disintermediate leverage"/>
        <s v="Optional optimal website"/>
        <s v="Stand-alone asynchronous functionalities"/>
        <s v="Profound full-range open system"/>
        <s v="Optional tangible utilization"/>
        <s v="Seamless maximized product"/>
        <s v="Devolved tertiary time-frame"/>
        <s v="Centralized regional function"/>
        <s v="User-friendly high-level initiative"/>
        <s v="Reverse-engineered zero-defect infrastructure"/>
        <s v="Stand-alone background customer loyalty"/>
        <s v="Business-focused discrete software"/>
        <s v="Advanced intermediate Graphic Interface"/>
        <s v="Adaptive holistic hub"/>
        <s v="Automated uniform concept"/>
        <s v="Enhanced regional flexibility"/>
        <s v="Public-key bottom-line algorithm"/>
        <s v="Multi-layered intangible instruction set"/>
        <s v="Fundamental methodical emulation"/>
        <s v="Expanded value-added hardware"/>
        <s v="Diverse high-level attitude"/>
        <s v="Visionary 24hour analyzer"/>
        <s v="Centralized bandwidth-monitored leverage"/>
        <s v="Ergonomic mission-critical moratorium"/>
        <s v="Front-line intermediate moderator"/>
        <s v="Automated local secured line"/>
        <s v="Integrated bandwidth-monitored alliance"/>
        <s v="Cross-group heuristic forecast"/>
        <s v="Extended impactful secured line"/>
        <s v="Distributed optimizing protocol"/>
        <s v="Secured well-modulated system engine"/>
        <s v="Streamlined national benchmark"/>
        <s v="Open-architected 24/7 infrastructure"/>
        <s v="Digitized 6thgeneration Local Area Network"/>
        <s v="Innovative actuating artificial intelligence"/>
        <s v="Cross-platform reciprocal budgetary management"/>
        <s v="Vision-oriented scalable portal"/>
        <s v="Persevering zero administration knowledge user"/>
        <s v="Front-line bottom-line Graphic Interface"/>
        <s v="Synergized fault-tolerant hierarchy"/>
        <s v="Expanded asynchronous groupware"/>
        <s v="Expanded fault-tolerant emulation"/>
        <s v="Future-proofed 24hour model"/>
        <s v="Optimized didactic intranet"/>
        <s v="Right-sized dedicated standardization"/>
        <s v="Vision-oriented high-level extranet"/>
        <s v="Organized scalable initiative"/>
        <s v="Enhanced regional moderator"/>
        <s v="Automated even-keeled emulation"/>
        <s v="Reverse-engineered multi-tasking product"/>
        <s v="De-engineered next generation parallelism"/>
        <s v="Intuitive cohesive groupware"/>
        <s v="Up-sized high-level access"/>
        <s v="Phased empowering success"/>
        <s v="Distributed actuating project"/>
        <s v="Robust motivating orchestration"/>
        <s v="Vision-oriented uniform instruction set"/>
        <s v="Cross-group upward-trending hierarchy"/>
        <s v="Object-based needs-based info-mediaries"/>
        <s v="Open-source reciprocal standardization"/>
        <s v="Secured well-modulated projection"/>
        <s v="Multi-channeled secondary middleware"/>
        <s v="Horizontal clear-thinking framework"/>
        <s v="Profound composite core"/>
        <s v="Programmable disintermediate matrices"/>
        <s v="Realigned 5thgeneration knowledge user"/>
        <s v="Multi-layered upward-trending groupware"/>
        <s v="Re-contextualized leadingedge firmware"/>
        <s v="Devolved disintermediate analyzer"/>
        <s v="Profound disintermediate open system"/>
        <s v="Automated reciprocal protocol"/>
        <s v="Automated static workforce"/>
        <s v="Horizontal attitude-oriented help-desk"/>
        <s v="Versatile 5thgeneration matrices"/>
        <s v="Cross-platform next generation service-desk"/>
        <s v="Front-line web-enabled installation"/>
        <s v="Multi-channeled responsive product"/>
        <s v="Adaptive demand-driven encryption"/>
        <s v="Re-engineered client-driven knowledge user"/>
        <s v="Compatible logistical paradigm"/>
        <s v="Intuitive value-added installation"/>
        <s v="Managed discrete parallelism"/>
        <s v="Implemented tangible approach"/>
        <s v="Re-engineered encompassing definition"/>
        <s v="Multi-lateral uniform collaboration"/>
        <s v="Enterprise-wide foreground paradigm"/>
        <s v="Stand-alone incremental parallelism"/>
        <s v="Persevering 5thgeneration throughput"/>
        <s v="Implemented object-oriented synergy"/>
        <s v="Balanced demand-driven definition"/>
        <s v="Customer-focused mobile Graphic Interface"/>
        <s v="Horizontal secondary interface"/>
        <s v="Virtual analyzing collaboration"/>
        <s v="Multi-tiered explicit focus group"/>
        <s v="Multi-layered systematic knowledgebase"/>
        <s v="Reverse-engineered uniform knowledge user"/>
        <s v="Secured dynamic capacity"/>
        <s v="Devolved foreground throughput"/>
        <s v="Synchronized demand-driven infrastructure"/>
        <s v="Realigned discrete structure"/>
        <s v="Progressive grid-enabled website"/>
        <s v="Organic cohesive neural-net"/>
        <s v="Integrated demand-driven info-mediaries"/>
        <s v="Reverse-engineered client-server extranet"/>
        <s v="Organized discrete encoding"/>
        <s v="Balanced regional flexibility"/>
        <s v="Implemented multimedia time-frame"/>
        <s v="Enhanced uniform service-desk"/>
        <s v="Versatile bottom-line definition"/>
        <s v="Integrated bifurcated software"/>
        <s v="Assimilated next generation instruction set"/>
        <s v="Digitized foreground array"/>
        <s v="Re-engineered clear-thinking project"/>
        <s v="Implemented even-keeled standardization"/>
        <s v="Quality-focused asymmetric adapter"/>
        <s v="Networked intangible help-desk"/>
        <s v="Synchronized attitude-oriented frame"/>
        <s v="Proactive incremental architecture"/>
        <s v="Cloned responsive standardization"/>
        <s v="Reduced bifurcated pricing structure"/>
        <s v="Re-engineered asymmetric challenge"/>
        <s v="Diverse client-driven conglomeration"/>
        <s v="Configurable upward-trending solution"/>
        <s v="Persistent bandwidth-monitored framework"/>
        <s v="Polarized discrete product"/>
        <s v="Seamless dynamic website"/>
        <s v="Extended multimedia firmware"/>
        <s v="Versatile directional project"/>
        <s v="Profound directional knowledge user"/>
        <s v="Ameliorated logistical capability"/>
        <s v="Sharable discrete definition"/>
        <s v="User-friendly next generation core"/>
        <s v="Profit-focused empowering system engine"/>
        <s v="Synchronized cohesive encoding"/>
        <s v="Synergistic dynamic utilization"/>
        <s v="Triple-buffered bi-directional model"/>
        <s v="Polarized tertiary function"/>
        <s v="Configurable fault-tolerant structure"/>
        <s v="Digitized 24/7 budgetary management"/>
        <s v="Stand-alone zero tolerance algorithm"/>
        <s v="Implemented tangible support"/>
        <s v="Reactive radical framework"/>
        <s v="Object-based full-range knowledge user"/>
        <s v="Enhanced composite contingency"/>
        <s v="Cloned fresh-thinking model"/>
        <s v="Total dedicated benchmark"/>
        <s v="Streamlined human-resource Graphic Interface"/>
        <s v="Upgradable analyzing core"/>
        <s v="Profound exuding pricing structure"/>
        <s v="Horizontal optimizing model"/>
        <s v="Synchronized fault-tolerant algorithm"/>
        <s v="Streamlined 5thgeneration intranet"/>
        <s v="Cross-group clear-thinking task-force"/>
        <s v="Public-key bandwidth-monitored intranet"/>
        <s v="Upgradable clear-thinking hardware"/>
        <s v="Integrated holistic paradigm"/>
        <s v="Seamless clear-thinking conglomeration"/>
        <s v="Persistent content-based methodology"/>
        <s v="Re-engineered 24hour matrix"/>
        <s v="Virtual multi-tasking core"/>
        <s v="Streamlined fault-tolerant conglomeration"/>
        <s v="Enterprise-wide client-driven policy"/>
        <s v="Function-based next generation emulation"/>
        <s v="Re-engineered composite focus group"/>
        <s v="Profound mission-critical function"/>
        <s v="De-engineered zero-defect open system"/>
        <s v="Operative hybrid utilization"/>
        <s v="Function-based interactive matrix"/>
        <s v="Optimized content-based collaboration"/>
        <s v="User-centric cohesive policy"/>
        <s v="Ergonomic methodical hub"/>
        <s v="Devolved disintermediate encryption"/>
        <s v="Phased clear-thinking policy"/>
        <s v="Seamless solution-oriented capacity"/>
        <s v="Organized human-resource attitude"/>
        <s v="Open-architected disintermediate budgetary management"/>
        <s v="Multi-lateral radical solution"/>
        <s v="Inverse context-sensitive info-mediaries"/>
        <s v="Versatile neutral workforce"/>
        <s v="Multi-tiered systematic knowledge user"/>
        <s v="Programmable multi-state algorithm"/>
        <s v="Multi-channeled reciprocal interface"/>
        <s v="Right-sized maximized migration"/>
        <s v="Self-enabling value-added artificial intelligence"/>
        <s v="Vision-oriented interactive solution"/>
        <s v="Fundamental user-facing productivity"/>
        <s v="Innovative well-modulated capability"/>
        <s v="Universal fault-tolerant orchestration"/>
        <s v="Grass-roots executive synergy"/>
        <s v="Multi-layered optimal application"/>
        <s v="Business-focused full-range core"/>
        <s v="Exclusive system-worthy Graphic Interface"/>
        <s v="Enhanced optimal ability"/>
        <s v="Optional zero administration neural-net"/>
        <s v="Ameliorated foreground focus group"/>
        <s v="Triple-buffered multi-tasking matrices"/>
        <s v="Versatile dedicated migration"/>
        <s v="Devolved foreground customer loyalty"/>
        <s v="Reduced reciprocal focus group"/>
        <s v="Networked global migration"/>
        <s v="De-engineered even-keeled definition"/>
        <s v="Implemented bi-directional flexibility"/>
        <s v="Vision-oriented scalable definition"/>
        <s v="Future-proofed upward-trending migration"/>
        <s v="Right-sized full-range throughput"/>
        <s v="Polarized composite customer loyalty"/>
        <s v="Expanded eco-centric policy"/>
        <m/>
      </sharedItems>
    </cacheField>
    <cacheField name="goal" numFmtId="0">
      <sharedItems containsString="0" containsBlank="1" containsNumber="1" containsInteger="1" minValue="100" maxValue="199200" count="448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  <m/>
      </sharedItems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minValue="0" maxValue="7295"/>
    </cacheField>
    <cacheField name="Average donation" numFmtId="0">
      <sharedItems containsBlank="1" containsMixedTypes="1" containsNumber="1" minValue="0" maxValue="113.17073170731707" count="986">
        <n v="0"/>
        <n v="92.151898734177209"/>
        <n v="100.01614035087719"/>
        <n v="103.20833333333333"/>
        <n v="99.339622641509436"/>
        <n v="75.833333333333329"/>
        <n v="60.555555555555557"/>
        <n v="64.93832599118943"/>
        <n v="30.997175141242938"/>
        <n v="72.909090909090907"/>
        <n v="62.9"/>
        <n v="112.22222222222223"/>
        <n v="102.34545454545454"/>
        <n v="105.05102040816327"/>
        <n v="94.144999999999996"/>
        <n v="84.986725663716811"/>
        <n v="110.41"/>
        <n v="107.96236989591674"/>
        <n v="45.103703703703701"/>
        <n v="45.001483679525222"/>
        <n v="105.97134670487107"/>
        <n v="69.055555555555557"/>
        <n v="85.044943820224717"/>
        <n v="105.22535211267606"/>
        <n v="39.003741114852225"/>
        <n v="73.030674846625772"/>
        <n v="35.009459459459457"/>
        <n v="106.6"/>
        <n v="61.997747747747745"/>
        <n v="94.000622665006233"/>
        <n v="112.05426356589147"/>
        <n v="48.008849557522126"/>
        <n v="38.004334633723452"/>
        <n v="35.000184535892231"/>
        <n v="85"/>
        <n v="95.993893129770996"/>
        <n v="68.8125"/>
        <n v="105.97196261682242"/>
        <n v="75.261194029850742"/>
        <n v="57.125"/>
        <n v="75.141414141414145"/>
        <n v="107.42342342342343"/>
        <n v="35.995495495495497"/>
        <n v="26.998873148744366"/>
        <n v="107.56122448979592"/>
        <n v="94.375"/>
        <n v="46.163043478260867"/>
        <n v="47.845637583892618"/>
        <n v="53.007815713698065"/>
        <n v="45.059405940594061"/>
        <n v="2"/>
        <n v="99.006816632583508"/>
        <n v="32.786666666666669"/>
        <n v="59.119617224880386"/>
        <n v="44.93333333333333"/>
        <n v="89.664122137404576"/>
        <n v="70.079268292682926"/>
        <n v="31.059701492537314"/>
        <n v="29.061611374407583"/>
        <n v="30.0859375"/>
        <n v="84.998125000000002"/>
        <n v="82.001775410563695"/>
        <n v="58.040160642570278"/>
        <n v="111.4"/>
        <n v="71.94736842105263"/>
        <n v="61.038135593220339"/>
        <n v="108.91666666666667"/>
        <n v="29.001722017220171"/>
        <n v="58.975609756097562"/>
        <n v="111.82352941176471"/>
        <n v="63.995555555555555"/>
        <n v="85.315789473684205"/>
        <n v="74.481481481481481"/>
        <n v="105.14772727272727"/>
        <n v="56.188235294117646"/>
        <n v="85.917647058823533"/>
        <n v="57.00296912114014"/>
        <n v="79.642857142857139"/>
        <n v="41.018181818181816"/>
        <n v="48.004773269689736"/>
        <n v="55.212598425196852"/>
        <n v="92.109489051094897"/>
        <n v="83.183333333333337"/>
        <n v="39.996000000000002"/>
        <n v="111.1336898395722"/>
        <n v="90.563380281690144"/>
        <n v="61.108374384236456"/>
        <n v="83.022941970310384"/>
        <n v="110.76106194690266"/>
        <n v="89.458333333333329"/>
        <n v="57.849056603773583"/>
        <n v="109.99705449189985"/>
        <n v="103.96586345381526"/>
        <n v="107.99508196721311"/>
        <n v="48.927777777777777"/>
        <n v="37.666666666666664"/>
        <n v="64.999141999141997"/>
        <n v="106.61061946902655"/>
        <n v="27.009016393442622"/>
        <n v="91.16463414634147"/>
        <n v="1"/>
        <n v="56.054878048780488"/>
        <n v="31.017857142857142"/>
        <n v="66.513513513513516"/>
        <n v="89.005216484089729"/>
        <n v="103.46315789473684"/>
        <n v="95.278911564625844"/>
        <n v="75.895348837209298"/>
        <n v="107.57831325301204"/>
        <n v="51.31666666666667"/>
        <n v="71.983108108108112"/>
        <n v="108.95414201183432"/>
        <n v="35"/>
        <n v="94.938931297709928"/>
        <n v="109.65079365079364"/>
        <n v="44.001815980629537"/>
        <n v="86.794520547945211"/>
        <n v="30.992727272727272"/>
        <n v="94.791044776119406"/>
        <n v="69.79220779220779"/>
        <n v="63.003367003367003"/>
        <n v="110.0343300110742"/>
        <n v="25.997933274284026"/>
        <n v="49.987915407854985"/>
        <n v="101.72340425531915"/>
        <n v="47.083333333333336"/>
        <n v="89.944444444444443"/>
        <n v="78.96875"/>
        <n v="80.067669172932327"/>
        <n v="86.472727272727269"/>
        <n v="28.001876172607879"/>
        <n v="67.996725337699544"/>
        <n v="43.078651685393261"/>
        <n v="87.95597484276729"/>
        <n v="94.987234042553197"/>
        <n v="46.905982905982903"/>
        <n v="46.913793103448278"/>
        <n v="94.24"/>
        <n v="80.139130434782615"/>
        <n v="59.036809815950917"/>
        <n v="65.989247311827953"/>
        <n v="60.992530345471522"/>
        <n v="98.307692307692307"/>
        <n v="104.6"/>
        <n v="86.066666666666663"/>
        <n v="76.989583333333329"/>
        <n v="29.764705882352942"/>
        <n v="46.91959798994975"/>
        <n v="105.18691588785046"/>
        <n v="69.907692307692301"/>
        <n v="60.011588275391958"/>
        <n v="52.006220379146917"/>
        <n v="31.000176025347649"/>
        <n v="95.042492917847028"/>
        <n v="75.968174204355108"/>
        <n v="71.013192612137203"/>
        <n v="73.733333333333334"/>
        <n v="113.17073170731707"/>
        <n v="105.00933552992861"/>
        <n v="79.176829268292678"/>
        <n v="57.333333333333336"/>
        <n v="58.178343949044589"/>
        <n v="36.032520325203251"/>
        <n v="107.99068767908309"/>
        <n v="44.005985634477256"/>
        <n v="55.077868852459019"/>
        <n v="74"/>
        <n v="41.996858638743454"/>
        <n v="77.988161010260455"/>
        <n v="82.507462686567166"/>
        <n v="104.2"/>
        <n v="25.5"/>
        <n v="100.98334401024984"/>
        <n v="111.83333333333333"/>
        <n v="41.999115044247787"/>
        <n v="110.05115089514067"/>
        <n v="58.997079225994888"/>
        <n v="32.985714285714288"/>
        <n v="45.005654509471306"/>
        <n v="81.98196487897485"/>
        <n v="39.080882352941174"/>
        <n v="58.996383363471971"/>
        <n v="40.988372093023258"/>
        <n v="31.029411764705884"/>
        <n v="37.789473684210527"/>
        <n v="32.006772009029348"/>
        <n v="95.966712898751737"/>
        <n v="75"/>
        <n v="102.0498866213152"/>
        <n v="105.75"/>
        <n v="37.069767441860463"/>
        <n v="35.049382716049379"/>
        <n v="46.338461538461537"/>
        <n v="69.174603174603178"/>
        <n v="109.07824427480917"/>
        <n v="51.78"/>
        <n v="82.010055304172951"/>
        <n v="35.958333333333336"/>
        <n v="74.461538461538467"/>
        <n v="91.114649681528661"/>
        <n v="79.792682926829272"/>
        <n v="42.999777678968428"/>
        <n v="63.225000000000001"/>
        <n v="70.174999999999997"/>
        <n v="61.333333333333336"/>
        <n v="99"/>
        <n v="96.984900146127615"/>
        <n v="51.004950495049506"/>
        <n v="28.044247787610619"/>
        <n v="60.984615384615381"/>
        <n v="73.214285714285708"/>
        <n v="39.997435299603637"/>
        <n v="86.812121212121212"/>
        <n v="42.125874125874127"/>
        <n v="103.97851239669421"/>
        <n v="62.003211991434689"/>
        <n v="31.005037783375315"/>
        <n v="89.991552956465242"/>
        <n v="39.235294117647058"/>
        <n v="54.993116108306566"/>
        <n v="47.992753623188406"/>
        <n v="87.966702470461868"/>
        <n v="51.999165275459099"/>
        <n v="29.999659863945578"/>
        <n v="98.205357142857139"/>
        <n v="108.96182396606575"/>
        <n v="66.998379254457049"/>
        <n v="64.99333594668758"/>
        <n v="99.841584158415841"/>
        <n v="82.432835820895519"/>
        <n v="63.293478260869563"/>
        <n v="96.774193548387103"/>
        <n v="54.906040268456373"/>
        <n v="39.010869565217391"/>
        <n v="75.84210526315789"/>
        <n v="45.051671732522799"/>
        <n v="104.51546391752578"/>
        <n v="76.268292682926827"/>
        <n v="69.015695067264573"/>
        <n v="101.97684085510689"/>
        <n v="42.915999999999997"/>
        <n v="43.025210084033617"/>
        <n v="75.245283018867923"/>
        <n v="69.023364485981304"/>
        <n v="65.986486486486484"/>
        <n v="98.013800424628457"/>
        <n v="60.105504587155963"/>
        <n v="26.000773395204948"/>
        <n v="3"/>
        <n v="38.019801980198018"/>
        <n v="106.15254237288136"/>
        <n v="81.019475655430711"/>
        <n v="96.647727272727266"/>
        <n v="57.003535651149086"/>
        <n v="63.93333333333333"/>
        <n v="90.456521739130437"/>
        <n v="72.172043010752688"/>
        <n v="77.934782608695656"/>
        <n v="38.065134099616856"/>
        <n v="57.936123348017624"/>
        <n v="49.794392523364486"/>
        <n v="54.050251256281406"/>
        <n v="30.002721335268504"/>
        <n v="70.127906976744185"/>
        <n v="26.996228786926462"/>
        <n v="51.990606936416185"/>
        <n v="56.416666666666664"/>
        <n v="101.63218390804597"/>
        <n v="25.005291005291006"/>
        <n v="32.016393442622949"/>
        <n v="82.021647307286173"/>
        <n v="37.957446808510639"/>
        <n v="51.533333333333331"/>
        <n v="81.198275862068968"/>
        <n v="40.030075187969928"/>
        <n v="89.939759036144579"/>
        <n v="96.692307692307693"/>
        <n v="25.010989010989011"/>
        <n v="36.987277353689571"/>
        <n v="73.012609117361791"/>
        <n v="68.240601503759393"/>
        <n v="52.310344827586206"/>
        <n v="61.765151515151516"/>
        <n v="25.027559055118111"/>
        <n v="106.28804347826087"/>
        <n v="75.07386363636364"/>
        <n v="39.970802919708028"/>
        <n v="39.982195845697326"/>
        <n v="101.01541850220265"/>
        <n v="76.813084112149539"/>
        <n v="71.7"/>
        <n v="33.28125"/>
        <n v="43.923497267759565"/>
        <n v="36.004712041884815"/>
        <n v="88.21052631578948"/>
        <n v="65.240384615384613"/>
        <n v="69.958333333333329"/>
        <n v="39.877551020408163"/>
        <n v="5"/>
        <n v="41.023728813559323"/>
        <n v="98.914285714285711"/>
        <n v="87.78125"/>
        <n v="80.767605633802816"/>
        <n v="94.28235294117647"/>
        <n v="73.428571428571431"/>
        <n v="65.968133535660087"/>
        <n v="109.04109589041096"/>
        <n v="41.16"/>
        <n v="99.125"/>
        <n v="105.88429752066116"/>
        <n v="48.996525921966864"/>
        <n v="39"/>
        <n v="31.022556390977442"/>
        <n v="103.87096774193549"/>
        <n v="59.268518518518519"/>
        <n v="42.3"/>
        <n v="53.117647058823529"/>
        <n v="50.796875"/>
        <n v="101.15"/>
        <n v="65.000810372771468"/>
        <n v="37.998645510835914"/>
        <n v="82.615384615384613"/>
        <n v="37.941368078175898"/>
        <n v="80.780821917808225"/>
        <n v="25.984375"/>
        <n v="30.363636363636363"/>
        <n v="54.004916018025398"/>
        <n v="101.78672985781991"/>
        <n v="45.003610108303249"/>
        <n v="77.068421052631578"/>
        <n v="88.076595744680844"/>
        <n v="47.035573122529641"/>
        <n v="110.99550763701707"/>
        <n v="87.003066141042481"/>
        <n v="63.994402985074629"/>
        <n v="105.9945205479452"/>
        <n v="73.989349112426041"/>
        <n v="84.02004626060139"/>
        <n v="88.966921119592882"/>
        <n v="76.990453460620529"/>
        <n v="97.146341463414629"/>
        <n v="33.013605442176868"/>
        <n v="99.950602409638549"/>
        <n v="69.966767371601208"/>
        <n v="110.32"/>
        <n v="66.005235602094245"/>
        <n v="41.005742176284812"/>
        <n v="103.96316359696641"/>
        <n v="47.009935419771487"/>
        <n v="29.606060606060606"/>
        <n v="81.010569583088667"/>
        <n v="94.35"/>
        <n v="26.058139534883722"/>
        <n v="85.775000000000006"/>
        <n v="103.73170731707317"/>
        <n v="49.826086956521742"/>
        <n v="63.893048128342244"/>
        <n v="47.002434782608695"/>
        <n v="108.47727272727273"/>
        <n v="72.015706806282722"/>
        <n v="59.928057553956833"/>
        <n v="78.209677419354833"/>
        <n v="104.77678571428571"/>
        <n v="105.52475247524752"/>
        <n v="24.933333333333334"/>
        <n v="69.873786407766985"/>
        <n v="95.733766233766232"/>
        <n v="29.997485752598056"/>
        <n v="59.011948529411768"/>
        <n v="84.757396449704146"/>
        <n v="78.010921177587846"/>
        <n v="50.05215419501134"/>
        <n v="59.16"/>
        <n v="93.702290076335885"/>
        <n v="40.14173228346457"/>
        <n v="70.090140845070422"/>
        <n v="66.181818181818187"/>
        <n v="47.714285714285715"/>
        <n v="62.896774193548389"/>
        <n v="86.611940298507463"/>
        <n v="75.126984126984127"/>
        <n v="41.004167534903104"/>
        <n v="50.007915567282325"/>
        <n v="96.960674157303373"/>
        <n v="100.93160377358491"/>
        <n v="89.227586206896547"/>
        <n v="87.979166666666671"/>
        <n v="89.54"/>
        <n v="29.09271523178808"/>
        <n v="42.006218905472636"/>
        <n v="47.004903563255965"/>
        <n v="110.44117647058823"/>
        <n v="41.990909090909092"/>
        <n v="48.012468827930178"/>
        <n v="31.019823788546255"/>
        <n v="99.203252032520325"/>
        <n v="66.022316684378325"/>
        <n v="46.060200668896321"/>
        <n v="73.650000000000006"/>
        <n v="55.99336650082919"/>
        <n v="68.985695127402778"/>
        <n v="60.981609195402299"/>
        <n v="110.98139534883721"/>
        <n v="25"/>
        <n v="78.759740259740255"/>
        <n v="87.960784313725483"/>
        <n v="49.987398739873989"/>
        <n v="99.524390243902445"/>
        <n v="104.82089552238806"/>
        <n v="108.01469237832875"/>
        <n v="28.998544660724033"/>
        <n v="30.028708133971293"/>
        <n v="41.005559416261292"/>
        <n v="62.866666666666667"/>
        <n v="47.005002501250623"/>
        <n v="26.997693638285604"/>
        <n v="68.329787234042556"/>
        <n v="50.974576271186443"/>
        <n v="54.024390243902438"/>
        <n v="97.055555555555557"/>
        <n v="24.867469879518072"/>
        <n v="84.423913043478265"/>
        <n v="47.091324200913242"/>
        <n v="77.996041171813147"/>
        <n v="62.967871485943775"/>
        <n v="81.006080449017773"/>
        <n v="65.321428571428569"/>
        <n v="104.43617021276596"/>
        <n v="69.989010989010993"/>
        <n v="83.023989898989896"/>
        <n v="90.3"/>
        <n v="103.98131932282546"/>
        <n v="54.931726907630519"/>
        <n v="51.921875"/>
        <n v="60.02834008097166"/>
        <n v="44.003488879197555"/>
        <n v="53.003513254551258"/>
        <n v="54.5"/>
        <n v="75.04195804195804"/>
        <n v="35.911111111111111"/>
        <n v="36.952702702702702"/>
        <n v="63.170588235294119"/>
        <n v="29.99462365591398"/>
        <n v="86"/>
        <n v="75.014876033057845"/>
        <n v="101.19767441860465"/>
        <n v="4"/>
        <n v="29.001272669424118"/>
        <n v="98.225806451612897"/>
        <n v="87.001693480101608"/>
        <n v="45.205128205128204"/>
        <n v="37.001341561577675"/>
        <n v="94.976947040498445"/>
        <n v="28.956521739130434"/>
        <n v="55.993396226415094"/>
        <n v="54.038095238095238"/>
        <n v="82.38"/>
        <n v="66.997115384615384"/>
        <n v="107.91401869158878"/>
        <n v="69.009501187648453"/>
        <n v="39.006568144499177"/>
        <n v="110.3625"/>
        <n v="94.857142857142861"/>
        <n v="57.935251798561154"/>
        <n v="101.25"/>
        <n v="64.95597484276729"/>
        <n v="27.00524934383202"/>
        <n v="50.97422680412371"/>
        <n v="104.94260869565217"/>
        <n v="84.028301886792448"/>
        <n v="102.85915492957747"/>
        <n v="39.962085308056871"/>
        <n v="51.001785714285717"/>
        <n v="40.823008849557525"/>
        <n v="58.999637155297535"/>
        <n v="71.156069364161851"/>
        <n v="99.494252873563212"/>
        <n v="103.98634590377114"/>
        <n v="76.555555555555557"/>
        <n v="87.068592057761734"/>
        <n v="48.99554707379135"/>
        <n v="42.969135802469133"/>
        <n v="33.428571428571431"/>
        <n v="83.982949701619773"/>
        <n v="101.41739130434783"/>
        <n v="109.87058823529412"/>
        <n v="31.916666666666668"/>
        <n v="70.993450675399103"/>
        <n v="77.026890756302521"/>
        <n v="101.78125"/>
        <n v="51.059701492537314"/>
        <n v="68.02051282051282"/>
        <n v="30.87037037037037"/>
        <n v="27.908333333333335"/>
        <n v="79.994818652849744"/>
        <n v="38.003378378378379"/>
        <e v="#DIV/0!"/>
        <n v="59.990534521158132"/>
        <n v="37.037634408602152"/>
        <n v="99.963043478260872"/>
        <n v="111.6774193548387"/>
        <n v="36.014409221902014"/>
        <n v="66.010284810126578"/>
        <n v="44.05263157894737"/>
        <n v="52.999726551818434"/>
        <n v="95"/>
        <n v="70.908396946564892"/>
        <n v="98.060773480662988"/>
        <n v="53.046025104602514"/>
        <n v="93.142857142857139"/>
        <n v="58.945075757575758"/>
        <n v="36.067669172932334"/>
        <n v="63.030732860520096"/>
        <n v="84.717948717948715"/>
        <n v="62.2"/>
        <n v="101.97518330513255"/>
        <n v="106.4375"/>
        <n v="29.975609756097562"/>
        <n v="85.806282722513089"/>
        <n v="70.82022471910112"/>
        <n v="40.998484082870135"/>
        <n v="28.063492063492063"/>
        <n v="88.054421768707485"/>
        <n v="31"/>
        <n v="90.337500000000006"/>
        <n v="63.777777777777779"/>
        <n v="53.995515695067262"/>
        <n v="48.993956043956047"/>
        <n v="63.857142857142854"/>
        <n v="82.996393146979258"/>
        <n v="55.08230452674897"/>
        <n v="62.044554455445542"/>
        <n v="104.97857142857143"/>
        <n v="94.044676806083643"/>
        <n v="44.007716049382715"/>
        <n v="92.467532467532465"/>
        <n v="57.072874493927124"/>
        <n v="109.07848101265823"/>
        <n v="39.387755102040813"/>
        <n v="77.022222222222226"/>
        <n v="92.166666666666671"/>
        <n v="61.007063197026021"/>
        <n v="78.068181818181813"/>
        <n v="80.75"/>
        <n v="59.991289782244557"/>
        <n v="110.03018372703411"/>
        <n v="37.99856063332134"/>
        <n v="96.369565217391298"/>
        <n v="72.978599221789878"/>
        <n v="26.007220216606498"/>
        <n v="104.36296296296297"/>
        <n v="102.18852459016394"/>
        <n v="54.117647058823529"/>
        <n v="63.222222222222221"/>
        <n v="104.03228962818004"/>
        <n v="49.994334277620396"/>
        <n v="56.015151515151516"/>
        <n v="48.807692307692307"/>
        <n v="60.082352941176474"/>
        <n v="78.990502793296088"/>
        <n v="53.99499443826474"/>
        <n v="111.45945945945945"/>
        <n v="60.922131147540981"/>
        <n v="26.0015444015444"/>
        <n v="80.993208828522924"/>
        <n v="34.995963302752294"/>
        <n v="94.142857142857139"/>
        <n v="52.085106382978722"/>
        <n v="24.986666666666668"/>
        <n v="69.215277777777771"/>
        <n v="93.944444444444443"/>
        <n v="98.40625"/>
        <n v="41.783783783783782"/>
        <n v="65.991836734693877"/>
        <n v="72.05747126436782"/>
        <n v="48.003209242618745"/>
        <n v="54.098591549295776"/>
        <n v="107.88095238095238"/>
        <n v="67.034103410341032"/>
        <n v="64.01425914445133"/>
        <n v="96.066176470588232"/>
        <n v="51.184615384615384"/>
        <n v="43.92307692307692"/>
        <n v="91.021198830409361"/>
        <n v="50.127450980392155"/>
        <n v="67.720930232558146"/>
        <n v="61.03921568627451"/>
        <n v="80.011857707509876"/>
        <n v="47.001497753369947"/>
        <n v="71.127388535031841"/>
        <n v="89.99079189686924"/>
        <n v="43.032786885245905"/>
        <n v="67.997714808043881"/>
        <n v="73.004566210045667"/>
        <n v="62.341463414634148"/>
        <n v="67.103092783505161"/>
        <n v="79.978947368421046"/>
        <n v="62.176470588235297"/>
        <n v="53.005950297514879"/>
        <n v="57.738317757009348"/>
        <n v="40.03125"/>
        <n v="81.016591928251117"/>
        <n v="35.047468354430379"/>
        <n v="102.92307692307692"/>
        <n v="27.998126756166094"/>
        <n v="75.733333333333334"/>
        <n v="45.026041666666664"/>
        <n v="73.615384615384613"/>
        <n v="56.991701244813278"/>
        <n v="85.223529411764702"/>
        <n v="50.962184873949582"/>
        <n v="63.563636363636363"/>
        <n v="80.999165275459092"/>
        <n v="86.044753086419746"/>
        <n v="90.0390625"/>
        <n v="74.006063432835816"/>
        <n v="92.4375"/>
        <n v="55.999257333828446"/>
        <n v="32.983796296296298"/>
        <n v="93.596774193548384"/>
        <n v="69.867724867724874"/>
        <n v="72.129870129870127"/>
        <n v="30.041666666666668"/>
        <n v="73.968000000000004"/>
        <n v="68.65517241379311"/>
        <n v="59.992164544564154"/>
        <n v="111.15827338129496"/>
        <n v="53.038095238095238"/>
        <n v="55.985524728588658"/>
        <n v="69.986760812003524"/>
        <n v="48.998079877112133"/>
        <n v="103.84615384615384"/>
        <n v="99.127659574468083"/>
        <n v="107.37777777777778"/>
        <n v="76.922178988326849"/>
        <n v="58.128865979381445"/>
        <n v="103.73643410852713"/>
        <n v="87.962666666666664"/>
        <n v="28"/>
        <n v="37.999361294443261"/>
        <n v="29.999313893653515"/>
        <n v="103.5"/>
        <n v="85.994467496542185"/>
        <n v="98.011627906976742"/>
        <n v="44.994570837642193"/>
        <n v="31.012224938875306"/>
        <n v="59.970085470085472"/>
        <n v="58.9973474801061"/>
        <n v="50.045454545454547"/>
        <n v="98.966269841269835"/>
        <n v="58.857142857142854"/>
        <n v="81.010256410256417"/>
        <n v="76.013333333333335"/>
        <n v="96.597402597402592"/>
        <n v="76.957446808510639"/>
        <n v="67.984732824427482"/>
        <n v="88.781609195402297"/>
        <n v="24.99623706491063"/>
        <n v="44.922794117647058"/>
        <n v="79.400000000000006"/>
        <n v="29.009546539379475"/>
        <n v="73.59210526315789"/>
        <n v="107.97038864898211"/>
        <n v="68.987284287011803"/>
        <n v="111.02236719478098"/>
        <n v="24.997515808491418"/>
        <n v="42.155172413793103"/>
        <n v="47.003284072249592"/>
        <n v="36.0392749244713"/>
        <n v="101.03760683760684"/>
        <n v="39.927927927927925"/>
        <n v="83.158139534883716"/>
        <n v="39.97520661157025"/>
        <n v="47.993908629441627"/>
        <n v="95.978877489438744"/>
        <n v="78.728155339805824"/>
        <n v="56.081632653061227"/>
        <n v="69.090909090909093"/>
        <n v="102.05291576673866"/>
        <n v="107.32089552238806"/>
        <n v="51.970260223048328"/>
        <n v="71.137142857142862"/>
        <n v="106.49275362318841"/>
        <n v="42.93684210526316"/>
        <n v="30.037974683544302"/>
        <n v="70.623376623376629"/>
        <n v="66.016018306636155"/>
        <n v="96.911392405063296"/>
        <n v="62.867346938775512"/>
        <n v="108.98537682789652"/>
        <n v="26.999314599040439"/>
        <n v="65.004147943311438"/>
        <n v="111.51785714285714"/>
        <n v="110.99268292682927"/>
        <n v="56.746987951807228"/>
        <n v="97.020608439646708"/>
        <n v="92.08620689655173"/>
        <n v="82.986666666666665"/>
        <n v="103.03791821561339"/>
        <n v="68.922619047619051"/>
        <n v="87.737226277372258"/>
        <n v="75.021505376344081"/>
        <n v="50.863999999999997"/>
        <n v="90"/>
        <n v="72.896039603960389"/>
        <n v="108.48543689320388"/>
        <n v="101.98095238095237"/>
        <n v="44.009146341463413"/>
        <n v="65.942675159235662"/>
        <n v="24.987387387387386"/>
        <n v="28.003367003367003"/>
        <n v="85.829268292682926"/>
        <n v="84.921052631578945"/>
        <n v="90.483333333333334"/>
        <n v="25.00197628458498"/>
        <n v="92.013888888888886"/>
        <n v="93.066115702479337"/>
        <n v="61.008145363408524"/>
        <n v="92.036259541984734"/>
        <n v="81.132596685082873"/>
        <n v="73.5"/>
        <n v="85.221311475409834"/>
        <n v="110.96825396825396"/>
        <n v="32.968036529680369"/>
        <n v="96.005352363960753"/>
        <n v="84.96632653061225"/>
        <n v="25.007462686567163"/>
        <n v="65.998995479658461"/>
        <n v="87.34482758620689"/>
        <n v="27.933333333333334"/>
        <n v="103.8"/>
        <n v="31.937172774869111"/>
        <n v="99.5"/>
        <n v="108.84615384615384"/>
        <n v="110.76229508196721"/>
        <n v="29.647058823529413"/>
        <n v="101.71428571428571"/>
        <n v="61.5"/>
        <n v="40.049999999999997"/>
        <n v="110.97231270358306"/>
        <n v="36.959016393442624"/>
        <n v="30.974074074074075"/>
        <n v="47.035087719298247"/>
        <n v="88.065693430656935"/>
        <n v="37.005616224648989"/>
        <n v="26.027777777777779"/>
        <n v="67.817567567567565"/>
        <n v="49.964912280701753"/>
        <n v="110.01646903820817"/>
        <n v="89.964678178963894"/>
        <n v="79.009523809523813"/>
        <n v="86.867469879518069"/>
        <n v="62.04"/>
        <n v="26.970212765957445"/>
        <n v="54.121621621621621"/>
        <n v="41.035353535353536"/>
        <n v="55.052419354838712"/>
        <n v="107.93762183235867"/>
        <n v="73.92"/>
        <n v="31.995894428152493"/>
        <n v="53.898148148148145"/>
        <n v="106.5"/>
        <n v="32.999805409612762"/>
        <n v="43.00254993625159"/>
        <n v="86.858974358974365"/>
        <n v="96.8"/>
        <n v="32.995456610631528"/>
        <n v="68.028106508875737"/>
        <n v="58.867816091954026"/>
        <n v="105.04572803850782"/>
        <n v="33.054878048780488"/>
        <n v="78.821428571428569"/>
        <n v="68.204968944099377"/>
        <n v="75.731884057971016"/>
        <n v="30.996070133010882"/>
        <n v="101.88188976377953"/>
        <n v="52.879227053140099"/>
        <n v="71.005820721769496"/>
        <n v="102.38709677419355"/>
        <n v="74.466666666666669"/>
        <n v="51.009883198562441"/>
        <n v="97.142857142857139"/>
        <n v="72.071823204419886"/>
        <n v="75.236363636363635"/>
        <n v="32.967741935483872"/>
        <n v="54.807692307692307"/>
        <n v="45.037837837837834"/>
        <n v="52.958677685950413"/>
        <n v="60.017959183673469"/>
        <n v="44.028301886792455"/>
        <n v="86.028169014084511"/>
        <n v="28.012875536480685"/>
        <n v="32.050458715596328"/>
        <n v="73.611940298507463"/>
        <n v="108.71052631578948"/>
        <n v="42.97674418604651"/>
        <n v="83.315789473684205"/>
        <n v="42"/>
        <n v="55.927601809954751"/>
        <n v="105.03681885125184"/>
        <n v="48"/>
        <n v="112.66176470588235"/>
        <n v="81.944444444444443"/>
        <n v="64.049180327868854"/>
        <n v="106.39097744360902"/>
        <n v="76.011249497790274"/>
        <n v="111.07246376811594"/>
        <n v="95.936170212765958"/>
        <n v="43.043010752688176"/>
        <n v="67.966666666666669"/>
        <n v="89.991428571428571"/>
        <n v="58.095238095238095"/>
        <n v="83.996875000000003"/>
        <n v="88.853503184713375"/>
        <n v="65.963917525773198"/>
        <n v="74.804878048780495"/>
        <n v="69.98571428571428"/>
        <n v="32.006493506493506"/>
        <n v="64.727272727272734"/>
        <n v="24.998110087408456"/>
        <n v="104.97764070932922"/>
        <n v="64.987878787878785"/>
        <n v="94.352941176470594"/>
        <n v="44.001706484641637"/>
        <n v="64.744680851063833"/>
        <n v="84.00667779632721"/>
        <n v="34.061302681992338"/>
        <n v="93.273885350318466"/>
        <n v="32.998301726577978"/>
        <n v="83.812903225806451"/>
        <n v="63.992424242424242"/>
        <n v="81.909090909090907"/>
        <n v="93.053191489361708"/>
        <n v="101.98449039881831"/>
        <n v="105.9375"/>
        <n v="101.58181818181818"/>
        <n v="62.970930232558139"/>
        <n v="29.045602605863191"/>
        <n v="77.924999999999997"/>
        <n v="80.806451612903231"/>
        <n v="76.006816632583508"/>
        <n v="72.993613824192337"/>
        <n v="53"/>
        <n v="54.164556962025316"/>
        <n v="32.946666666666665"/>
        <n v="79.371428571428567"/>
        <n v="41.174603174603178"/>
        <n v="77.430769230769229"/>
        <n v="57.159509202453989"/>
        <n v="77.17647058823529"/>
        <n v="24.953917050691246"/>
        <n v="97.18"/>
        <n v="46.000916870415651"/>
        <n v="88.023385300668153"/>
        <n v="25.99"/>
        <n v="102.69047619047619"/>
        <n v="72.958174904942965"/>
        <n v="57.190082644628099"/>
        <n v="84.013793103448279"/>
        <n v="98.666666666666671"/>
        <n v="42.007419183889773"/>
        <n v="32.002753556677376"/>
        <n v="81.567164179104481"/>
        <n v="37.035087719298247"/>
        <n v="103.033360455655"/>
        <n v="84.333333333333329"/>
        <n v="102.60377358490567"/>
        <n v="79.992129246064621"/>
        <n v="70.055309734513273"/>
        <n v="37"/>
        <n v="41.911917098445599"/>
        <n v="57.992576882290564"/>
        <n v="40.942307692307693"/>
        <n v="69.9972602739726"/>
        <n v="73.838709677419359"/>
        <n v="41.979310344827589"/>
        <n v="77.93442622950819"/>
        <n v="106.01972789115646"/>
        <n v="47.018181818181816"/>
        <n v="76.016483516483518"/>
        <n v="54.120603015075375"/>
        <n v="57.285714285714285"/>
        <n v="103.81308411214954"/>
        <n v="105.02602739726028"/>
        <n v="90.259259259259252"/>
        <n v="76.978705978705975"/>
        <n v="102.60162601626017"/>
        <n v="55.0062893081761"/>
        <n v="32.127272727272725"/>
        <n v="50.642857142857146"/>
        <n v="49.6875"/>
        <n v="54.894067796610166"/>
        <n v="46.931937172774866"/>
        <n v="44.951219512195124"/>
        <n v="30.99898322318251"/>
        <n v="107.7625"/>
        <n v="102.07770270270271"/>
        <n v="24.976190476190474"/>
        <n v="79.944134078212286"/>
        <n v="67.946462715105156"/>
        <n v="26.070921985815602"/>
        <n v="105.0032154340836"/>
        <n v="25.826923076923077"/>
        <n v="77.666666666666671"/>
        <n v="57.82692307692308"/>
        <n v="92.955555555555549"/>
        <n v="37.945098039215686"/>
        <n v="31.842105263157894"/>
        <n v="40"/>
        <n v="101.1"/>
        <n v="84.006989951944078"/>
        <n v="103.41538461538461"/>
        <n v="105.13333333333334"/>
        <n v="89.21621621621621"/>
        <n v="51.995234312946785"/>
        <n v="64.956521739130437"/>
        <n v="46.235294117647058"/>
        <n v="51.151785714285715"/>
        <n v="33.909722222222221"/>
        <n v="92.016298633017882"/>
        <n v="107.42857142857143"/>
        <n v="75.848484848484844"/>
        <n v="80.476190476190482"/>
        <n v="86.978483606557376"/>
        <n v="105.13541666666667"/>
        <n v="57.298507462686565"/>
        <n v="93.348484848484844"/>
        <n v="71.987179487179489"/>
        <n v="92.611940298507463"/>
        <n v="104.99122807017544"/>
        <n v="30.958174904942965"/>
        <n v="33.001182732111175"/>
        <n v="84.187845303867405"/>
        <n v="73.92307692307692"/>
        <n v="36.987499999999997"/>
        <n v="46.896551724137929"/>
        <n v="102.02437459910199"/>
        <n v="45.007502206531335"/>
        <n v="94.285714285714292"/>
        <n v="101.02325581395348"/>
        <n v="97.037499999999994"/>
        <n v="43.00963855421687"/>
        <n v="94.916030534351151"/>
        <n v="72.151785714285708"/>
        <n v="51.007692307692309"/>
        <n v="85.054545454545448"/>
        <n v="43.87096774193548"/>
        <n v="40.063909774436091"/>
        <n v="43.833333333333336"/>
        <n v="84.92903225806451"/>
        <n v="41.067632850241544"/>
        <n v="54.971428571428568"/>
        <n v="77.010807374443743"/>
        <n v="71.201754385964918"/>
        <n v="91.935483870967744"/>
        <n v="97.069023569023571"/>
        <n v="58.916666666666664"/>
        <n v="58.015466983938133"/>
        <n v="103.87301587301587"/>
        <n v="93.46875"/>
        <n v="61.970370370370368"/>
        <n v="92.042857142857144"/>
        <n v="77.268656716417908"/>
        <n v="93.923913043478265"/>
        <n v="84.969458128078813"/>
        <n v="105.97035040431267"/>
        <n v="36.969040247678016"/>
        <n v="81.533333333333331"/>
        <n v="80.999140154772135"/>
        <n v="26.010498687664043"/>
        <n v="25.998410896708286"/>
        <n v="34.173913043478258"/>
        <n v="28.002083333333335"/>
        <n v="76.546875"/>
        <n v="53.053097345132741"/>
        <n v="106.859375"/>
        <n v="46.020746887966808"/>
        <n v="100.17424242424242"/>
        <n v="101.44"/>
        <n v="87.972684085510693"/>
        <n v="74.995594713656388"/>
        <n v="42.982142857142854"/>
        <n v="33.115107913669064"/>
        <n v="101.13101604278074"/>
        <n v="55.98841354723708"/>
        <m/>
      </sharedItems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shna Rence" refreshedDate="45045.852457870373" createdVersion="8" refreshedVersion="8" minRefreshableVersion="3" recordCount="1001" xr:uid="{A20CA605-1DD6-4FB9-904E-70AF8483E0E6}">
  <cacheSource type="worksheet">
    <worksheetSource ref="A1:T1002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emiMixedTypes="0" containsString="0" containsNumb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2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at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/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2">
  <r>
    <n v="0"/>
    <x v="0"/>
    <x v="0"/>
    <x v="0"/>
    <n v="0"/>
    <n v="0"/>
    <x v="0"/>
    <n v="0"/>
    <x v="0"/>
    <x v="0"/>
    <s v="CAD"/>
    <x v="0"/>
    <n v="1450159200"/>
    <b v="0"/>
    <b v="0"/>
    <x v="0"/>
    <x v="0"/>
    <x v="0"/>
  </r>
  <r>
    <n v="1"/>
    <x v="1"/>
    <x v="1"/>
    <x v="1"/>
    <n v="14560"/>
    <n v="1040"/>
    <x v="1"/>
    <n v="158"/>
    <x v="1"/>
    <x v="1"/>
    <s v="USD"/>
    <x v="1"/>
    <n v="1408597200"/>
    <b v="0"/>
    <b v="1"/>
    <x v="1"/>
    <x v="1"/>
    <x v="1"/>
  </r>
  <r>
    <n v="2"/>
    <x v="2"/>
    <x v="2"/>
    <x v="2"/>
    <n v="142523"/>
    <n v="131.4787822878229"/>
    <x v="1"/>
    <n v="1425"/>
    <x v="2"/>
    <x v="2"/>
    <s v="AUD"/>
    <x v="2"/>
    <n v="1384840800"/>
    <b v="0"/>
    <b v="0"/>
    <x v="2"/>
    <x v="2"/>
    <x v="2"/>
  </r>
  <r>
    <n v="3"/>
    <x v="3"/>
    <x v="3"/>
    <x v="3"/>
    <n v="2477"/>
    <n v="58.976190476190467"/>
    <x v="0"/>
    <n v="24"/>
    <x v="3"/>
    <x v="1"/>
    <s v="USD"/>
    <x v="3"/>
    <n v="1568955600"/>
    <b v="0"/>
    <b v="0"/>
    <x v="1"/>
    <x v="1"/>
    <x v="1"/>
  </r>
  <r>
    <n v="4"/>
    <x v="4"/>
    <x v="4"/>
    <x v="4"/>
    <n v="5265"/>
    <n v="69.276315789473685"/>
    <x v="0"/>
    <n v="53"/>
    <x v="4"/>
    <x v="1"/>
    <s v="USD"/>
    <x v="4"/>
    <n v="1548309600"/>
    <b v="0"/>
    <b v="0"/>
    <x v="3"/>
    <x v="3"/>
    <x v="3"/>
  </r>
  <r>
    <n v="5"/>
    <x v="5"/>
    <x v="5"/>
    <x v="4"/>
    <n v="13195"/>
    <n v="173.61842105263159"/>
    <x v="1"/>
    <n v="174"/>
    <x v="5"/>
    <x v="3"/>
    <s v="DKK"/>
    <x v="5"/>
    <n v="1347080400"/>
    <b v="0"/>
    <b v="0"/>
    <x v="3"/>
    <x v="3"/>
    <x v="3"/>
  </r>
  <r>
    <n v="6"/>
    <x v="6"/>
    <x v="6"/>
    <x v="5"/>
    <n v="1090"/>
    <n v="20.961538461538463"/>
    <x v="0"/>
    <n v="18"/>
    <x v="6"/>
    <x v="4"/>
    <s v="GBP"/>
    <x v="6"/>
    <n v="1505365200"/>
    <b v="0"/>
    <b v="0"/>
    <x v="4"/>
    <x v="4"/>
    <x v="4"/>
  </r>
  <r>
    <n v="7"/>
    <x v="7"/>
    <x v="7"/>
    <x v="6"/>
    <n v="14741"/>
    <n v="327.57777777777778"/>
    <x v="1"/>
    <n v="227"/>
    <x v="7"/>
    <x v="3"/>
    <s v="DKK"/>
    <x v="7"/>
    <n v="1439614800"/>
    <b v="0"/>
    <b v="0"/>
    <x v="3"/>
    <x v="3"/>
    <x v="3"/>
  </r>
  <r>
    <n v="8"/>
    <x v="8"/>
    <x v="8"/>
    <x v="7"/>
    <n v="21946"/>
    <n v="19.932788374205266"/>
    <x v="2"/>
    <n v="708"/>
    <x v="8"/>
    <x v="3"/>
    <s v="DKK"/>
    <x v="8"/>
    <n v="1281502800"/>
    <b v="0"/>
    <b v="0"/>
    <x v="3"/>
    <x v="3"/>
    <x v="3"/>
  </r>
  <r>
    <n v="9"/>
    <x v="9"/>
    <x v="9"/>
    <x v="8"/>
    <n v="3208"/>
    <n v="51.741935483870968"/>
    <x v="0"/>
    <n v="44"/>
    <x v="9"/>
    <x v="1"/>
    <s v="USD"/>
    <x v="9"/>
    <n v="1383804000"/>
    <b v="0"/>
    <b v="0"/>
    <x v="5"/>
    <x v="1"/>
    <x v="5"/>
  </r>
  <r>
    <n v="10"/>
    <x v="10"/>
    <x v="10"/>
    <x v="5"/>
    <n v="13838"/>
    <n v="266.11538461538464"/>
    <x v="1"/>
    <n v="220"/>
    <x v="10"/>
    <x v="1"/>
    <s v="USD"/>
    <x v="10"/>
    <n v="1285909200"/>
    <b v="0"/>
    <b v="0"/>
    <x v="6"/>
    <x v="4"/>
    <x v="6"/>
  </r>
  <r>
    <n v="11"/>
    <x v="11"/>
    <x v="11"/>
    <x v="9"/>
    <n v="3030"/>
    <n v="48.095238095238095"/>
    <x v="0"/>
    <n v="27"/>
    <x v="11"/>
    <x v="1"/>
    <s v="USD"/>
    <x v="11"/>
    <n v="1285563600"/>
    <b v="0"/>
    <b v="1"/>
    <x v="3"/>
    <x v="3"/>
    <x v="3"/>
  </r>
  <r>
    <n v="12"/>
    <x v="12"/>
    <x v="12"/>
    <x v="9"/>
    <n v="5629"/>
    <n v="89.349206349206341"/>
    <x v="0"/>
    <n v="55"/>
    <x v="12"/>
    <x v="1"/>
    <s v="USD"/>
    <x v="12"/>
    <n v="1572411600"/>
    <b v="0"/>
    <b v="0"/>
    <x v="6"/>
    <x v="4"/>
    <x v="6"/>
  </r>
  <r>
    <n v="13"/>
    <x v="13"/>
    <x v="13"/>
    <x v="3"/>
    <n v="10295"/>
    <n v="245.11904761904765"/>
    <x v="1"/>
    <n v="98"/>
    <x v="13"/>
    <x v="1"/>
    <s v="USD"/>
    <x v="13"/>
    <n v="1466658000"/>
    <b v="0"/>
    <b v="0"/>
    <x v="7"/>
    <x v="1"/>
    <x v="7"/>
  </r>
  <r>
    <n v="14"/>
    <x v="14"/>
    <x v="14"/>
    <x v="10"/>
    <n v="18829"/>
    <n v="66.769503546099301"/>
    <x v="0"/>
    <n v="200"/>
    <x v="14"/>
    <x v="1"/>
    <s v="USD"/>
    <x v="14"/>
    <n v="1333342800"/>
    <b v="0"/>
    <b v="0"/>
    <x v="7"/>
    <x v="1"/>
    <x v="7"/>
  </r>
  <r>
    <n v="15"/>
    <x v="15"/>
    <x v="15"/>
    <x v="11"/>
    <n v="38414"/>
    <n v="47.307881773399011"/>
    <x v="0"/>
    <n v="452"/>
    <x v="15"/>
    <x v="1"/>
    <s v="USD"/>
    <x v="15"/>
    <n v="1576303200"/>
    <b v="0"/>
    <b v="0"/>
    <x v="8"/>
    <x v="2"/>
    <x v="8"/>
  </r>
  <r>
    <n v="16"/>
    <x v="16"/>
    <x v="16"/>
    <x v="12"/>
    <n v="11041"/>
    <n v="649.47058823529414"/>
    <x v="1"/>
    <n v="100"/>
    <x v="16"/>
    <x v="1"/>
    <s v="USD"/>
    <x v="16"/>
    <n v="1392271200"/>
    <b v="0"/>
    <b v="0"/>
    <x v="9"/>
    <x v="5"/>
    <x v="9"/>
  </r>
  <r>
    <n v="17"/>
    <x v="17"/>
    <x v="17"/>
    <x v="13"/>
    <n v="134845"/>
    <n v="159.39125295508273"/>
    <x v="1"/>
    <n v="1249"/>
    <x v="17"/>
    <x v="1"/>
    <s v="USD"/>
    <x v="17"/>
    <n v="1294898400"/>
    <b v="0"/>
    <b v="0"/>
    <x v="10"/>
    <x v="4"/>
    <x v="10"/>
  </r>
  <r>
    <n v="18"/>
    <x v="18"/>
    <x v="18"/>
    <x v="14"/>
    <n v="6089"/>
    <n v="66.912087912087912"/>
    <x v="3"/>
    <n v="135"/>
    <x v="18"/>
    <x v="1"/>
    <s v="USD"/>
    <x v="18"/>
    <n v="1537074000"/>
    <b v="0"/>
    <b v="0"/>
    <x v="3"/>
    <x v="3"/>
    <x v="3"/>
  </r>
  <r>
    <n v="19"/>
    <x v="19"/>
    <x v="19"/>
    <x v="15"/>
    <n v="30331"/>
    <n v="48.529600000000002"/>
    <x v="0"/>
    <n v="674"/>
    <x v="19"/>
    <x v="1"/>
    <s v="USD"/>
    <x v="19"/>
    <n v="1553490000"/>
    <b v="0"/>
    <b v="1"/>
    <x v="3"/>
    <x v="3"/>
    <x v="3"/>
  </r>
  <r>
    <n v="20"/>
    <x v="20"/>
    <x v="20"/>
    <x v="16"/>
    <n v="147936"/>
    <n v="112.24279210925646"/>
    <x v="1"/>
    <n v="1396"/>
    <x v="20"/>
    <x v="1"/>
    <s v="USD"/>
    <x v="20"/>
    <n v="1406523600"/>
    <b v="0"/>
    <b v="0"/>
    <x v="6"/>
    <x v="4"/>
    <x v="6"/>
  </r>
  <r>
    <n v="21"/>
    <x v="21"/>
    <x v="21"/>
    <x v="17"/>
    <n v="38533"/>
    <n v="40.992553191489364"/>
    <x v="0"/>
    <n v="558"/>
    <x v="21"/>
    <x v="1"/>
    <s v="USD"/>
    <x v="21"/>
    <n v="1316322000"/>
    <b v="0"/>
    <b v="0"/>
    <x v="3"/>
    <x v="3"/>
    <x v="3"/>
  </r>
  <r>
    <n v="22"/>
    <x v="22"/>
    <x v="22"/>
    <x v="18"/>
    <n v="75690"/>
    <n v="128.07106598984771"/>
    <x v="1"/>
    <n v="890"/>
    <x v="22"/>
    <x v="1"/>
    <s v="USD"/>
    <x v="22"/>
    <n v="1524027600"/>
    <b v="0"/>
    <b v="0"/>
    <x v="3"/>
    <x v="3"/>
    <x v="3"/>
  </r>
  <r>
    <n v="23"/>
    <x v="23"/>
    <x v="23"/>
    <x v="6"/>
    <n v="14942"/>
    <n v="332.04444444444448"/>
    <x v="1"/>
    <n v="142"/>
    <x v="23"/>
    <x v="4"/>
    <s v="GBP"/>
    <x v="23"/>
    <n v="1554699600"/>
    <b v="0"/>
    <b v="0"/>
    <x v="4"/>
    <x v="4"/>
    <x v="4"/>
  </r>
  <r>
    <n v="24"/>
    <x v="24"/>
    <x v="24"/>
    <x v="19"/>
    <n v="104257"/>
    <n v="112.83225108225108"/>
    <x v="1"/>
    <n v="2673"/>
    <x v="24"/>
    <x v="1"/>
    <s v="USD"/>
    <x v="24"/>
    <n v="1403499600"/>
    <b v="0"/>
    <b v="0"/>
    <x v="8"/>
    <x v="2"/>
    <x v="8"/>
  </r>
  <r>
    <n v="25"/>
    <x v="25"/>
    <x v="25"/>
    <x v="20"/>
    <n v="11904"/>
    <n v="216.43636363636364"/>
    <x v="1"/>
    <n v="163"/>
    <x v="25"/>
    <x v="1"/>
    <s v="USD"/>
    <x v="25"/>
    <n v="1307422800"/>
    <b v="0"/>
    <b v="1"/>
    <x v="11"/>
    <x v="6"/>
    <x v="11"/>
  </r>
  <r>
    <n v="26"/>
    <x v="26"/>
    <x v="26"/>
    <x v="21"/>
    <n v="51814"/>
    <n v="48.199069767441863"/>
    <x v="3"/>
    <n v="1480"/>
    <x v="26"/>
    <x v="1"/>
    <s v="USD"/>
    <x v="26"/>
    <n v="1535346000"/>
    <b v="0"/>
    <b v="0"/>
    <x v="3"/>
    <x v="3"/>
    <x v="3"/>
  </r>
  <r>
    <n v="27"/>
    <x v="27"/>
    <x v="27"/>
    <x v="22"/>
    <n v="1599"/>
    <n v="79.95"/>
    <x v="0"/>
    <n v="15"/>
    <x v="27"/>
    <x v="1"/>
    <s v="USD"/>
    <x v="27"/>
    <n v="1444539600"/>
    <b v="0"/>
    <b v="0"/>
    <x v="1"/>
    <x v="1"/>
    <x v="1"/>
  </r>
  <r>
    <n v="28"/>
    <x v="28"/>
    <x v="28"/>
    <x v="23"/>
    <n v="137635"/>
    <n v="105.22553516819573"/>
    <x v="1"/>
    <n v="2220"/>
    <x v="28"/>
    <x v="1"/>
    <s v="USD"/>
    <x v="28"/>
    <n v="1267682400"/>
    <b v="0"/>
    <b v="1"/>
    <x v="3"/>
    <x v="3"/>
    <x v="3"/>
  </r>
  <r>
    <n v="29"/>
    <x v="29"/>
    <x v="29"/>
    <x v="24"/>
    <n v="150965"/>
    <n v="328.89978213507629"/>
    <x v="1"/>
    <n v="1606"/>
    <x v="29"/>
    <x v="5"/>
    <s v="CHF"/>
    <x v="29"/>
    <n v="1535518800"/>
    <b v="0"/>
    <b v="0"/>
    <x v="12"/>
    <x v="4"/>
    <x v="12"/>
  </r>
  <r>
    <n v="30"/>
    <x v="30"/>
    <x v="30"/>
    <x v="25"/>
    <n v="14455"/>
    <n v="160.61111111111111"/>
    <x v="1"/>
    <n v="129"/>
    <x v="30"/>
    <x v="1"/>
    <s v="USD"/>
    <x v="30"/>
    <n v="1559106000"/>
    <b v="0"/>
    <b v="0"/>
    <x v="10"/>
    <x v="4"/>
    <x v="10"/>
  </r>
  <r>
    <n v="31"/>
    <x v="31"/>
    <x v="31"/>
    <x v="26"/>
    <n v="10850"/>
    <n v="310"/>
    <x v="1"/>
    <n v="226"/>
    <x v="31"/>
    <x v="4"/>
    <s v="GBP"/>
    <x v="31"/>
    <n v="1454392800"/>
    <b v="0"/>
    <b v="0"/>
    <x v="11"/>
    <x v="6"/>
    <x v="11"/>
  </r>
  <r>
    <n v="32"/>
    <x v="32"/>
    <x v="32"/>
    <x v="27"/>
    <n v="87676"/>
    <n v="86.807920792079202"/>
    <x v="0"/>
    <n v="2307"/>
    <x v="32"/>
    <x v="6"/>
    <s v="EUR"/>
    <x v="32"/>
    <n v="1517896800"/>
    <b v="0"/>
    <b v="0"/>
    <x v="4"/>
    <x v="4"/>
    <x v="4"/>
  </r>
  <r>
    <n v="33"/>
    <x v="33"/>
    <x v="33"/>
    <x v="28"/>
    <n v="189666"/>
    <n v="377.82071713147411"/>
    <x v="1"/>
    <n v="5419"/>
    <x v="33"/>
    <x v="1"/>
    <s v="USD"/>
    <x v="33"/>
    <n v="1415685600"/>
    <b v="0"/>
    <b v="0"/>
    <x v="3"/>
    <x v="3"/>
    <x v="3"/>
  </r>
  <r>
    <n v="34"/>
    <x v="34"/>
    <x v="34"/>
    <x v="29"/>
    <n v="14025"/>
    <n v="150.80645161290323"/>
    <x v="1"/>
    <n v="165"/>
    <x v="34"/>
    <x v="1"/>
    <s v="USD"/>
    <x v="34"/>
    <n v="1490677200"/>
    <b v="0"/>
    <b v="0"/>
    <x v="4"/>
    <x v="4"/>
    <x v="4"/>
  </r>
  <r>
    <n v="35"/>
    <x v="35"/>
    <x v="35"/>
    <x v="30"/>
    <n v="188628"/>
    <n v="150.30119521912351"/>
    <x v="1"/>
    <n v="1965"/>
    <x v="35"/>
    <x v="3"/>
    <s v="DKK"/>
    <x v="35"/>
    <n v="1551506400"/>
    <b v="0"/>
    <b v="1"/>
    <x v="6"/>
    <x v="4"/>
    <x v="6"/>
  </r>
  <r>
    <n v="36"/>
    <x v="36"/>
    <x v="36"/>
    <x v="31"/>
    <n v="1101"/>
    <n v="157.28571428571431"/>
    <x v="1"/>
    <n v="16"/>
    <x v="36"/>
    <x v="1"/>
    <s v="USD"/>
    <x v="36"/>
    <n v="1300856400"/>
    <b v="0"/>
    <b v="0"/>
    <x v="3"/>
    <x v="3"/>
    <x v="3"/>
  </r>
  <r>
    <n v="37"/>
    <x v="37"/>
    <x v="37"/>
    <x v="32"/>
    <n v="11339"/>
    <n v="139.98765432098764"/>
    <x v="1"/>
    <n v="107"/>
    <x v="37"/>
    <x v="1"/>
    <s v="USD"/>
    <x v="37"/>
    <n v="1573192800"/>
    <b v="0"/>
    <b v="1"/>
    <x v="13"/>
    <x v="5"/>
    <x v="13"/>
  </r>
  <r>
    <n v="38"/>
    <x v="38"/>
    <x v="38"/>
    <x v="33"/>
    <n v="10085"/>
    <n v="325.32258064516128"/>
    <x v="1"/>
    <n v="134"/>
    <x v="38"/>
    <x v="1"/>
    <s v="USD"/>
    <x v="38"/>
    <n v="1287810000"/>
    <b v="0"/>
    <b v="0"/>
    <x v="14"/>
    <x v="7"/>
    <x v="14"/>
  </r>
  <r>
    <n v="39"/>
    <x v="39"/>
    <x v="39"/>
    <x v="34"/>
    <n v="5027"/>
    <n v="50.777777777777779"/>
    <x v="0"/>
    <n v="88"/>
    <x v="39"/>
    <x v="3"/>
    <s v="DKK"/>
    <x v="39"/>
    <n v="1362978000"/>
    <b v="0"/>
    <b v="0"/>
    <x v="3"/>
    <x v="3"/>
    <x v="3"/>
  </r>
  <r>
    <n v="40"/>
    <x v="40"/>
    <x v="40"/>
    <x v="35"/>
    <n v="14878"/>
    <n v="169.06818181818181"/>
    <x v="1"/>
    <n v="198"/>
    <x v="40"/>
    <x v="1"/>
    <s v="USD"/>
    <x v="40"/>
    <n v="1277355600"/>
    <b v="0"/>
    <b v="1"/>
    <x v="8"/>
    <x v="2"/>
    <x v="8"/>
  </r>
  <r>
    <n v="41"/>
    <x v="41"/>
    <x v="41"/>
    <x v="36"/>
    <n v="11924"/>
    <n v="212.92857142857144"/>
    <x v="1"/>
    <n v="111"/>
    <x v="41"/>
    <x v="6"/>
    <s v="EUR"/>
    <x v="41"/>
    <n v="1348981200"/>
    <b v="0"/>
    <b v="1"/>
    <x v="1"/>
    <x v="1"/>
    <x v="1"/>
  </r>
  <r>
    <n v="42"/>
    <x v="42"/>
    <x v="42"/>
    <x v="37"/>
    <n v="7991"/>
    <n v="443.94444444444446"/>
    <x v="1"/>
    <n v="222"/>
    <x v="42"/>
    <x v="1"/>
    <s v="USD"/>
    <x v="42"/>
    <n v="1310533200"/>
    <b v="0"/>
    <b v="0"/>
    <x v="0"/>
    <x v="0"/>
    <x v="0"/>
  </r>
  <r>
    <n v="43"/>
    <x v="43"/>
    <x v="43"/>
    <x v="38"/>
    <n v="167717"/>
    <n v="185.9390243902439"/>
    <x v="1"/>
    <n v="6212"/>
    <x v="43"/>
    <x v="1"/>
    <s v="USD"/>
    <x v="43"/>
    <n v="1407560400"/>
    <b v="0"/>
    <b v="0"/>
    <x v="15"/>
    <x v="5"/>
    <x v="15"/>
  </r>
  <r>
    <n v="44"/>
    <x v="44"/>
    <x v="44"/>
    <x v="39"/>
    <n v="10541"/>
    <n v="658.8125"/>
    <x v="1"/>
    <n v="98"/>
    <x v="44"/>
    <x v="3"/>
    <s v="DKK"/>
    <x v="44"/>
    <n v="1552885200"/>
    <b v="0"/>
    <b v="0"/>
    <x v="13"/>
    <x v="5"/>
    <x v="13"/>
  </r>
  <r>
    <n v="45"/>
    <x v="45"/>
    <x v="45"/>
    <x v="40"/>
    <n v="4530"/>
    <n v="47.684210526315788"/>
    <x v="0"/>
    <n v="48"/>
    <x v="45"/>
    <x v="1"/>
    <s v="USD"/>
    <x v="45"/>
    <n v="1479362400"/>
    <b v="0"/>
    <b v="1"/>
    <x v="3"/>
    <x v="3"/>
    <x v="3"/>
  </r>
  <r>
    <n v="46"/>
    <x v="46"/>
    <x v="46"/>
    <x v="41"/>
    <n v="4247"/>
    <n v="114.78378378378378"/>
    <x v="1"/>
    <n v="92"/>
    <x v="46"/>
    <x v="1"/>
    <s v="USD"/>
    <x v="46"/>
    <n v="1280552400"/>
    <b v="0"/>
    <b v="0"/>
    <x v="1"/>
    <x v="1"/>
    <x v="1"/>
  </r>
  <r>
    <n v="47"/>
    <x v="47"/>
    <x v="47"/>
    <x v="42"/>
    <n v="7129"/>
    <n v="475.26666666666665"/>
    <x v="1"/>
    <n v="149"/>
    <x v="47"/>
    <x v="1"/>
    <s v="USD"/>
    <x v="47"/>
    <n v="1398661200"/>
    <b v="0"/>
    <b v="0"/>
    <x v="3"/>
    <x v="3"/>
    <x v="3"/>
  </r>
  <r>
    <n v="48"/>
    <x v="48"/>
    <x v="48"/>
    <x v="43"/>
    <n v="128862"/>
    <n v="386.97297297297297"/>
    <x v="1"/>
    <n v="2431"/>
    <x v="48"/>
    <x v="1"/>
    <s v="USD"/>
    <x v="48"/>
    <n v="1436245200"/>
    <b v="0"/>
    <b v="0"/>
    <x v="3"/>
    <x v="3"/>
    <x v="3"/>
  </r>
  <r>
    <n v="49"/>
    <x v="49"/>
    <x v="49"/>
    <x v="44"/>
    <n v="13653"/>
    <n v="189.625"/>
    <x v="1"/>
    <n v="303"/>
    <x v="49"/>
    <x v="1"/>
    <s v="USD"/>
    <x v="49"/>
    <n v="1575439200"/>
    <b v="0"/>
    <b v="0"/>
    <x v="1"/>
    <x v="1"/>
    <x v="1"/>
  </r>
  <r>
    <n v="50"/>
    <x v="50"/>
    <x v="50"/>
    <x v="0"/>
    <n v="2"/>
    <n v="2"/>
    <x v="0"/>
    <n v="1"/>
    <x v="50"/>
    <x v="6"/>
    <s v="EUR"/>
    <x v="50"/>
    <n v="1377752400"/>
    <b v="0"/>
    <b v="0"/>
    <x v="16"/>
    <x v="1"/>
    <x v="16"/>
  </r>
  <r>
    <n v="51"/>
    <x v="51"/>
    <x v="51"/>
    <x v="45"/>
    <n v="145243"/>
    <n v="91.867805186590772"/>
    <x v="0"/>
    <n v="1467"/>
    <x v="51"/>
    <x v="4"/>
    <s v="GBP"/>
    <x v="51"/>
    <n v="1334206800"/>
    <b v="0"/>
    <b v="1"/>
    <x v="8"/>
    <x v="2"/>
    <x v="8"/>
  </r>
  <r>
    <n v="52"/>
    <x v="52"/>
    <x v="52"/>
    <x v="44"/>
    <n v="2459"/>
    <n v="34.152777777777779"/>
    <x v="0"/>
    <n v="75"/>
    <x v="52"/>
    <x v="1"/>
    <s v="USD"/>
    <x v="52"/>
    <n v="1284872400"/>
    <b v="0"/>
    <b v="0"/>
    <x v="3"/>
    <x v="3"/>
    <x v="3"/>
  </r>
  <r>
    <n v="53"/>
    <x v="53"/>
    <x v="53"/>
    <x v="35"/>
    <n v="12356"/>
    <n v="140.40909090909091"/>
    <x v="1"/>
    <n v="209"/>
    <x v="53"/>
    <x v="1"/>
    <s v="USD"/>
    <x v="53"/>
    <n v="1403931600"/>
    <b v="0"/>
    <b v="0"/>
    <x v="6"/>
    <x v="4"/>
    <x v="6"/>
  </r>
  <r>
    <n v="54"/>
    <x v="54"/>
    <x v="54"/>
    <x v="46"/>
    <n v="5392"/>
    <n v="89.86666666666666"/>
    <x v="0"/>
    <n v="120"/>
    <x v="54"/>
    <x v="1"/>
    <s v="USD"/>
    <x v="54"/>
    <n v="1521262800"/>
    <b v="0"/>
    <b v="0"/>
    <x v="8"/>
    <x v="2"/>
    <x v="8"/>
  </r>
  <r>
    <n v="55"/>
    <x v="55"/>
    <x v="55"/>
    <x v="47"/>
    <n v="11746"/>
    <n v="177.96969696969697"/>
    <x v="1"/>
    <n v="131"/>
    <x v="55"/>
    <x v="1"/>
    <s v="USD"/>
    <x v="55"/>
    <n v="1533358800"/>
    <b v="0"/>
    <b v="0"/>
    <x v="17"/>
    <x v="1"/>
    <x v="17"/>
  </r>
  <r>
    <n v="56"/>
    <x v="56"/>
    <x v="56"/>
    <x v="48"/>
    <n v="11493"/>
    <n v="143.66249999999999"/>
    <x v="1"/>
    <n v="164"/>
    <x v="56"/>
    <x v="1"/>
    <s v="USD"/>
    <x v="56"/>
    <n v="1421474400"/>
    <b v="0"/>
    <b v="0"/>
    <x v="8"/>
    <x v="2"/>
    <x v="8"/>
  </r>
  <r>
    <n v="57"/>
    <x v="57"/>
    <x v="57"/>
    <x v="49"/>
    <n v="6243"/>
    <n v="215.27586206896552"/>
    <x v="1"/>
    <n v="201"/>
    <x v="57"/>
    <x v="1"/>
    <s v="USD"/>
    <x v="57"/>
    <n v="1505278800"/>
    <b v="0"/>
    <b v="0"/>
    <x v="11"/>
    <x v="6"/>
    <x v="11"/>
  </r>
  <r>
    <n v="58"/>
    <x v="58"/>
    <x v="58"/>
    <x v="50"/>
    <n v="6132"/>
    <n v="227.11111111111114"/>
    <x v="1"/>
    <n v="211"/>
    <x v="58"/>
    <x v="1"/>
    <s v="USD"/>
    <x v="58"/>
    <n v="1443934800"/>
    <b v="0"/>
    <b v="0"/>
    <x v="3"/>
    <x v="3"/>
    <x v="3"/>
  </r>
  <r>
    <n v="59"/>
    <x v="59"/>
    <x v="59"/>
    <x v="1"/>
    <n v="3851"/>
    <n v="275.07142857142861"/>
    <x v="1"/>
    <n v="128"/>
    <x v="59"/>
    <x v="1"/>
    <s v="USD"/>
    <x v="59"/>
    <n v="1498539600"/>
    <b v="0"/>
    <b v="1"/>
    <x v="3"/>
    <x v="3"/>
    <x v="3"/>
  </r>
  <r>
    <n v="60"/>
    <x v="60"/>
    <x v="60"/>
    <x v="51"/>
    <n v="135997"/>
    <n v="144.37048832271762"/>
    <x v="1"/>
    <n v="1600"/>
    <x v="60"/>
    <x v="0"/>
    <s v="CAD"/>
    <x v="60"/>
    <n v="1342760400"/>
    <b v="0"/>
    <b v="0"/>
    <x v="3"/>
    <x v="3"/>
    <x v="3"/>
  </r>
  <r>
    <n v="61"/>
    <x v="61"/>
    <x v="61"/>
    <x v="52"/>
    <n v="184750"/>
    <n v="92.74598393574297"/>
    <x v="0"/>
    <n v="2253"/>
    <x v="61"/>
    <x v="0"/>
    <s v="CAD"/>
    <x v="61"/>
    <n v="1301720400"/>
    <b v="0"/>
    <b v="0"/>
    <x v="3"/>
    <x v="3"/>
    <x v="3"/>
  </r>
  <r>
    <n v="62"/>
    <x v="62"/>
    <x v="62"/>
    <x v="22"/>
    <n v="14452"/>
    <n v="722.6"/>
    <x v="1"/>
    <n v="249"/>
    <x v="62"/>
    <x v="1"/>
    <s v="USD"/>
    <x v="62"/>
    <n v="1433566800"/>
    <b v="0"/>
    <b v="0"/>
    <x v="2"/>
    <x v="2"/>
    <x v="2"/>
  </r>
  <r>
    <n v="63"/>
    <x v="63"/>
    <x v="63"/>
    <x v="53"/>
    <n v="557"/>
    <n v="11.851063829787234"/>
    <x v="0"/>
    <n v="5"/>
    <x v="63"/>
    <x v="1"/>
    <s v="USD"/>
    <x v="63"/>
    <n v="1493874000"/>
    <b v="0"/>
    <b v="0"/>
    <x v="3"/>
    <x v="3"/>
    <x v="3"/>
  </r>
  <r>
    <n v="64"/>
    <x v="64"/>
    <x v="64"/>
    <x v="54"/>
    <n v="2734"/>
    <n v="97.642857142857139"/>
    <x v="0"/>
    <n v="38"/>
    <x v="64"/>
    <x v="1"/>
    <s v="USD"/>
    <x v="64"/>
    <n v="1531803600"/>
    <b v="0"/>
    <b v="1"/>
    <x v="2"/>
    <x v="2"/>
    <x v="2"/>
  </r>
  <r>
    <n v="65"/>
    <x v="65"/>
    <x v="65"/>
    <x v="55"/>
    <n v="14405"/>
    <n v="236.14754098360655"/>
    <x v="1"/>
    <n v="236"/>
    <x v="65"/>
    <x v="1"/>
    <s v="USD"/>
    <x v="65"/>
    <n v="1296712800"/>
    <b v="0"/>
    <b v="0"/>
    <x v="3"/>
    <x v="3"/>
    <x v="3"/>
  </r>
  <r>
    <n v="66"/>
    <x v="66"/>
    <x v="66"/>
    <x v="49"/>
    <n v="1307"/>
    <n v="45.068965517241381"/>
    <x v="0"/>
    <n v="12"/>
    <x v="66"/>
    <x v="1"/>
    <s v="USD"/>
    <x v="66"/>
    <n v="1428901200"/>
    <b v="0"/>
    <b v="1"/>
    <x v="3"/>
    <x v="3"/>
    <x v="3"/>
  </r>
  <r>
    <n v="67"/>
    <x v="67"/>
    <x v="67"/>
    <x v="56"/>
    <n v="117892"/>
    <n v="162.38567493112947"/>
    <x v="1"/>
    <n v="4065"/>
    <x v="67"/>
    <x v="4"/>
    <s v="GBP"/>
    <x v="67"/>
    <n v="1264831200"/>
    <b v="0"/>
    <b v="1"/>
    <x v="8"/>
    <x v="2"/>
    <x v="8"/>
  </r>
  <r>
    <n v="68"/>
    <x v="68"/>
    <x v="68"/>
    <x v="57"/>
    <n v="14508"/>
    <n v="254.52631578947367"/>
    <x v="1"/>
    <n v="246"/>
    <x v="68"/>
    <x v="6"/>
    <s v="EUR"/>
    <x v="68"/>
    <n v="1505192400"/>
    <b v="0"/>
    <b v="1"/>
    <x v="3"/>
    <x v="3"/>
    <x v="3"/>
  </r>
  <r>
    <n v="69"/>
    <x v="69"/>
    <x v="69"/>
    <x v="58"/>
    <n v="1901"/>
    <n v="24.063291139240505"/>
    <x v="3"/>
    <n v="17"/>
    <x v="69"/>
    <x v="1"/>
    <s v="USD"/>
    <x v="69"/>
    <n v="1295676000"/>
    <b v="0"/>
    <b v="0"/>
    <x v="3"/>
    <x v="3"/>
    <x v="3"/>
  </r>
  <r>
    <n v="70"/>
    <x v="70"/>
    <x v="70"/>
    <x v="59"/>
    <n v="158389"/>
    <n v="123.74140625000001"/>
    <x v="1"/>
    <n v="2475"/>
    <x v="70"/>
    <x v="6"/>
    <s v="EUR"/>
    <x v="70"/>
    <n v="1292911200"/>
    <b v="0"/>
    <b v="1"/>
    <x v="3"/>
    <x v="3"/>
    <x v="3"/>
  </r>
  <r>
    <n v="71"/>
    <x v="71"/>
    <x v="71"/>
    <x v="46"/>
    <n v="6484"/>
    <n v="108.06666666666666"/>
    <x v="1"/>
    <n v="76"/>
    <x v="71"/>
    <x v="1"/>
    <s v="USD"/>
    <x v="71"/>
    <n v="1575439200"/>
    <b v="0"/>
    <b v="0"/>
    <x v="3"/>
    <x v="3"/>
    <x v="3"/>
  </r>
  <r>
    <n v="72"/>
    <x v="72"/>
    <x v="72"/>
    <x v="60"/>
    <n v="4022"/>
    <n v="670.33333333333326"/>
    <x v="1"/>
    <n v="54"/>
    <x v="72"/>
    <x v="1"/>
    <s v="USD"/>
    <x v="72"/>
    <n v="1438837200"/>
    <b v="0"/>
    <b v="0"/>
    <x v="10"/>
    <x v="4"/>
    <x v="10"/>
  </r>
  <r>
    <n v="73"/>
    <x v="73"/>
    <x v="73"/>
    <x v="1"/>
    <n v="9253"/>
    <n v="660.92857142857144"/>
    <x v="1"/>
    <n v="88"/>
    <x v="73"/>
    <x v="1"/>
    <s v="USD"/>
    <x v="73"/>
    <n v="1480485600"/>
    <b v="0"/>
    <b v="0"/>
    <x v="17"/>
    <x v="1"/>
    <x v="17"/>
  </r>
  <r>
    <n v="74"/>
    <x v="74"/>
    <x v="74"/>
    <x v="61"/>
    <n v="4776"/>
    <n v="122.46153846153847"/>
    <x v="1"/>
    <n v="85"/>
    <x v="74"/>
    <x v="4"/>
    <s v="GBP"/>
    <x v="74"/>
    <n v="1459141200"/>
    <b v="0"/>
    <b v="0"/>
    <x v="16"/>
    <x v="1"/>
    <x v="16"/>
  </r>
  <r>
    <n v="75"/>
    <x v="75"/>
    <x v="75"/>
    <x v="62"/>
    <n v="14606"/>
    <n v="150.57731958762886"/>
    <x v="1"/>
    <n v="170"/>
    <x v="75"/>
    <x v="1"/>
    <s v="USD"/>
    <x v="75"/>
    <n v="1532322000"/>
    <b v="0"/>
    <b v="0"/>
    <x v="14"/>
    <x v="7"/>
    <x v="14"/>
  </r>
  <r>
    <n v="76"/>
    <x v="76"/>
    <x v="76"/>
    <x v="63"/>
    <n v="95993"/>
    <n v="78.106590724165997"/>
    <x v="0"/>
    <n v="1684"/>
    <x v="76"/>
    <x v="1"/>
    <s v="USD"/>
    <x v="76"/>
    <n v="1426222800"/>
    <b v="1"/>
    <b v="1"/>
    <x v="3"/>
    <x v="3"/>
    <x v="3"/>
  </r>
  <r>
    <n v="77"/>
    <x v="77"/>
    <x v="77"/>
    <x v="40"/>
    <n v="4460"/>
    <n v="46.94736842105263"/>
    <x v="0"/>
    <n v="56"/>
    <x v="77"/>
    <x v="1"/>
    <s v="USD"/>
    <x v="77"/>
    <n v="1286773200"/>
    <b v="0"/>
    <b v="1"/>
    <x v="10"/>
    <x v="4"/>
    <x v="10"/>
  </r>
  <r>
    <n v="78"/>
    <x v="78"/>
    <x v="78"/>
    <x v="6"/>
    <n v="13536"/>
    <n v="300.8"/>
    <x v="1"/>
    <n v="330"/>
    <x v="78"/>
    <x v="1"/>
    <s v="USD"/>
    <x v="78"/>
    <n v="1523941200"/>
    <b v="0"/>
    <b v="0"/>
    <x v="18"/>
    <x v="5"/>
    <x v="18"/>
  </r>
  <r>
    <n v="79"/>
    <x v="79"/>
    <x v="79"/>
    <x v="64"/>
    <n v="40228"/>
    <n v="69.598615916955026"/>
    <x v="0"/>
    <n v="838"/>
    <x v="79"/>
    <x v="1"/>
    <s v="USD"/>
    <x v="79"/>
    <n v="1529557200"/>
    <b v="0"/>
    <b v="0"/>
    <x v="3"/>
    <x v="3"/>
    <x v="3"/>
  </r>
  <r>
    <n v="80"/>
    <x v="80"/>
    <x v="80"/>
    <x v="65"/>
    <n v="7012"/>
    <n v="637.4545454545455"/>
    <x v="1"/>
    <n v="127"/>
    <x v="80"/>
    <x v="1"/>
    <s v="USD"/>
    <x v="80"/>
    <n v="1506574800"/>
    <b v="0"/>
    <b v="0"/>
    <x v="11"/>
    <x v="6"/>
    <x v="11"/>
  </r>
  <r>
    <n v="81"/>
    <x v="81"/>
    <x v="81"/>
    <x v="66"/>
    <n v="37857"/>
    <n v="225.33928571428569"/>
    <x v="1"/>
    <n v="411"/>
    <x v="81"/>
    <x v="1"/>
    <s v="USD"/>
    <x v="81"/>
    <n v="1513576800"/>
    <b v="0"/>
    <b v="0"/>
    <x v="1"/>
    <x v="1"/>
    <x v="1"/>
  </r>
  <r>
    <n v="82"/>
    <x v="82"/>
    <x v="82"/>
    <x v="67"/>
    <n v="14973"/>
    <n v="1497.3000000000002"/>
    <x v="1"/>
    <n v="180"/>
    <x v="82"/>
    <x v="4"/>
    <s v="GBP"/>
    <x v="82"/>
    <n v="1548309600"/>
    <b v="0"/>
    <b v="1"/>
    <x v="11"/>
    <x v="6"/>
    <x v="11"/>
  </r>
  <r>
    <n v="83"/>
    <x v="83"/>
    <x v="83"/>
    <x v="68"/>
    <n v="39996"/>
    <n v="37.590225563909776"/>
    <x v="0"/>
    <n v="1000"/>
    <x v="83"/>
    <x v="1"/>
    <s v="USD"/>
    <x v="83"/>
    <n v="1471582800"/>
    <b v="0"/>
    <b v="0"/>
    <x v="5"/>
    <x v="1"/>
    <x v="5"/>
  </r>
  <r>
    <n v="84"/>
    <x v="84"/>
    <x v="84"/>
    <x v="69"/>
    <n v="41564"/>
    <n v="132.36942675159236"/>
    <x v="1"/>
    <n v="374"/>
    <x v="84"/>
    <x v="1"/>
    <s v="USD"/>
    <x v="84"/>
    <n v="1344315600"/>
    <b v="0"/>
    <b v="0"/>
    <x v="8"/>
    <x v="2"/>
    <x v="8"/>
  </r>
  <r>
    <n v="85"/>
    <x v="85"/>
    <x v="85"/>
    <x v="70"/>
    <n v="6430"/>
    <n v="131.22448979591837"/>
    <x v="1"/>
    <n v="71"/>
    <x v="85"/>
    <x v="2"/>
    <s v="AUD"/>
    <x v="85"/>
    <n v="1316408400"/>
    <b v="0"/>
    <b v="0"/>
    <x v="7"/>
    <x v="1"/>
    <x v="7"/>
  </r>
  <r>
    <n v="86"/>
    <x v="86"/>
    <x v="86"/>
    <x v="71"/>
    <n v="12405"/>
    <n v="167.63513513513513"/>
    <x v="1"/>
    <n v="203"/>
    <x v="86"/>
    <x v="1"/>
    <s v="USD"/>
    <x v="86"/>
    <n v="1431838800"/>
    <b v="1"/>
    <b v="0"/>
    <x v="3"/>
    <x v="3"/>
    <x v="3"/>
  </r>
  <r>
    <n v="87"/>
    <x v="87"/>
    <x v="87"/>
    <x v="72"/>
    <n v="123040"/>
    <n v="61.984886649874063"/>
    <x v="0"/>
    <n v="1482"/>
    <x v="87"/>
    <x v="2"/>
    <s v="AUD"/>
    <x v="87"/>
    <n v="1300510800"/>
    <b v="0"/>
    <b v="1"/>
    <x v="1"/>
    <x v="1"/>
    <x v="1"/>
  </r>
  <r>
    <n v="88"/>
    <x v="88"/>
    <x v="88"/>
    <x v="73"/>
    <n v="12516"/>
    <n v="260.75"/>
    <x v="1"/>
    <n v="113"/>
    <x v="88"/>
    <x v="1"/>
    <s v="USD"/>
    <x v="88"/>
    <n v="1431061200"/>
    <b v="0"/>
    <b v="0"/>
    <x v="18"/>
    <x v="5"/>
    <x v="18"/>
  </r>
  <r>
    <n v="89"/>
    <x v="89"/>
    <x v="89"/>
    <x v="74"/>
    <n v="8588"/>
    <n v="252.58823529411765"/>
    <x v="1"/>
    <n v="96"/>
    <x v="89"/>
    <x v="1"/>
    <s v="USD"/>
    <x v="89"/>
    <n v="1271480400"/>
    <b v="0"/>
    <b v="0"/>
    <x v="3"/>
    <x v="3"/>
    <x v="3"/>
  </r>
  <r>
    <n v="90"/>
    <x v="90"/>
    <x v="90"/>
    <x v="75"/>
    <n v="6132"/>
    <n v="78.615384615384613"/>
    <x v="0"/>
    <n v="106"/>
    <x v="90"/>
    <x v="1"/>
    <s v="USD"/>
    <x v="90"/>
    <n v="1456380000"/>
    <b v="0"/>
    <b v="1"/>
    <x v="3"/>
    <x v="3"/>
    <x v="3"/>
  </r>
  <r>
    <n v="91"/>
    <x v="91"/>
    <x v="91"/>
    <x v="76"/>
    <n v="74688"/>
    <n v="48.404406999351913"/>
    <x v="0"/>
    <n v="679"/>
    <x v="91"/>
    <x v="6"/>
    <s v="EUR"/>
    <x v="91"/>
    <n v="1472878800"/>
    <b v="0"/>
    <b v="0"/>
    <x v="18"/>
    <x v="5"/>
    <x v="18"/>
  </r>
  <r>
    <n v="92"/>
    <x v="92"/>
    <x v="92"/>
    <x v="77"/>
    <n v="51775"/>
    <n v="258.875"/>
    <x v="1"/>
    <n v="498"/>
    <x v="92"/>
    <x v="5"/>
    <s v="CHF"/>
    <x v="92"/>
    <n v="1277355600"/>
    <b v="0"/>
    <b v="1"/>
    <x v="11"/>
    <x v="6"/>
    <x v="11"/>
  </r>
  <r>
    <n v="93"/>
    <x v="93"/>
    <x v="93"/>
    <x v="78"/>
    <n v="65877"/>
    <n v="60.548713235294116"/>
    <x v="3"/>
    <n v="610"/>
    <x v="93"/>
    <x v="1"/>
    <s v="USD"/>
    <x v="93"/>
    <n v="1351054800"/>
    <b v="0"/>
    <b v="1"/>
    <x v="3"/>
    <x v="3"/>
    <x v="3"/>
  </r>
  <r>
    <n v="94"/>
    <x v="94"/>
    <x v="94"/>
    <x v="49"/>
    <n v="8807"/>
    <n v="303.68965517241378"/>
    <x v="1"/>
    <n v="180"/>
    <x v="94"/>
    <x v="4"/>
    <s v="GBP"/>
    <x v="94"/>
    <n v="1555563600"/>
    <b v="0"/>
    <b v="0"/>
    <x v="2"/>
    <x v="2"/>
    <x v="2"/>
  </r>
  <r>
    <n v="95"/>
    <x v="95"/>
    <x v="95"/>
    <x v="79"/>
    <n v="1017"/>
    <n v="112.99999999999999"/>
    <x v="1"/>
    <n v="27"/>
    <x v="95"/>
    <x v="1"/>
    <s v="USD"/>
    <x v="95"/>
    <n v="1571634000"/>
    <b v="0"/>
    <b v="0"/>
    <x v="4"/>
    <x v="4"/>
    <x v="4"/>
  </r>
  <r>
    <n v="96"/>
    <x v="96"/>
    <x v="96"/>
    <x v="80"/>
    <n v="151513"/>
    <n v="217.37876614060258"/>
    <x v="1"/>
    <n v="2331"/>
    <x v="96"/>
    <x v="1"/>
    <s v="USD"/>
    <x v="96"/>
    <n v="1300856400"/>
    <b v="0"/>
    <b v="0"/>
    <x v="3"/>
    <x v="3"/>
    <x v="3"/>
  </r>
  <r>
    <n v="97"/>
    <x v="97"/>
    <x v="97"/>
    <x v="81"/>
    <n v="12047"/>
    <n v="926.69230769230762"/>
    <x v="1"/>
    <n v="113"/>
    <x v="97"/>
    <x v="1"/>
    <s v="USD"/>
    <x v="48"/>
    <n v="1439874000"/>
    <b v="0"/>
    <b v="0"/>
    <x v="0"/>
    <x v="0"/>
    <x v="0"/>
  </r>
  <r>
    <n v="98"/>
    <x v="98"/>
    <x v="98"/>
    <x v="82"/>
    <n v="32951"/>
    <n v="33.692229038854805"/>
    <x v="0"/>
    <n v="1220"/>
    <x v="98"/>
    <x v="2"/>
    <s v="AUD"/>
    <x v="97"/>
    <n v="1438318800"/>
    <b v="0"/>
    <b v="0"/>
    <x v="11"/>
    <x v="6"/>
    <x v="11"/>
  </r>
  <r>
    <n v="99"/>
    <x v="99"/>
    <x v="99"/>
    <x v="4"/>
    <n v="14951"/>
    <n v="196.7236842105263"/>
    <x v="1"/>
    <n v="164"/>
    <x v="99"/>
    <x v="1"/>
    <s v="USD"/>
    <x v="98"/>
    <n v="1419400800"/>
    <b v="0"/>
    <b v="0"/>
    <x v="3"/>
    <x v="3"/>
    <x v="3"/>
  </r>
  <r>
    <n v="100"/>
    <x v="100"/>
    <x v="100"/>
    <x v="0"/>
    <n v="1"/>
    <n v="1"/>
    <x v="0"/>
    <n v="1"/>
    <x v="100"/>
    <x v="1"/>
    <s v="USD"/>
    <x v="99"/>
    <n v="1320555600"/>
    <b v="0"/>
    <b v="0"/>
    <x v="3"/>
    <x v="3"/>
    <x v="3"/>
  </r>
  <r>
    <n v="101"/>
    <x v="101"/>
    <x v="101"/>
    <x v="79"/>
    <n v="9193"/>
    <n v="1021.4444444444445"/>
    <x v="1"/>
    <n v="164"/>
    <x v="101"/>
    <x v="1"/>
    <s v="USD"/>
    <x v="100"/>
    <n v="1425103200"/>
    <b v="0"/>
    <b v="1"/>
    <x v="5"/>
    <x v="1"/>
    <x v="5"/>
  </r>
  <r>
    <n v="102"/>
    <x v="102"/>
    <x v="102"/>
    <x v="41"/>
    <n v="10422"/>
    <n v="281.67567567567568"/>
    <x v="1"/>
    <n v="336"/>
    <x v="102"/>
    <x v="1"/>
    <s v="USD"/>
    <x v="101"/>
    <n v="1526878800"/>
    <b v="0"/>
    <b v="1"/>
    <x v="8"/>
    <x v="2"/>
    <x v="8"/>
  </r>
  <r>
    <n v="103"/>
    <x v="103"/>
    <x v="103"/>
    <x v="83"/>
    <n v="2461"/>
    <n v="24.610000000000003"/>
    <x v="0"/>
    <n v="37"/>
    <x v="103"/>
    <x v="6"/>
    <s v="EUR"/>
    <x v="102"/>
    <n v="1288674000"/>
    <b v="0"/>
    <b v="0"/>
    <x v="5"/>
    <x v="1"/>
    <x v="5"/>
  </r>
  <r>
    <n v="104"/>
    <x v="104"/>
    <x v="104"/>
    <x v="84"/>
    <n v="170623"/>
    <n v="143.14010067114094"/>
    <x v="1"/>
    <n v="1917"/>
    <x v="104"/>
    <x v="1"/>
    <s v="USD"/>
    <x v="103"/>
    <n v="1495602000"/>
    <b v="0"/>
    <b v="0"/>
    <x v="7"/>
    <x v="1"/>
    <x v="7"/>
  </r>
  <r>
    <n v="105"/>
    <x v="105"/>
    <x v="105"/>
    <x v="85"/>
    <n v="9829"/>
    <n v="144.54411764705884"/>
    <x v="1"/>
    <n v="95"/>
    <x v="105"/>
    <x v="1"/>
    <s v="USD"/>
    <x v="104"/>
    <n v="1366434000"/>
    <b v="0"/>
    <b v="0"/>
    <x v="2"/>
    <x v="2"/>
    <x v="2"/>
  </r>
  <r>
    <n v="106"/>
    <x v="106"/>
    <x v="106"/>
    <x v="61"/>
    <n v="14006"/>
    <n v="359.12820512820514"/>
    <x v="1"/>
    <n v="147"/>
    <x v="106"/>
    <x v="1"/>
    <s v="USD"/>
    <x v="105"/>
    <n v="1568350800"/>
    <b v="0"/>
    <b v="0"/>
    <x v="3"/>
    <x v="3"/>
    <x v="3"/>
  </r>
  <r>
    <n v="107"/>
    <x v="107"/>
    <x v="107"/>
    <x v="26"/>
    <n v="6527"/>
    <n v="186.48571428571427"/>
    <x v="1"/>
    <n v="86"/>
    <x v="107"/>
    <x v="1"/>
    <s v="USD"/>
    <x v="106"/>
    <n v="1525928400"/>
    <b v="0"/>
    <b v="1"/>
    <x v="3"/>
    <x v="3"/>
    <x v="3"/>
  </r>
  <r>
    <n v="108"/>
    <x v="108"/>
    <x v="108"/>
    <x v="42"/>
    <n v="8929"/>
    <n v="595.26666666666665"/>
    <x v="1"/>
    <n v="83"/>
    <x v="108"/>
    <x v="1"/>
    <s v="USD"/>
    <x v="107"/>
    <n v="1336885200"/>
    <b v="0"/>
    <b v="0"/>
    <x v="4"/>
    <x v="4"/>
    <x v="4"/>
  </r>
  <r>
    <n v="109"/>
    <x v="109"/>
    <x v="109"/>
    <x v="5"/>
    <n v="3079"/>
    <n v="59.21153846153846"/>
    <x v="0"/>
    <n v="60"/>
    <x v="109"/>
    <x v="1"/>
    <s v="USD"/>
    <x v="108"/>
    <n v="1389679200"/>
    <b v="0"/>
    <b v="0"/>
    <x v="19"/>
    <x v="4"/>
    <x v="19"/>
  </r>
  <r>
    <n v="110"/>
    <x v="110"/>
    <x v="110"/>
    <x v="86"/>
    <n v="21307"/>
    <n v="14.962780898876405"/>
    <x v="0"/>
    <n v="296"/>
    <x v="110"/>
    <x v="1"/>
    <s v="USD"/>
    <x v="109"/>
    <n v="1538283600"/>
    <b v="0"/>
    <b v="0"/>
    <x v="0"/>
    <x v="0"/>
    <x v="0"/>
  </r>
  <r>
    <n v="111"/>
    <x v="111"/>
    <x v="111"/>
    <x v="87"/>
    <n v="73653"/>
    <n v="119.95602605863192"/>
    <x v="1"/>
    <n v="676"/>
    <x v="111"/>
    <x v="1"/>
    <s v="USD"/>
    <x v="110"/>
    <n v="1348808400"/>
    <b v="0"/>
    <b v="0"/>
    <x v="15"/>
    <x v="5"/>
    <x v="15"/>
  </r>
  <r>
    <n v="112"/>
    <x v="112"/>
    <x v="112"/>
    <x v="53"/>
    <n v="12635"/>
    <n v="268.82978723404256"/>
    <x v="1"/>
    <n v="361"/>
    <x v="112"/>
    <x v="2"/>
    <s v="AUD"/>
    <x v="111"/>
    <n v="1410152400"/>
    <b v="0"/>
    <b v="0"/>
    <x v="2"/>
    <x v="2"/>
    <x v="2"/>
  </r>
  <r>
    <n v="113"/>
    <x v="113"/>
    <x v="113"/>
    <x v="88"/>
    <n v="12437"/>
    <n v="376.87878787878788"/>
    <x v="1"/>
    <n v="131"/>
    <x v="113"/>
    <x v="1"/>
    <s v="USD"/>
    <x v="112"/>
    <n v="1505797200"/>
    <b v="0"/>
    <b v="0"/>
    <x v="0"/>
    <x v="0"/>
    <x v="0"/>
  </r>
  <r>
    <n v="114"/>
    <x v="114"/>
    <x v="114"/>
    <x v="89"/>
    <n v="13816"/>
    <n v="727.15789473684208"/>
    <x v="1"/>
    <n v="126"/>
    <x v="114"/>
    <x v="1"/>
    <s v="USD"/>
    <x v="113"/>
    <n v="1554872400"/>
    <b v="0"/>
    <b v="1"/>
    <x v="8"/>
    <x v="2"/>
    <x v="8"/>
  </r>
  <r>
    <n v="115"/>
    <x v="115"/>
    <x v="115"/>
    <x v="90"/>
    <n v="145382"/>
    <n v="87.211757648470297"/>
    <x v="0"/>
    <n v="3304"/>
    <x v="115"/>
    <x v="6"/>
    <s v="EUR"/>
    <x v="114"/>
    <n v="1513922400"/>
    <b v="0"/>
    <b v="0"/>
    <x v="13"/>
    <x v="5"/>
    <x v="13"/>
  </r>
  <r>
    <n v="116"/>
    <x v="116"/>
    <x v="116"/>
    <x v="44"/>
    <n v="6336"/>
    <n v="88"/>
    <x v="0"/>
    <n v="73"/>
    <x v="116"/>
    <x v="1"/>
    <s v="USD"/>
    <x v="115"/>
    <n v="1442638800"/>
    <b v="0"/>
    <b v="0"/>
    <x v="3"/>
    <x v="3"/>
    <x v="3"/>
  </r>
  <r>
    <n v="117"/>
    <x v="117"/>
    <x v="117"/>
    <x v="70"/>
    <n v="8523"/>
    <n v="173.9387755102041"/>
    <x v="1"/>
    <n v="275"/>
    <x v="117"/>
    <x v="1"/>
    <s v="USD"/>
    <x v="116"/>
    <n v="1317186000"/>
    <b v="0"/>
    <b v="0"/>
    <x v="19"/>
    <x v="4"/>
    <x v="19"/>
  </r>
  <r>
    <n v="118"/>
    <x v="118"/>
    <x v="118"/>
    <x v="91"/>
    <n v="6351"/>
    <n v="117.61111111111111"/>
    <x v="1"/>
    <n v="67"/>
    <x v="118"/>
    <x v="1"/>
    <s v="USD"/>
    <x v="117"/>
    <n v="1391234400"/>
    <b v="0"/>
    <b v="0"/>
    <x v="14"/>
    <x v="7"/>
    <x v="14"/>
  </r>
  <r>
    <n v="119"/>
    <x v="119"/>
    <x v="119"/>
    <x v="92"/>
    <n v="10748"/>
    <n v="214.96"/>
    <x v="1"/>
    <n v="154"/>
    <x v="119"/>
    <x v="1"/>
    <s v="USD"/>
    <x v="118"/>
    <n v="1404363600"/>
    <b v="0"/>
    <b v="1"/>
    <x v="4"/>
    <x v="4"/>
    <x v="4"/>
  </r>
  <r>
    <n v="120"/>
    <x v="120"/>
    <x v="120"/>
    <x v="93"/>
    <n v="112272"/>
    <n v="149.49667110519306"/>
    <x v="1"/>
    <n v="1782"/>
    <x v="120"/>
    <x v="1"/>
    <s v="USD"/>
    <x v="119"/>
    <n v="1429592400"/>
    <b v="0"/>
    <b v="1"/>
    <x v="20"/>
    <x v="6"/>
    <x v="20"/>
  </r>
  <r>
    <n v="121"/>
    <x v="121"/>
    <x v="121"/>
    <x v="94"/>
    <n v="99361"/>
    <n v="219.33995584988963"/>
    <x v="1"/>
    <n v="903"/>
    <x v="121"/>
    <x v="1"/>
    <s v="USD"/>
    <x v="33"/>
    <n v="1413608400"/>
    <b v="0"/>
    <b v="0"/>
    <x v="11"/>
    <x v="6"/>
    <x v="11"/>
  </r>
  <r>
    <n v="122"/>
    <x v="122"/>
    <x v="122"/>
    <x v="95"/>
    <n v="88055"/>
    <n v="64.367690058479525"/>
    <x v="0"/>
    <n v="3387"/>
    <x v="122"/>
    <x v="1"/>
    <s v="USD"/>
    <x v="120"/>
    <n v="1419400800"/>
    <b v="0"/>
    <b v="0"/>
    <x v="13"/>
    <x v="5"/>
    <x v="13"/>
  </r>
  <r>
    <n v="123"/>
    <x v="123"/>
    <x v="123"/>
    <x v="96"/>
    <n v="33092"/>
    <n v="18.622397298818232"/>
    <x v="0"/>
    <n v="662"/>
    <x v="123"/>
    <x v="0"/>
    <s v="CAD"/>
    <x v="121"/>
    <n v="1448604000"/>
    <b v="1"/>
    <b v="0"/>
    <x v="3"/>
    <x v="3"/>
    <x v="3"/>
  </r>
  <r>
    <n v="124"/>
    <x v="124"/>
    <x v="124"/>
    <x v="97"/>
    <n v="9562"/>
    <n v="367.76923076923077"/>
    <x v="1"/>
    <n v="94"/>
    <x v="124"/>
    <x v="6"/>
    <s v="EUR"/>
    <x v="122"/>
    <n v="1562302800"/>
    <b v="0"/>
    <b v="0"/>
    <x v="14"/>
    <x v="7"/>
    <x v="14"/>
  </r>
  <r>
    <n v="125"/>
    <x v="125"/>
    <x v="125"/>
    <x v="98"/>
    <n v="8475"/>
    <n v="159.90566037735849"/>
    <x v="1"/>
    <n v="180"/>
    <x v="125"/>
    <x v="1"/>
    <s v="USD"/>
    <x v="123"/>
    <n v="1537678800"/>
    <b v="0"/>
    <b v="0"/>
    <x v="3"/>
    <x v="3"/>
    <x v="3"/>
  </r>
  <r>
    <n v="126"/>
    <x v="126"/>
    <x v="126"/>
    <x v="99"/>
    <n v="69617"/>
    <n v="38.633185349611544"/>
    <x v="0"/>
    <n v="774"/>
    <x v="126"/>
    <x v="1"/>
    <s v="USD"/>
    <x v="124"/>
    <n v="1473570000"/>
    <b v="0"/>
    <b v="1"/>
    <x v="3"/>
    <x v="3"/>
    <x v="3"/>
  </r>
  <r>
    <n v="127"/>
    <x v="127"/>
    <x v="127"/>
    <x v="100"/>
    <n v="53067"/>
    <n v="51.42151162790698"/>
    <x v="0"/>
    <n v="672"/>
    <x v="127"/>
    <x v="0"/>
    <s v="CAD"/>
    <x v="125"/>
    <n v="1273899600"/>
    <b v="0"/>
    <b v="0"/>
    <x v="3"/>
    <x v="3"/>
    <x v="3"/>
  </r>
  <r>
    <n v="128"/>
    <x v="128"/>
    <x v="128"/>
    <x v="101"/>
    <n v="42596"/>
    <n v="60.334277620396605"/>
    <x v="3"/>
    <n v="532"/>
    <x v="128"/>
    <x v="1"/>
    <s v="USD"/>
    <x v="126"/>
    <n v="1284008400"/>
    <b v="0"/>
    <b v="0"/>
    <x v="1"/>
    <x v="1"/>
    <x v="1"/>
  </r>
  <r>
    <n v="129"/>
    <x v="129"/>
    <x v="129"/>
    <x v="102"/>
    <n v="4756"/>
    <n v="3.202693602693603"/>
    <x v="3"/>
    <n v="55"/>
    <x v="129"/>
    <x v="2"/>
    <s v="AUD"/>
    <x v="127"/>
    <n v="1425103200"/>
    <b v="0"/>
    <b v="0"/>
    <x v="0"/>
    <x v="0"/>
    <x v="0"/>
  </r>
  <r>
    <n v="130"/>
    <x v="130"/>
    <x v="130"/>
    <x v="103"/>
    <n v="14925"/>
    <n v="155.46875"/>
    <x v="1"/>
    <n v="533"/>
    <x v="130"/>
    <x v="3"/>
    <s v="DKK"/>
    <x v="128"/>
    <n v="1320991200"/>
    <b v="0"/>
    <b v="0"/>
    <x v="6"/>
    <x v="4"/>
    <x v="6"/>
  </r>
  <r>
    <n v="131"/>
    <x v="131"/>
    <x v="131"/>
    <x v="104"/>
    <n v="166116"/>
    <n v="100.85974499089254"/>
    <x v="1"/>
    <n v="2443"/>
    <x v="131"/>
    <x v="4"/>
    <s v="GBP"/>
    <x v="129"/>
    <n v="1386828000"/>
    <b v="0"/>
    <b v="0"/>
    <x v="2"/>
    <x v="2"/>
    <x v="2"/>
  </r>
  <r>
    <n v="132"/>
    <x v="132"/>
    <x v="132"/>
    <x v="88"/>
    <n v="3834"/>
    <n v="116.18181818181819"/>
    <x v="1"/>
    <n v="89"/>
    <x v="132"/>
    <x v="1"/>
    <s v="USD"/>
    <x v="130"/>
    <n v="1517119200"/>
    <b v="0"/>
    <b v="1"/>
    <x v="3"/>
    <x v="3"/>
    <x v="3"/>
  </r>
  <r>
    <n v="133"/>
    <x v="133"/>
    <x v="133"/>
    <x v="6"/>
    <n v="13985"/>
    <n v="310.77777777777777"/>
    <x v="1"/>
    <n v="159"/>
    <x v="133"/>
    <x v="1"/>
    <s v="USD"/>
    <x v="131"/>
    <n v="1315026000"/>
    <b v="0"/>
    <b v="0"/>
    <x v="21"/>
    <x v="1"/>
    <x v="21"/>
  </r>
  <r>
    <n v="134"/>
    <x v="134"/>
    <x v="134"/>
    <x v="105"/>
    <n v="89288"/>
    <n v="89.73668341708543"/>
    <x v="0"/>
    <n v="940"/>
    <x v="134"/>
    <x v="5"/>
    <s v="CHF"/>
    <x v="132"/>
    <n v="1312693200"/>
    <b v="0"/>
    <b v="1"/>
    <x v="4"/>
    <x v="4"/>
    <x v="4"/>
  </r>
  <r>
    <n v="135"/>
    <x v="135"/>
    <x v="135"/>
    <x v="106"/>
    <n v="5488"/>
    <n v="71.27272727272728"/>
    <x v="0"/>
    <n v="117"/>
    <x v="135"/>
    <x v="1"/>
    <s v="USD"/>
    <x v="133"/>
    <n v="1363064400"/>
    <b v="0"/>
    <b v="1"/>
    <x v="3"/>
    <x v="3"/>
    <x v="3"/>
  </r>
  <r>
    <n v="136"/>
    <x v="136"/>
    <x v="136"/>
    <x v="107"/>
    <n v="2721"/>
    <n v="3.2862318840579712"/>
    <x v="3"/>
    <n v="58"/>
    <x v="136"/>
    <x v="1"/>
    <s v="USD"/>
    <x v="134"/>
    <n v="1403154000"/>
    <b v="0"/>
    <b v="1"/>
    <x v="6"/>
    <x v="4"/>
    <x v="6"/>
  </r>
  <r>
    <n v="137"/>
    <x v="137"/>
    <x v="137"/>
    <x v="37"/>
    <n v="4712"/>
    <n v="261.77777777777777"/>
    <x v="1"/>
    <n v="50"/>
    <x v="137"/>
    <x v="1"/>
    <s v="USD"/>
    <x v="135"/>
    <n v="1286859600"/>
    <b v="0"/>
    <b v="0"/>
    <x v="9"/>
    <x v="5"/>
    <x v="9"/>
  </r>
  <r>
    <n v="138"/>
    <x v="138"/>
    <x v="138"/>
    <x v="103"/>
    <n v="9216"/>
    <n v="96"/>
    <x v="0"/>
    <n v="115"/>
    <x v="138"/>
    <x v="1"/>
    <s v="USD"/>
    <x v="136"/>
    <n v="1349326800"/>
    <b v="0"/>
    <b v="0"/>
    <x v="20"/>
    <x v="6"/>
    <x v="20"/>
  </r>
  <r>
    <n v="139"/>
    <x v="139"/>
    <x v="139"/>
    <x v="108"/>
    <n v="19246"/>
    <n v="20.896851248642779"/>
    <x v="0"/>
    <n v="326"/>
    <x v="139"/>
    <x v="1"/>
    <s v="USD"/>
    <x v="137"/>
    <n v="1430974800"/>
    <b v="0"/>
    <b v="1"/>
    <x v="8"/>
    <x v="2"/>
    <x v="8"/>
  </r>
  <r>
    <n v="140"/>
    <x v="140"/>
    <x v="140"/>
    <x v="20"/>
    <n v="12274"/>
    <n v="223.16363636363636"/>
    <x v="1"/>
    <n v="186"/>
    <x v="140"/>
    <x v="1"/>
    <s v="USD"/>
    <x v="138"/>
    <n v="1519970400"/>
    <b v="0"/>
    <b v="0"/>
    <x v="4"/>
    <x v="4"/>
    <x v="4"/>
  </r>
  <r>
    <n v="141"/>
    <x v="141"/>
    <x v="141"/>
    <x v="109"/>
    <n v="65323"/>
    <n v="101.59097978227061"/>
    <x v="1"/>
    <n v="1071"/>
    <x v="141"/>
    <x v="1"/>
    <s v="USD"/>
    <x v="139"/>
    <n v="1434603600"/>
    <b v="0"/>
    <b v="0"/>
    <x v="2"/>
    <x v="2"/>
    <x v="2"/>
  </r>
  <r>
    <n v="142"/>
    <x v="142"/>
    <x v="142"/>
    <x v="92"/>
    <n v="11502"/>
    <n v="230.03999999999996"/>
    <x v="1"/>
    <n v="117"/>
    <x v="142"/>
    <x v="1"/>
    <s v="USD"/>
    <x v="107"/>
    <n v="1337230800"/>
    <b v="0"/>
    <b v="0"/>
    <x v="2"/>
    <x v="2"/>
    <x v="2"/>
  </r>
  <r>
    <n v="143"/>
    <x v="143"/>
    <x v="143"/>
    <x v="91"/>
    <n v="7322"/>
    <n v="135.59259259259261"/>
    <x v="1"/>
    <n v="70"/>
    <x v="143"/>
    <x v="1"/>
    <s v="USD"/>
    <x v="140"/>
    <n v="1279429200"/>
    <b v="0"/>
    <b v="0"/>
    <x v="7"/>
    <x v="1"/>
    <x v="7"/>
  </r>
  <r>
    <n v="144"/>
    <x v="144"/>
    <x v="144"/>
    <x v="25"/>
    <n v="11619"/>
    <n v="129.1"/>
    <x v="1"/>
    <n v="135"/>
    <x v="144"/>
    <x v="1"/>
    <s v="USD"/>
    <x v="141"/>
    <n v="1561438800"/>
    <b v="0"/>
    <b v="0"/>
    <x v="3"/>
    <x v="3"/>
    <x v="3"/>
  </r>
  <r>
    <n v="145"/>
    <x v="145"/>
    <x v="145"/>
    <x v="110"/>
    <n v="59128"/>
    <n v="236.512"/>
    <x v="1"/>
    <n v="768"/>
    <x v="145"/>
    <x v="5"/>
    <s v="CHF"/>
    <x v="142"/>
    <n v="1410498000"/>
    <b v="0"/>
    <b v="0"/>
    <x v="8"/>
    <x v="2"/>
    <x v="8"/>
  </r>
  <r>
    <n v="146"/>
    <x v="146"/>
    <x v="146"/>
    <x v="35"/>
    <n v="1518"/>
    <n v="17.25"/>
    <x v="3"/>
    <n v="51"/>
    <x v="146"/>
    <x v="1"/>
    <s v="USD"/>
    <x v="143"/>
    <n v="1322460000"/>
    <b v="0"/>
    <b v="0"/>
    <x v="3"/>
    <x v="3"/>
    <x v="3"/>
  </r>
  <r>
    <n v="147"/>
    <x v="147"/>
    <x v="147"/>
    <x v="111"/>
    <n v="9337"/>
    <n v="112.49397590361446"/>
    <x v="1"/>
    <n v="199"/>
    <x v="147"/>
    <x v="1"/>
    <s v="USD"/>
    <x v="144"/>
    <n v="1466312400"/>
    <b v="0"/>
    <b v="1"/>
    <x v="3"/>
    <x v="3"/>
    <x v="3"/>
  </r>
  <r>
    <n v="148"/>
    <x v="148"/>
    <x v="148"/>
    <x v="29"/>
    <n v="11255"/>
    <n v="121.02150537634408"/>
    <x v="1"/>
    <n v="107"/>
    <x v="148"/>
    <x v="1"/>
    <s v="USD"/>
    <x v="145"/>
    <n v="1501736400"/>
    <b v="0"/>
    <b v="0"/>
    <x v="8"/>
    <x v="2"/>
    <x v="8"/>
  </r>
  <r>
    <n v="149"/>
    <x v="149"/>
    <x v="149"/>
    <x v="8"/>
    <n v="13632"/>
    <n v="219.87096774193549"/>
    <x v="1"/>
    <n v="195"/>
    <x v="149"/>
    <x v="1"/>
    <s v="USD"/>
    <x v="146"/>
    <n v="1361512800"/>
    <b v="0"/>
    <b v="0"/>
    <x v="7"/>
    <x v="1"/>
    <x v="7"/>
  </r>
  <r>
    <n v="150"/>
    <x v="150"/>
    <x v="150"/>
    <x v="0"/>
    <n v="1"/>
    <n v="1"/>
    <x v="0"/>
    <n v="1"/>
    <x v="100"/>
    <x v="1"/>
    <s v="USD"/>
    <x v="147"/>
    <n v="1545026400"/>
    <b v="0"/>
    <b v="0"/>
    <x v="1"/>
    <x v="1"/>
    <x v="1"/>
  </r>
  <r>
    <n v="151"/>
    <x v="151"/>
    <x v="151"/>
    <x v="112"/>
    <n v="88037"/>
    <n v="64.166909620991248"/>
    <x v="0"/>
    <n v="1467"/>
    <x v="150"/>
    <x v="1"/>
    <s v="USD"/>
    <x v="148"/>
    <n v="1406696400"/>
    <b v="0"/>
    <b v="0"/>
    <x v="5"/>
    <x v="1"/>
    <x v="5"/>
  </r>
  <r>
    <n v="152"/>
    <x v="152"/>
    <x v="152"/>
    <x v="113"/>
    <n v="175573"/>
    <n v="423.06746987951806"/>
    <x v="1"/>
    <n v="3376"/>
    <x v="151"/>
    <x v="1"/>
    <s v="USD"/>
    <x v="149"/>
    <n v="1487916000"/>
    <b v="0"/>
    <b v="0"/>
    <x v="7"/>
    <x v="1"/>
    <x v="7"/>
  </r>
  <r>
    <n v="153"/>
    <x v="153"/>
    <x v="153"/>
    <x v="114"/>
    <n v="176112"/>
    <n v="92.984160506863773"/>
    <x v="0"/>
    <n v="5681"/>
    <x v="152"/>
    <x v="1"/>
    <s v="USD"/>
    <x v="150"/>
    <n v="1351141200"/>
    <b v="0"/>
    <b v="0"/>
    <x v="3"/>
    <x v="3"/>
    <x v="3"/>
  </r>
  <r>
    <n v="154"/>
    <x v="154"/>
    <x v="154"/>
    <x v="115"/>
    <n v="100650"/>
    <n v="58.756567425569173"/>
    <x v="0"/>
    <n v="1059"/>
    <x v="153"/>
    <x v="1"/>
    <s v="USD"/>
    <x v="151"/>
    <n v="1465016400"/>
    <b v="0"/>
    <b v="1"/>
    <x v="7"/>
    <x v="1"/>
    <x v="7"/>
  </r>
  <r>
    <n v="155"/>
    <x v="155"/>
    <x v="155"/>
    <x v="116"/>
    <n v="90706"/>
    <n v="65.022222222222226"/>
    <x v="0"/>
    <n v="1194"/>
    <x v="154"/>
    <x v="1"/>
    <s v="USD"/>
    <x v="152"/>
    <n v="1270789200"/>
    <b v="0"/>
    <b v="0"/>
    <x v="3"/>
    <x v="3"/>
    <x v="3"/>
  </r>
  <r>
    <n v="156"/>
    <x v="156"/>
    <x v="156"/>
    <x v="117"/>
    <n v="26914"/>
    <n v="73.939560439560438"/>
    <x v="3"/>
    <n v="379"/>
    <x v="155"/>
    <x v="2"/>
    <s v="AUD"/>
    <x v="153"/>
    <n v="1572325200"/>
    <b v="0"/>
    <b v="0"/>
    <x v="1"/>
    <x v="1"/>
    <x v="1"/>
  </r>
  <r>
    <n v="157"/>
    <x v="157"/>
    <x v="157"/>
    <x v="3"/>
    <n v="2212"/>
    <n v="52.666666666666664"/>
    <x v="0"/>
    <n v="30"/>
    <x v="156"/>
    <x v="2"/>
    <s v="AUD"/>
    <x v="154"/>
    <n v="1389420000"/>
    <b v="0"/>
    <b v="0"/>
    <x v="14"/>
    <x v="7"/>
    <x v="14"/>
  </r>
  <r>
    <n v="158"/>
    <x v="158"/>
    <x v="158"/>
    <x v="118"/>
    <n v="4640"/>
    <n v="220.95238095238096"/>
    <x v="1"/>
    <n v="41"/>
    <x v="157"/>
    <x v="1"/>
    <s v="USD"/>
    <x v="155"/>
    <n v="1449640800"/>
    <b v="0"/>
    <b v="0"/>
    <x v="1"/>
    <x v="1"/>
    <x v="1"/>
  </r>
  <r>
    <n v="159"/>
    <x v="159"/>
    <x v="159"/>
    <x v="119"/>
    <n v="191222"/>
    <n v="100.01150627615063"/>
    <x v="1"/>
    <n v="1821"/>
    <x v="158"/>
    <x v="1"/>
    <s v="USD"/>
    <x v="156"/>
    <n v="1555218000"/>
    <b v="0"/>
    <b v="1"/>
    <x v="3"/>
    <x v="3"/>
    <x v="3"/>
  </r>
  <r>
    <n v="160"/>
    <x v="160"/>
    <x v="160"/>
    <x v="48"/>
    <n v="12985"/>
    <n v="162.3125"/>
    <x v="1"/>
    <n v="164"/>
    <x v="159"/>
    <x v="1"/>
    <s v="USD"/>
    <x v="157"/>
    <n v="1557723600"/>
    <b v="0"/>
    <b v="0"/>
    <x v="8"/>
    <x v="2"/>
    <x v="8"/>
  </r>
  <r>
    <n v="161"/>
    <x v="161"/>
    <x v="161"/>
    <x v="20"/>
    <n v="4300"/>
    <n v="78.181818181818187"/>
    <x v="0"/>
    <n v="75"/>
    <x v="160"/>
    <x v="1"/>
    <s v="USD"/>
    <x v="158"/>
    <n v="1443502800"/>
    <b v="0"/>
    <b v="1"/>
    <x v="2"/>
    <x v="2"/>
    <x v="2"/>
  </r>
  <r>
    <n v="162"/>
    <x v="162"/>
    <x v="162"/>
    <x v="55"/>
    <n v="9134"/>
    <n v="149.73770491803279"/>
    <x v="1"/>
    <n v="157"/>
    <x v="161"/>
    <x v="5"/>
    <s v="CHF"/>
    <x v="159"/>
    <n v="1546840800"/>
    <b v="0"/>
    <b v="0"/>
    <x v="1"/>
    <x v="1"/>
    <x v="1"/>
  </r>
  <r>
    <n v="163"/>
    <x v="163"/>
    <x v="163"/>
    <x v="26"/>
    <n v="8864"/>
    <n v="253.25714285714284"/>
    <x v="1"/>
    <n v="246"/>
    <x v="162"/>
    <x v="1"/>
    <s v="USD"/>
    <x v="160"/>
    <n v="1512712800"/>
    <b v="0"/>
    <b v="1"/>
    <x v="14"/>
    <x v="7"/>
    <x v="14"/>
  </r>
  <r>
    <n v="164"/>
    <x v="164"/>
    <x v="164"/>
    <x v="120"/>
    <n v="150755"/>
    <n v="100.16943521594683"/>
    <x v="1"/>
    <n v="1396"/>
    <x v="163"/>
    <x v="1"/>
    <s v="USD"/>
    <x v="161"/>
    <n v="1507525200"/>
    <b v="0"/>
    <b v="0"/>
    <x v="3"/>
    <x v="3"/>
    <x v="3"/>
  </r>
  <r>
    <n v="165"/>
    <x v="165"/>
    <x v="165"/>
    <x v="121"/>
    <n v="110279"/>
    <n v="121.99004424778761"/>
    <x v="1"/>
    <n v="2506"/>
    <x v="164"/>
    <x v="1"/>
    <s v="USD"/>
    <x v="162"/>
    <n v="1504328400"/>
    <b v="0"/>
    <b v="0"/>
    <x v="2"/>
    <x v="2"/>
    <x v="2"/>
  </r>
  <r>
    <n v="166"/>
    <x v="166"/>
    <x v="166"/>
    <x v="122"/>
    <n v="13439"/>
    <n v="137.13265306122449"/>
    <x v="1"/>
    <n v="244"/>
    <x v="165"/>
    <x v="1"/>
    <s v="USD"/>
    <x v="163"/>
    <n v="1293343200"/>
    <b v="0"/>
    <b v="0"/>
    <x v="14"/>
    <x v="7"/>
    <x v="14"/>
  </r>
  <r>
    <n v="167"/>
    <x v="167"/>
    <x v="167"/>
    <x v="97"/>
    <n v="10804"/>
    <n v="415.53846153846149"/>
    <x v="1"/>
    <n v="146"/>
    <x v="166"/>
    <x v="2"/>
    <s v="AUD"/>
    <x v="164"/>
    <n v="1371704400"/>
    <b v="0"/>
    <b v="0"/>
    <x v="3"/>
    <x v="3"/>
    <x v="3"/>
  </r>
  <r>
    <n v="168"/>
    <x v="168"/>
    <x v="168"/>
    <x v="123"/>
    <n v="40107"/>
    <n v="31.30913348946136"/>
    <x v="0"/>
    <n v="955"/>
    <x v="167"/>
    <x v="3"/>
    <s v="DKK"/>
    <x v="165"/>
    <n v="1552798800"/>
    <b v="0"/>
    <b v="1"/>
    <x v="7"/>
    <x v="1"/>
    <x v="7"/>
  </r>
  <r>
    <n v="169"/>
    <x v="169"/>
    <x v="169"/>
    <x v="124"/>
    <n v="98811"/>
    <n v="424.08154506437768"/>
    <x v="1"/>
    <n v="1267"/>
    <x v="168"/>
    <x v="1"/>
    <s v="USD"/>
    <x v="166"/>
    <n v="1342328400"/>
    <b v="0"/>
    <b v="1"/>
    <x v="12"/>
    <x v="4"/>
    <x v="12"/>
  </r>
  <r>
    <n v="170"/>
    <x v="170"/>
    <x v="170"/>
    <x v="125"/>
    <n v="5528"/>
    <n v="2.93886230728336"/>
    <x v="0"/>
    <n v="67"/>
    <x v="169"/>
    <x v="1"/>
    <s v="USD"/>
    <x v="167"/>
    <n v="1502341200"/>
    <b v="0"/>
    <b v="0"/>
    <x v="7"/>
    <x v="1"/>
    <x v="7"/>
  </r>
  <r>
    <n v="171"/>
    <x v="171"/>
    <x v="171"/>
    <x v="70"/>
    <n v="521"/>
    <n v="10.63265306122449"/>
    <x v="0"/>
    <n v="5"/>
    <x v="170"/>
    <x v="1"/>
    <s v="USD"/>
    <x v="168"/>
    <n v="1397192400"/>
    <b v="0"/>
    <b v="0"/>
    <x v="18"/>
    <x v="5"/>
    <x v="18"/>
  </r>
  <r>
    <n v="172"/>
    <x v="172"/>
    <x v="172"/>
    <x v="126"/>
    <n v="663"/>
    <n v="82.875"/>
    <x v="0"/>
    <n v="26"/>
    <x v="171"/>
    <x v="1"/>
    <s v="USD"/>
    <x v="169"/>
    <n v="1407042000"/>
    <b v="0"/>
    <b v="1"/>
    <x v="4"/>
    <x v="4"/>
    <x v="4"/>
  </r>
  <r>
    <n v="173"/>
    <x v="173"/>
    <x v="173"/>
    <x v="127"/>
    <n v="157635"/>
    <n v="163.01447776628748"/>
    <x v="1"/>
    <n v="1561"/>
    <x v="172"/>
    <x v="1"/>
    <s v="USD"/>
    <x v="170"/>
    <n v="1369371600"/>
    <b v="0"/>
    <b v="0"/>
    <x v="3"/>
    <x v="3"/>
    <x v="3"/>
  </r>
  <r>
    <n v="174"/>
    <x v="174"/>
    <x v="174"/>
    <x v="60"/>
    <n v="5368"/>
    <n v="894.66666666666674"/>
    <x v="1"/>
    <n v="48"/>
    <x v="173"/>
    <x v="1"/>
    <s v="USD"/>
    <x v="171"/>
    <n v="1444107600"/>
    <b v="0"/>
    <b v="1"/>
    <x v="8"/>
    <x v="2"/>
    <x v="8"/>
  </r>
  <r>
    <n v="175"/>
    <x v="175"/>
    <x v="175"/>
    <x v="128"/>
    <n v="47459"/>
    <n v="26.191501103752756"/>
    <x v="0"/>
    <n v="1130"/>
    <x v="174"/>
    <x v="1"/>
    <s v="USD"/>
    <x v="172"/>
    <n v="1474261200"/>
    <b v="0"/>
    <b v="0"/>
    <x v="3"/>
    <x v="3"/>
    <x v="3"/>
  </r>
  <r>
    <n v="176"/>
    <x v="176"/>
    <x v="176"/>
    <x v="129"/>
    <n v="86060"/>
    <n v="74.834782608695647"/>
    <x v="0"/>
    <n v="782"/>
    <x v="175"/>
    <x v="1"/>
    <s v="USD"/>
    <x v="173"/>
    <n v="1473656400"/>
    <b v="0"/>
    <b v="0"/>
    <x v="3"/>
    <x v="3"/>
    <x v="3"/>
  </r>
  <r>
    <n v="177"/>
    <x v="177"/>
    <x v="177"/>
    <x v="130"/>
    <n v="161593"/>
    <n v="416.47680412371136"/>
    <x v="1"/>
    <n v="2739"/>
    <x v="176"/>
    <x v="1"/>
    <s v="USD"/>
    <x v="174"/>
    <n v="1291960800"/>
    <b v="0"/>
    <b v="0"/>
    <x v="3"/>
    <x v="3"/>
    <x v="3"/>
  </r>
  <r>
    <n v="178"/>
    <x v="178"/>
    <x v="178"/>
    <x v="44"/>
    <n v="6927"/>
    <n v="96.208333333333329"/>
    <x v="0"/>
    <n v="210"/>
    <x v="177"/>
    <x v="1"/>
    <s v="USD"/>
    <x v="175"/>
    <n v="1506747600"/>
    <b v="0"/>
    <b v="0"/>
    <x v="0"/>
    <x v="0"/>
    <x v="0"/>
  </r>
  <r>
    <n v="179"/>
    <x v="179"/>
    <x v="179"/>
    <x v="131"/>
    <n v="159185"/>
    <n v="357.71910112359546"/>
    <x v="1"/>
    <n v="3537"/>
    <x v="178"/>
    <x v="0"/>
    <s v="CAD"/>
    <x v="176"/>
    <n v="1363582800"/>
    <b v="0"/>
    <b v="1"/>
    <x v="3"/>
    <x v="3"/>
    <x v="3"/>
  </r>
  <r>
    <n v="180"/>
    <x v="180"/>
    <x v="180"/>
    <x v="132"/>
    <n v="172736"/>
    <n v="308.45714285714286"/>
    <x v="1"/>
    <n v="2107"/>
    <x v="179"/>
    <x v="2"/>
    <s v="AUD"/>
    <x v="177"/>
    <n v="1269666000"/>
    <b v="0"/>
    <b v="0"/>
    <x v="8"/>
    <x v="2"/>
    <x v="8"/>
  </r>
  <r>
    <n v="181"/>
    <x v="181"/>
    <x v="181"/>
    <x v="133"/>
    <n v="5315"/>
    <n v="61.802325581395344"/>
    <x v="0"/>
    <n v="136"/>
    <x v="180"/>
    <x v="1"/>
    <s v="USD"/>
    <x v="178"/>
    <n v="1508648400"/>
    <b v="0"/>
    <b v="0"/>
    <x v="2"/>
    <x v="2"/>
    <x v="2"/>
  </r>
  <r>
    <n v="182"/>
    <x v="182"/>
    <x v="182"/>
    <x v="134"/>
    <n v="195750"/>
    <n v="722.32472324723244"/>
    <x v="1"/>
    <n v="3318"/>
    <x v="181"/>
    <x v="3"/>
    <s v="DKK"/>
    <x v="179"/>
    <n v="1561957200"/>
    <b v="0"/>
    <b v="0"/>
    <x v="3"/>
    <x v="3"/>
    <x v="3"/>
  </r>
  <r>
    <n v="183"/>
    <x v="183"/>
    <x v="183"/>
    <x v="135"/>
    <n v="3525"/>
    <n v="69.117647058823522"/>
    <x v="0"/>
    <n v="86"/>
    <x v="182"/>
    <x v="0"/>
    <s v="CAD"/>
    <x v="180"/>
    <n v="1285131600"/>
    <b v="0"/>
    <b v="0"/>
    <x v="1"/>
    <x v="1"/>
    <x v="1"/>
  </r>
  <r>
    <n v="184"/>
    <x v="184"/>
    <x v="184"/>
    <x v="136"/>
    <n v="10550"/>
    <n v="293.05555555555554"/>
    <x v="1"/>
    <n v="340"/>
    <x v="183"/>
    <x v="1"/>
    <s v="USD"/>
    <x v="181"/>
    <n v="1556946000"/>
    <b v="0"/>
    <b v="0"/>
    <x v="3"/>
    <x v="3"/>
    <x v="3"/>
  </r>
  <r>
    <n v="185"/>
    <x v="185"/>
    <x v="185"/>
    <x v="67"/>
    <n v="718"/>
    <n v="71.8"/>
    <x v="0"/>
    <n v="19"/>
    <x v="184"/>
    <x v="1"/>
    <s v="USD"/>
    <x v="182"/>
    <n v="1527138000"/>
    <b v="0"/>
    <b v="0"/>
    <x v="19"/>
    <x v="4"/>
    <x v="19"/>
  </r>
  <r>
    <n v="186"/>
    <x v="186"/>
    <x v="186"/>
    <x v="137"/>
    <n v="28358"/>
    <n v="31.934684684684683"/>
    <x v="0"/>
    <n v="886"/>
    <x v="185"/>
    <x v="1"/>
    <s v="USD"/>
    <x v="183"/>
    <n v="1402117200"/>
    <b v="0"/>
    <b v="0"/>
    <x v="3"/>
    <x v="3"/>
    <x v="3"/>
  </r>
  <r>
    <n v="187"/>
    <x v="187"/>
    <x v="187"/>
    <x v="138"/>
    <n v="138384"/>
    <n v="229.87375415282392"/>
    <x v="1"/>
    <n v="1442"/>
    <x v="186"/>
    <x v="0"/>
    <s v="CAD"/>
    <x v="184"/>
    <n v="1364014800"/>
    <b v="0"/>
    <b v="1"/>
    <x v="12"/>
    <x v="4"/>
    <x v="12"/>
  </r>
  <r>
    <n v="188"/>
    <x v="188"/>
    <x v="188"/>
    <x v="139"/>
    <n v="2625"/>
    <n v="32.012195121951223"/>
    <x v="0"/>
    <n v="35"/>
    <x v="187"/>
    <x v="6"/>
    <s v="EUR"/>
    <x v="185"/>
    <n v="1417586400"/>
    <b v="0"/>
    <b v="0"/>
    <x v="3"/>
    <x v="3"/>
    <x v="3"/>
  </r>
  <r>
    <n v="189"/>
    <x v="189"/>
    <x v="189"/>
    <x v="140"/>
    <n v="45004"/>
    <n v="23.525352848928385"/>
    <x v="3"/>
    <n v="441"/>
    <x v="188"/>
    <x v="1"/>
    <s v="USD"/>
    <x v="186"/>
    <n v="1457071200"/>
    <b v="0"/>
    <b v="0"/>
    <x v="3"/>
    <x v="3"/>
    <x v="3"/>
  </r>
  <r>
    <n v="190"/>
    <x v="190"/>
    <x v="190"/>
    <x v="41"/>
    <n v="2538"/>
    <n v="68.594594594594597"/>
    <x v="0"/>
    <n v="24"/>
    <x v="189"/>
    <x v="1"/>
    <s v="USD"/>
    <x v="187"/>
    <n v="1370408400"/>
    <b v="0"/>
    <b v="1"/>
    <x v="3"/>
    <x v="3"/>
    <x v="3"/>
  </r>
  <r>
    <n v="191"/>
    <x v="191"/>
    <x v="191"/>
    <x v="141"/>
    <n v="3188"/>
    <n v="37.952380952380956"/>
    <x v="0"/>
    <n v="86"/>
    <x v="190"/>
    <x v="6"/>
    <s v="EUR"/>
    <x v="188"/>
    <n v="1552626000"/>
    <b v="0"/>
    <b v="0"/>
    <x v="3"/>
    <x v="3"/>
    <x v="3"/>
  </r>
  <r>
    <n v="192"/>
    <x v="192"/>
    <x v="192"/>
    <x v="142"/>
    <n v="8517"/>
    <n v="19.992957746478872"/>
    <x v="0"/>
    <n v="243"/>
    <x v="191"/>
    <x v="1"/>
    <s v="USD"/>
    <x v="189"/>
    <n v="1404190800"/>
    <b v="0"/>
    <b v="0"/>
    <x v="1"/>
    <x v="1"/>
    <x v="1"/>
  </r>
  <r>
    <n v="193"/>
    <x v="193"/>
    <x v="193"/>
    <x v="47"/>
    <n v="3012"/>
    <n v="45.636363636363633"/>
    <x v="0"/>
    <n v="65"/>
    <x v="192"/>
    <x v="1"/>
    <s v="USD"/>
    <x v="190"/>
    <n v="1523509200"/>
    <b v="1"/>
    <b v="0"/>
    <x v="7"/>
    <x v="1"/>
    <x v="7"/>
  </r>
  <r>
    <n v="194"/>
    <x v="194"/>
    <x v="194"/>
    <x v="143"/>
    <n v="8716"/>
    <n v="122.7605633802817"/>
    <x v="1"/>
    <n v="126"/>
    <x v="193"/>
    <x v="1"/>
    <s v="USD"/>
    <x v="191"/>
    <n v="1443589200"/>
    <b v="0"/>
    <b v="0"/>
    <x v="16"/>
    <x v="1"/>
    <x v="16"/>
  </r>
  <r>
    <n v="195"/>
    <x v="195"/>
    <x v="195"/>
    <x v="144"/>
    <n v="57157"/>
    <n v="361.75316455696202"/>
    <x v="1"/>
    <n v="524"/>
    <x v="194"/>
    <x v="1"/>
    <s v="USD"/>
    <x v="192"/>
    <n v="1533445200"/>
    <b v="0"/>
    <b v="0"/>
    <x v="5"/>
    <x v="1"/>
    <x v="5"/>
  </r>
  <r>
    <n v="196"/>
    <x v="196"/>
    <x v="196"/>
    <x v="139"/>
    <n v="5178"/>
    <n v="63.146341463414636"/>
    <x v="0"/>
    <n v="100"/>
    <x v="195"/>
    <x v="3"/>
    <s v="DKK"/>
    <x v="173"/>
    <n v="1474520400"/>
    <b v="0"/>
    <b v="0"/>
    <x v="8"/>
    <x v="2"/>
    <x v="8"/>
  </r>
  <r>
    <n v="197"/>
    <x v="197"/>
    <x v="197"/>
    <x v="145"/>
    <n v="163118"/>
    <n v="298.20475319926874"/>
    <x v="1"/>
    <n v="1989"/>
    <x v="196"/>
    <x v="1"/>
    <s v="USD"/>
    <x v="193"/>
    <n v="1499403600"/>
    <b v="0"/>
    <b v="0"/>
    <x v="6"/>
    <x v="4"/>
    <x v="6"/>
  </r>
  <r>
    <n v="198"/>
    <x v="198"/>
    <x v="198"/>
    <x v="146"/>
    <n v="6041"/>
    <n v="9.5585443037974684"/>
    <x v="0"/>
    <n v="168"/>
    <x v="197"/>
    <x v="1"/>
    <s v="USD"/>
    <x v="194"/>
    <n v="1283576400"/>
    <b v="0"/>
    <b v="0"/>
    <x v="5"/>
    <x v="1"/>
    <x v="5"/>
  </r>
  <r>
    <n v="199"/>
    <x v="199"/>
    <x v="199"/>
    <x v="37"/>
    <n v="968"/>
    <n v="53.777777777777779"/>
    <x v="0"/>
    <n v="13"/>
    <x v="198"/>
    <x v="1"/>
    <s v="USD"/>
    <x v="195"/>
    <n v="1436590800"/>
    <b v="0"/>
    <b v="0"/>
    <x v="1"/>
    <x v="1"/>
    <x v="1"/>
  </r>
  <r>
    <n v="200"/>
    <x v="200"/>
    <x v="200"/>
    <x v="0"/>
    <n v="2"/>
    <n v="2"/>
    <x v="0"/>
    <n v="1"/>
    <x v="50"/>
    <x v="0"/>
    <s v="CAD"/>
    <x v="152"/>
    <n v="1270443600"/>
    <b v="0"/>
    <b v="0"/>
    <x v="3"/>
    <x v="3"/>
    <x v="3"/>
  </r>
  <r>
    <n v="201"/>
    <x v="201"/>
    <x v="201"/>
    <x v="118"/>
    <n v="14305"/>
    <n v="681.19047619047615"/>
    <x v="1"/>
    <n v="157"/>
    <x v="199"/>
    <x v="1"/>
    <s v="USD"/>
    <x v="196"/>
    <n v="1407819600"/>
    <b v="0"/>
    <b v="0"/>
    <x v="2"/>
    <x v="2"/>
    <x v="2"/>
  </r>
  <r>
    <n v="202"/>
    <x v="202"/>
    <x v="202"/>
    <x v="111"/>
    <n v="6543"/>
    <n v="78.831325301204828"/>
    <x v="3"/>
    <n v="82"/>
    <x v="200"/>
    <x v="1"/>
    <s v="USD"/>
    <x v="197"/>
    <n v="1317877200"/>
    <b v="0"/>
    <b v="0"/>
    <x v="0"/>
    <x v="0"/>
    <x v="0"/>
  </r>
  <r>
    <n v="203"/>
    <x v="203"/>
    <x v="203"/>
    <x v="147"/>
    <n v="193413"/>
    <n v="134.40792216817235"/>
    <x v="1"/>
    <n v="4498"/>
    <x v="201"/>
    <x v="2"/>
    <s v="AUD"/>
    <x v="198"/>
    <n v="1484805600"/>
    <b v="0"/>
    <b v="0"/>
    <x v="3"/>
    <x v="3"/>
    <x v="3"/>
  </r>
  <r>
    <n v="204"/>
    <x v="204"/>
    <x v="204"/>
    <x v="148"/>
    <n v="2529"/>
    <n v="3.3719999999999999"/>
    <x v="0"/>
    <n v="40"/>
    <x v="202"/>
    <x v="1"/>
    <s v="USD"/>
    <x v="199"/>
    <n v="1302670800"/>
    <b v="0"/>
    <b v="0"/>
    <x v="17"/>
    <x v="1"/>
    <x v="17"/>
  </r>
  <r>
    <n v="205"/>
    <x v="205"/>
    <x v="205"/>
    <x v="81"/>
    <n v="5614"/>
    <n v="431.84615384615387"/>
    <x v="1"/>
    <n v="80"/>
    <x v="203"/>
    <x v="1"/>
    <s v="USD"/>
    <x v="200"/>
    <n v="1540789200"/>
    <b v="1"/>
    <b v="0"/>
    <x v="3"/>
    <x v="3"/>
    <x v="3"/>
  </r>
  <r>
    <n v="206"/>
    <x v="206"/>
    <x v="206"/>
    <x v="25"/>
    <n v="3496"/>
    <n v="38.844444444444441"/>
    <x v="3"/>
    <n v="57"/>
    <x v="204"/>
    <x v="1"/>
    <s v="USD"/>
    <x v="201"/>
    <n v="1268028000"/>
    <b v="0"/>
    <b v="0"/>
    <x v="13"/>
    <x v="5"/>
    <x v="13"/>
  </r>
  <r>
    <n v="207"/>
    <x v="207"/>
    <x v="207"/>
    <x v="67"/>
    <n v="4257"/>
    <n v="425.7"/>
    <x v="1"/>
    <n v="43"/>
    <x v="205"/>
    <x v="1"/>
    <s v="USD"/>
    <x v="202"/>
    <n v="1537160400"/>
    <b v="0"/>
    <b v="1"/>
    <x v="1"/>
    <x v="1"/>
    <x v="1"/>
  </r>
  <r>
    <n v="208"/>
    <x v="208"/>
    <x v="208"/>
    <x v="149"/>
    <n v="199110"/>
    <n v="101.12239715591672"/>
    <x v="1"/>
    <n v="2053"/>
    <x v="206"/>
    <x v="1"/>
    <s v="USD"/>
    <x v="203"/>
    <n v="1512280800"/>
    <b v="0"/>
    <b v="0"/>
    <x v="4"/>
    <x v="4"/>
    <x v="4"/>
  </r>
  <r>
    <n v="209"/>
    <x v="209"/>
    <x v="209"/>
    <x v="150"/>
    <n v="41212"/>
    <n v="21.188688946015425"/>
    <x v="2"/>
    <n v="808"/>
    <x v="207"/>
    <x v="2"/>
    <s v="AUD"/>
    <x v="204"/>
    <n v="1463115600"/>
    <b v="0"/>
    <b v="0"/>
    <x v="4"/>
    <x v="4"/>
    <x v="4"/>
  </r>
  <r>
    <n v="210"/>
    <x v="210"/>
    <x v="210"/>
    <x v="151"/>
    <n v="6338"/>
    <n v="67.425531914893625"/>
    <x v="0"/>
    <n v="226"/>
    <x v="208"/>
    <x v="3"/>
    <s v="DKK"/>
    <x v="205"/>
    <n v="1490850000"/>
    <b v="0"/>
    <b v="0"/>
    <x v="22"/>
    <x v="4"/>
    <x v="22"/>
  </r>
  <r>
    <n v="211"/>
    <x v="211"/>
    <x v="211"/>
    <x v="152"/>
    <n v="99100"/>
    <n v="94.923371647509583"/>
    <x v="0"/>
    <n v="1625"/>
    <x v="209"/>
    <x v="1"/>
    <s v="USD"/>
    <x v="206"/>
    <n v="1379653200"/>
    <b v="0"/>
    <b v="0"/>
    <x v="3"/>
    <x v="3"/>
    <x v="3"/>
  </r>
  <r>
    <n v="212"/>
    <x v="212"/>
    <x v="212"/>
    <x v="32"/>
    <n v="12300"/>
    <n v="151.85185185185185"/>
    <x v="1"/>
    <n v="168"/>
    <x v="210"/>
    <x v="1"/>
    <s v="USD"/>
    <x v="207"/>
    <n v="1580364000"/>
    <b v="0"/>
    <b v="0"/>
    <x v="3"/>
    <x v="3"/>
    <x v="3"/>
  </r>
  <r>
    <n v="213"/>
    <x v="213"/>
    <x v="213"/>
    <x v="153"/>
    <n v="171549"/>
    <n v="195.16382252559728"/>
    <x v="1"/>
    <n v="4289"/>
    <x v="211"/>
    <x v="1"/>
    <s v="USD"/>
    <x v="208"/>
    <n v="1289714400"/>
    <b v="0"/>
    <b v="1"/>
    <x v="7"/>
    <x v="1"/>
    <x v="7"/>
  </r>
  <r>
    <n v="214"/>
    <x v="214"/>
    <x v="214"/>
    <x v="1"/>
    <n v="14324"/>
    <n v="1023.1428571428571"/>
    <x v="1"/>
    <n v="165"/>
    <x v="212"/>
    <x v="1"/>
    <s v="USD"/>
    <x v="209"/>
    <n v="1282712400"/>
    <b v="0"/>
    <b v="0"/>
    <x v="1"/>
    <x v="1"/>
    <x v="1"/>
  </r>
  <r>
    <n v="215"/>
    <x v="215"/>
    <x v="215"/>
    <x v="154"/>
    <n v="6024"/>
    <n v="3.841836734693878"/>
    <x v="0"/>
    <n v="143"/>
    <x v="213"/>
    <x v="1"/>
    <s v="USD"/>
    <x v="210"/>
    <n v="1550210400"/>
    <b v="0"/>
    <b v="0"/>
    <x v="3"/>
    <x v="3"/>
    <x v="3"/>
  </r>
  <r>
    <n v="216"/>
    <x v="216"/>
    <x v="216"/>
    <x v="155"/>
    <n v="188721"/>
    <n v="155.07066557107643"/>
    <x v="1"/>
    <n v="1815"/>
    <x v="214"/>
    <x v="1"/>
    <s v="USD"/>
    <x v="211"/>
    <n v="1322114400"/>
    <b v="0"/>
    <b v="0"/>
    <x v="3"/>
    <x v="3"/>
    <x v="3"/>
  </r>
  <r>
    <n v="217"/>
    <x v="217"/>
    <x v="217"/>
    <x v="156"/>
    <n v="57911"/>
    <n v="44.753477588871718"/>
    <x v="0"/>
    <n v="934"/>
    <x v="215"/>
    <x v="1"/>
    <s v="USD"/>
    <x v="212"/>
    <n v="1557205200"/>
    <b v="0"/>
    <b v="0"/>
    <x v="22"/>
    <x v="4"/>
    <x v="22"/>
  </r>
  <r>
    <n v="218"/>
    <x v="218"/>
    <x v="218"/>
    <x v="57"/>
    <n v="12309"/>
    <n v="215.94736842105263"/>
    <x v="1"/>
    <n v="397"/>
    <x v="216"/>
    <x v="4"/>
    <s v="GBP"/>
    <x v="213"/>
    <n v="1323928800"/>
    <b v="0"/>
    <b v="1"/>
    <x v="12"/>
    <x v="4"/>
    <x v="12"/>
  </r>
  <r>
    <n v="219"/>
    <x v="219"/>
    <x v="219"/>
    <x v="157"/>
    <n v="138497"/>
    <n v="332.12709832134288"/>
    <x v="1"/>
    <n v="1539"/>
    <x v="217"/>
    <x v="1"/>
    <s v="USD"/>
    <x v="214"/>
    <n v="1346130000"/>
    <b v="0"/>
    <b v="0"/>
    <x v="10"/>
    <x v="4"/>
    <x v="10"/>
  </r>
  <r>
    <n v="220"/>
    <x v="220"/>
    <x v="220"/>
    <x v="58"/>
    <n v="667"/>
    <n v="8.4430379746835449"/>
    <x v="0"/>
    <n v="17"/>
    <x v="218"/>
    <x v="1"/>
    <s v="USD"/>
    <x v="215"/>
    <n v="1311051600"/>
    <b v="1"/>
    <b v="0"/>
    <x v="3"/>
    <x v="3"/>
    <x v="3"/>
  </r>
  <r>
    <n v="221"/>
    <x v="221"/>
    <x v="221"/>
    <x v="158"/>
    <n v="119830"/>
    <n v="98.625514403292186"/>
    <x v="0"/>
    <n v="2179"/>
    <x v="219"/>
    <x v="1"/>
    <s v="USD"/>
    <x v="216"/>
    <n v="1340427600"/>
    <b v="1"/>
    <b v="0"/>
    <x v="0"/>
    <x v="0"/>
    <x v="0"/>
  </r>
  <r>
    <n v="222"/>
    <x v="222"/>
    <x v="222"/>
    <x v="73"/>
    <n v="6623"/>
    <n v="137.97916666666669"/>
    <x v="1"/>
    <n v="138"/>
    <x v="220"/>
    <x v="1"/>
    <s v="USD"/>
    <x v="217"/>
    <n v="1412312400"/>
    <b v="0"/>
    <b v="0"/>
    <x v="14"/>
    <x v="7"/>
    <x v="14"/>
  </r>
  <r>
    <n v="223"/>
    <x v="223"/>
    <x v="223"/>
    <x v="159"/>
    <n v="81897"/>
    <n v="93.81099656357388"/>
    <x v="0"/>
    <n v="931"/>
    <x v="221"/>
    <x v="1"/>
    <s v="USD"/>
    <x v="218"/>
    <n v="1459314000"/>
    <b v="0"/>
    <b v="0"/>
    <x v="3"/>
    <x v="3"/>
    <x v="3"/>
  </r>
  <r>
    <n v="224"/>
    <x v="224"/>
    <x v="224"/>
    <x v="160"/>
    <n v="186885"/>
    <n v="403.63930885529157"/>
    <x v="1"/>
    <n v="3594"/>
    <x v="222"/>
    <x v="1"/>
    <s v="USD"/>
    <x v="219"/>
    <n v="1415426400"/>
    <b v="0"/>
    <b v="0"/>
    <x v="22"/>
    <x v="4"/>
    <x v="22"/>
  </r>
  <r>
    <n v="225"/>
    <x v="225"/>
    <x v="225"/>
    <x v="161"/>
    <n v="176398"/>
    <n v="260.1740412979351"/>
    <x v="1"/>
    <n v="5880"/>
    <x v="223"/>
    <x v="1"/>
    <s v="USD"/>
    <x v="220"/>
    <n v="1399093200"/>
    <b v="1"/>
    <b v="0"/>
    <x v="1"/>
    <x v="1"/>
    <x v="1"/>
  </r>
  <r>
    <n v="226"/>
    <x v="102"/>
    <x v="226"/>
    <x v="162"/>
    <n v="10999"/>
    <n v="366.63333333333333"/>
    <x v="1"/>
    <n v="112"/>
    <x v="224"/>
    <x v="1"/>
    <s v="USD"/>
    <x v="221"/>
    <n v="1273899600"/>
    <b v="0"/>
    <b v="0"/>
    <x v="14"/>
    <x v="7"/>
    <x v="14"/>
  </r>
  <r>
    <n v="227"/>
    <x v="226"/>
    <x v="227"/>
    <x v="163"/>
    <n v="102751"/>
    <n v="168.72085385878489"/>
    <x v="1"/>
    <n v="943"/>
    <x v="225"/>
    <x v="1"/>
    <s v="USD"/>
    <x v="222"/>
    <n v="1432184400"/>
    <b v="0"/>
    <b v="0"/>
    <x v="20"/>
    <x v="6"/>
    <x v="20"/>
  </r>
  <r>
    <n v="228"/>
    <x v="227"/>
    <x v="228"/>
    <x v="164"/>
    <n v="165352"/>
    <n v="119.90717911530093"/>
    <x v="1"/>
    <n v="2468"/>
    <x v="226"/>
    <x v="1"/>
    <s v="USD"/>
    <x v="172"/>
    <n v="1474779600"/>
    <b v="0"/>
    <b v="0"/>
    <x v="10"/>
    <x v="4"/>
    <x v="10"/>
  </r>
  <r>
    <n v="229"/>
    <x v="228"/>
    <x v="229"/>
    <x v="165"/>
    <n v="165798"/>
    <n v="193.68925233644859"/>
    <x v="1"/>
    <n v="2551"/>
    <x v="227"/>
    <x v="1"/>
    <s v="USD"/>
    <x v="223"/>
    <n v="1500440400"/>
    <b v="0"/>
    <b v="1"/>
    <x v="20"/>
    <x v="6"/>
    <x v="20"/>
  </r>
  <r>
    <n v="230"/>
    <x v="229"/>
    <x v="230"/>
    <x v="166"/>
    <n v="10084"/>
    <n v="420.16666666666669"/>
    <x v="1"/>
    <n v="101"/>
    <x v="228"/>
    <x v="1"/>
    <s v="USD"/>
    <x v="224"/>
    <n v="1575612000"/>
    <b v="0"/>
    <b v="0"/>
    <x v="11"/>
    <x v="6"/>
    <x v="11"/>
  </r>
  <r>
    <n v="231"/>
    <x v="230"/>
    <x v="231"/>
    <x v="44"/>
    <n v="5523"/>
    <n v="76.708333333333329"/>
    <x v="3"/>
    <n v="67"/>
    <x v="229"/>
    <x v="1"/>
    <s v="USD"/>
    <x v="225"/>
    <n v="1374123600"/>
    <b v="0"/>
    <b v="0"/>
    <x v="3"/>
    <x v="3"/>
    <x v="3"/>
  </r>
  <r>
    <n v="232"/>
    <x v="231"/>
    <x v="232"/>
    <x v="74"/>
    <n v="5823"/>
    <n v="171.26470588235293"/>
    <x v="1"/>
    <n v="92"/>
    <x v="230"/>
    <x v="1"/>
    <s v="USD"/>
    <x v="226"/>
    <n v="1469509200"/>
    <b v="0"/>
    <b v="0"/>
    <x v="3"/>
    <x v="3"/>
    <x v="3"/>
  </r>
  <r>
    <n v="233"/>
    <x v="232"/>
    <x v="233"/>
    <x v="167"/>
    <n v="6000"/>
    <n v="157.89473684210526"/>
    <x v="1"/>
    <n v="62"/>
    <x v="231"/>
    <x v="1"/>
    <s v="USD"/>
    <x v="227"/>
    <n v="1309237200"/>
    <b v="0"/>
    <b v="0"/>
    <x v="10"/>
    <x v="4"/>
    <x v="10"/>
  </r>
  <r>
    <n v="234"/>
    <x v="233"/>
    <x v="234"/>
    <x v="168"/>
    <n v="8181"/>
    <n v="109.08"/>
    <x v="1"/>
    <n v="149"/>
    <x v="232"/>
    <x v="6"/>
    <s v="EUR"/>
    <x v="228"/>
    <n v="1503982800"/>
    <b v="0"/>
    <b v="1"/>
    <x v="11"/>
    <x v="6"/>
    <x v="11"/>
  </r>
  <r>
    <n v="235"/>
    <x v="234"/>
    <x v="235"/>
    <x v="133"/>
    <n v="3589"/>
    <n v="41.732558139534881"/>
    <x v="0"/>
    <n v="92"/>
    <x v="233"/>
    <x v="1"/>
    <s v="USD"/>
    <x v="229"/>
    <n v="1487397600"/>
    <b v="0"/>
    <b v="0"/>
    <x v="10"/>
    <x v="4"/>
    <x v="10"/>
  </r>
  <r>
    <n v="236"/>
    <x v="235"/>
    <x v="236"/>
    <x v="169"/>
    <n v="4323"/>
    <n v="10.944303797468354"/>
    <x v="0"/>
    <n v="57"/>
    <x v="234"/>
    <x v="2"/>
    <s v="AUD"/>
    <x v="230"/>
    <n v="1562043600"/>
    <b v="0"/>
    <b v="1"/>
    <x v="1"/>
    <x v="1"/>
    <x v="1"/>
  </r>
  <r>
    <n v="237"/>
    <x v="236"/>
    <x v="237"/>
    <x v="29"/>
    <n v="14822"/>
    <n v="159.3763440860215"/>
    <x v="1"/>
    <n v="329"/>
    <x v="235"/>
    <x v="1"/>
    <s v="USD"/>
    <x v="231"/>
    <n v="1398574800"/>
    <b v="0"/>
    <b v="0"/>
    <x v="10"/>
    <x v="4"/>
    <x v="10"/>
  </r>
  <r>
    <n v="238"/>
    <x v="237"/>
    <x v="238"/>
    <x v="166"/>
    <n v="10138"/>
    <n v="422.41666666666669"/>
    <x v="1"/>
    <n v="97"/>
    <x v="236"/>
    <x v="3"/>
    <s v="DKK"/>
    <x v="232"/>
    <n v="1515391200"/>
    <b v="0"/>
    <b v="1"/>
    <x v="3"/>
    <x v="3"/>
    <x v="3"/>
  </r>
  <r>
    <n v="239"/>
    <x v="238"/>
    <x v="239"/>
    <x v="170"/>
    <n v="3127"/>
    <n v="97.71875"/>
    <x v="0"/>
    <n v="41"/>
    <x v="237"/>
    <x v="1"/>
    <s v="USD"/>
    <x v="233"/>
    <n v="1441170000"/>
    <b v="0"/>
    <b v="0"/>
    <x v="8"/>
    <x v="2"/>
    <x v="8"/>
  </r>
  <r>
    <n v="240"/>
    <x v="239"/>
    <x v="240"/>
    <x v="171"/>
    <n v="123124"/>
    <n v="418.78911564625849"/>
    <x v="1"/>
    <n v="1784"/>
    <x v="238"/>
    <x v="1"/>
    <s v="USD"/>
    <x v="194"/>
    <n v="1281157200"/>
    <b v="0"/>
    <b v="0"/>
    <x v="3"/>
    <x v="3"/>
    <x v="3"/>
  </r>
  <r>
    <n v="241"/>
    <x v="240"/>
    <x v="241"/>
    <x v="172"/>
    <n v="171729"/>
    <n v="101.91632047477745"/>
    <x v="1"/>
    <n v="1684"/>
    <x v="239"/>
    <x v="2"/>
    <s v="AUD"/>
    <x v="234"/>
    <n v="1398229200"/>
    <b v="0"/>
    <b v="1"/>
    <x v="9"/>
    <x v="5"/>
    <x v="9"/>
  </r>
  <r>
    <n v="242"/>
    <x v="241"/>
    <x v="242"/>
    <x v="141"/>
    <n v="10729"/>
    <n v="127.72619047619047"/>
    <x v="1"/>
    <n v="250"/>
    <x v="240"/>
    <x v="1"/>
    <s v="USD"/>
    <x v="235"/>
    <n v="1495256400"/>
    <b v="0"/>
    <b v="1"/>
    <x v="1"/>
    <x v="1"/>
    <x v="1"/>
  </r>
  <r>
    <n v="243"/>
    <x v="242"/>
    <x v="243"/>
    <x v="173"/>
    <n v="10240"/>
    <n v="445.21739130434781"/>
    <x v="1"/>
    <n v="238"/>
    <x v="241"/>
    <x v="1"/>
    <s v="USD"/>
    <x v="236"/>
    <n v="1520402400"/>
    <b v="0"/>
    <b v="0"/>
    <x v="3"/>
    <x v="3"/>
    <x v="3"/>
  </r>
  <r>
    <n v="244"/>
    <x v="243"/>
    <x v="244"/>
    <x v="31"/>
    <n v="3988"/>
    <n v="569.71428571428578"/>
    <x v="1"/>
    <n v="53"/>
    <x v="242"/>
    <x v="1"/>
    <s v="USD"/>
    <x v="237"/>
    <n v="1409806800"/>
    <b v="0"/>
    <b v="0"/>
    <x v="3"/>
    <x v="3"/>
    <x v="3"/>
  </r>
  <r>
    <n v="245"/>
    <x v="244"/>
    <x v="245"/>
    <x v="49"/>
    <n v="14771"/>
    <n v="509.34482758620686"/>
    <x v="1"/>
    <n v="214"/>
    <x v="243"/>
    <x v="1"/>
    <s v="USD"/>
    <x v="238"/>
    <n v="1396933200"/>
    <b v="0"/>
    <b v="0"/>
    <x v="3"/>
    <x v="3"/>
    <x v="3"/>
  </r>
  <r>
    <n v="246"/>
    <x v="245"/>
    <x v="246"/>
    <x v="6"/>
    <n v="14649"/>
    <n v="325.5333333333333"/>
    <x v="1"/>
    <n v="222"/>
    <x v="244"/>
    <x v="1"/>
    <s v="USD"/>
    <x v="239"/>
    <n v="1376024400"/>
    <b v="0"/>
    <b v="0"/>
    <x v="2"/>
    <x v="2"/>
    <x v="2"/>
  </r>
  <r>
    <n v="247"/>
    <x v="246"/>
    <x v="247"/>
    <x v="174"/>
    <n v="184658"/>
    <n v="932.61616161616166"/>
    <x v="1"/>
    <n v="1884"/>
    <x v="245"/>
    <x v="1"/>
    <s v="USD"/>
    <x v="240"/>
    <n v="1483682400"/>
    <b v="0"/>
    <b v="1"/>
    <x v="13"/>
    <x v="5"/>
    <x v="13"/>
  </r>
  <r>
    <n v="248"/>
    <x v="247"/>
    <x v="248"/>
    <x v="8"/>
    <n v="13103"/>
    <n v="211.33870967741933"/>
    <x v="1"/>
    <n v="218"/>
    <x v="246"/>
    <x v="2"/>
    <s v="AUD"/>
    <x v="241"/>
    <n v="1420437600"/>
    <b v="0"/>
    <b v="0"/>
    <x v="20"/>
    <x v="6"/>
    <x v="20"/>
  </r>
  <r>
    <n v="249"/>
    <x v="248"/>
    <x v="249"/>
    <x v="175"/>
    <n v="168095"/>
    <n v="273.32520325203251"/>
    <x v="1"/>
    <n v="6465"/>
    <x v="247"/>
    <x v="1"/>
    <s v="USD"/>
    <x v="242"/>
    <n v="1420783200"/>
    <b v="0"/>
    <b v="0"/>
    <x v="18"/>
    <x v="5"/>
    <x v="18"/>
  </r>
  <r>
    <n v="250"/>
    <x v="249"/>
    <x v="250"/>
    <x v="0"/>
    <n v="3"/>
    <n v="3"/>
    <x v="0"/>
    <n v="1"/>
    <x v="248"/>
    <x v="1"/>
    <s v="USD"/>
    <x v="67"/>
    <n v="1267423200"/>
    <b v="0"/>
    <b v="0"/>
    <x v="1"/>
    <x v="1"/>
    <x v="1"/>
  </r>
  <r>
    <n v="251"/>
    <x v="250"/>
    <x v="251"/>
    <x v="143"/>
    <n v="3840"/>
    <n v="54.084507042253513"/>
    <x v="0"/>
    <n v="101"/>
    <x v="249"/>
    <x v="1"/>
    <s v="USD"/>
    <x v="243"/>
    <n v="1355205600"/>
    <b v="0"/>
    <b v="0"/>
    <x v="3"/>
    <x v="3"/>
    <x v="3"/>
  </r>
  <r>
    <n v="252"/>
    <x v="251"/>
    <x v="252"/>
    <x v="67"/>
    <n v="6263"/>
    <n v="626.29999999999995"/>
    <x v="1"/>
    <n v="59"/>
    <x v="250"/>
    <x v="1"/>
    <s v="USD"/>
    <x v="244"/>
    <n v="1383109200"/>
    <b v="0"/>
    <b v="0"/>
    <x v="3"/>
    <x v="3"/>
    <x v="3"/>
  </r>
  <r>
    <n v="253"/>
    <x v="252"/>
    <x v="253"/>
    <x v="158"/>
    <n v="108161"/>
    <n v="89.021399176954731"/>
    <x v="0"/>
    <n v="1335"/>
    <x v="251"/>
    <x v="0"/>
    <s v="CAD"/>
    <x v="245"/>
    <n v="1303275600"/>
    <b v="0"/>
    <b v="0"/>
    <x v="6"/>
    <x v="4"/>
    <x v="6"/>
  </r>
  <r>
    <n v="254"/>
    <x v="253"/>
    <x v="254"/>
    <x v="176"/>
    <n v="8505"/>
    <n v="184.89130434782609"/>
    <x v="1"/>
    <n v="88"/>
    <x v="252"/>
    <x v="1"/>
    <s v="USD"/>
    <x v="246"/>
    <n v="1487829600"/>
    <b v="0"/>
    <b v="0"/>
    <x v="9"/>
    <x v="5"/>
    <x v="9"/>
  </r>
  <r>
    <n v="255"/>
    <x v="254"/>
    <x v="255"/>
    <x v="177"/>
    <n v="96735"/>
    <n v="120.16770186335404"/>
    <x v="1"/>
    <n v="1697"/>
    <x v="253"/>
    <x v="1"/>
    <s v="USD"/>
    <x v="247"/>
    <n v="1298268000"/>
    <b v="0"/>
    <b v="1"/>
    <x v="1"/>
    <x v="1"/>
    <x v="1"/>
  </r>
  <r>
    <n v="256"/>
    <x v="255"/>
    <x v="256"/>
    <x v="178"/>
    <n v="959"/>
    <n v="23.390243902439025"/>
    <x v="0"/>
    <n v="15"/>
    <x v="254"/>
    <x v="4"/>
    <s v="GBP"/>
    <x v="248"/>
    <n v="1456812000"/>
    <b v="0"/>
    <b v="0"/>
    <x v="1"/>
    <x v="1"/>
    <x v="1"/>
  </r>
  <r>
    <n v="257"/>
    <x v="256"/>
    <x v="257"/>
    <x v="57"/>
    <n v="8322"/>
    <n v="146"/>
    <x v="1"/>
    <n v="92"/>
    <x v="255"/>
    <x v="1"/>
    <s v="USD"/>
    <x v="249"/>
    <n v="1363669200"/>
    <b v="0"/>
    <b v="0"/>
    <x v="3"/>
    <x v="3"/>
    <x v="3"/>
  </r>
  <r>
    <n v="258"/>
    <x v="257"/>
    <x v="258"/>
    <x v="92"/>
    <n v="13424"/>
    <n v="268.48"/>
    <x v="1"/>
    <n v="186"/>
    <x v="256"/>
    <x v="1"/>
    <s v="USD"/>
    <x v="250"/>
    <n v="1482904800"/>
    <b v="0"/>
    <b v="1"/>
    <x v="3"/>
    <x v="3"/>
    <x v="3"/>
  </r>
  <r>
    <n v="259"/>
    <x v="258"/>
    <x v="259"/>
    <x v="37"/>
    <n v="10755"/>
    <n v="597.5"/>
    <x v="1"/>
    <n v="138"/>
    <x v="257"/>
    <x v="1"/>
    <s v="USD"/>
    <x v="251"/>
    <n v="1356588000"/>
    <b v="1"/>
    <b v="0"/>
    <x v="14"/>
    <x v="7"/>
    <x v="14"/>
  </r>
  <r>
    <n v="260"/>
    <x v="259"/>
    <x v="260"/>
    <x v="9"/>
    <n v="9935"/>
    <n v="157.69841269841268"/>
    <x v="1"/>
    <n v="261"/>
    <x v="258"/>
    <x v="1"/>
    <s v="USD"/>
    <x v="136"/>
    <n v="1349845200"/>
    <b v="0"/>
    <b v="0"/>
    <x v="1"/>
    <x v="1"/>
    <x v="1"/>
  </r>
  <r>
    <n v="261"/>
    <x v="260"/>
    <x v="261"/>
    <x v="179"/>
    <n v="26303"/>
    <n v="31.201660735468568"/>
    <x v="0"/>
    <n v="454"/>
    <x v="259"/>
    <x v="1"/>
    <s v="USD"/>
    <x v="252"/>
    <n v="1283058000"/>
    <b v="0"/>
    <b v="1"/>
    <x v="1"/>
    <x v="1"/>
    <x v="1"/>
  </r>
  <r>
    <n v="262"/>
    <x v="261"/>
    <x v="262"/>
    <x v="12"/>
    <n v="5328"/>
    <n v="313.41176470588238"/>
    <x v="1"/>
    <n v="107"/>
    <x v="260"/>
    <x v="1"/>
    <s v="USD"/>
    <x v="253"/>
    <n v="1304226000"/>
    <b v="0"/>
    <b v="1"/>
    <x v="7"/>
    <x v="1"/>
    <x v="7"/>
  </r>
  <r>
    <n v="263"/>
    <x v="262"/>
    <x v="263"/>
    <x v="49"/>
    <n v="10756"/>
    <n v="370.89655172413791"/>
    <x v="1"/>
    <n v="199"/>
    <x v="261"/>
    <x v="1"/>
    <s v="USD"/>
    <x v="254"/>
    <n v="1263016800"/>
    <b v="0"/>
    <b v="0"/>
    <x v="14"/>
    <x v="7"/>
    <x v="14"/>
  </r>
  <r>
    <n v="264"/>
    <x v="263"/>
    <x v="264"/>
    <x v="180"/>
    <n v="165375"/>
    <n v="362.66447368421052"/>
    <x v="1"/>
    <n v="5512"/>
    <x v="262"/>
    <x v="1"/>
    <s v="USD"/>
    <x v="255"/>
    <n v="1362031200"/>
    <b v="0"/>
    <b v="0"/>
    <x v="3"/>
    <x v="3"/>
    <x v="3"/>
  </r>
  <r>
    <n v="265"/>
    <x v="264"/>
    <x v="265"/>
    <x v="70"/>
    <n v="6031"/>
    <n v="123.08163265306122"/>
    <x v="1"/>
    <n v="86"/>
    <x v="263"/>
    <x v="1"/>
    <s v="USD"/>
    <x v="256"/>
    <n v="1455602400"/>
    <b v="0"/>
    <b v="0"/>
    <x v="3"/>
    <x v="3"/>
    <x v="3"/>
  </r>
  <r>
    <n v="266"/>
    <x v="265"/>
    <x v="266"/>
    <x v="181"/>
    <n v="85902"/>
    <n v="76.766756032171585"/>
    <x v="0"/>
    <n v="3182"/>
    <x v="264"/>
    <x v="6"/>
    <s v="EUR"/>
    <x v="257"/>
    <n v="1418191200"/>
    <b v="0"/>
    <b v="1"/>
    <x v="17"/>
    <x v="1"/>
    <x v="17"/>
  </r>
  <r>
    <n v="267"/>
    <x v="266"/>
    <x v="267"/>
    <x v="182"/>
    <n v="143910"/>
    <n v="233.62012987012989"/>
    <x v="1"/>
    <n v="2768"/>
    <x v="265"/>
    <x v="2"/>
    <s v="AUD"/>
    <x v="258"/>
    <n v="1352440800"/>
    <b v="0"/>
    <b v="0"/>
    <x v="3"/>
    <x v="3"/>
    <x v="3"/>
  </r>
  <r>
    <n v="268"/>
    <x v="267"/>
    <x v="268"/>
    <x v="42"/>
    <n v="2708"/>
    <n v="180.53333333333333"/>
    <x v="1"/>
    <n v="48"/>
    <x v="266"/>
    <x v="1"/>
    <s v="USD"/>
    <x v="259"/>
    <n v="1353304800"/>
    <b v="0"/>
    <b v="0"/>
    <x v="4"/>
    <x v="4"/>
    <x v="4"/>
  </r>
  <r>
    <n v="269"/>
    <x v="268"/>
    <x v="269"/>
    <x v="26"/>
    <n v="8842"/>
    <n v="252.62857142857143"/>
    <x v="1"/>
    <n v="87"/>
    <x v="267"/>
    <x v="1"/>
    <s v="USD"/>
    <x v="260"/>
    <n v="1550728800"/>
    <b v="0"/>
    <b v="0"/>
    <x v="19"/>
    <x v="4"/>
    <x v="19"/>
  </r>
  <r>
    <n v="270"/>
    <x v="269"/>
    <x v="270"/>
    <x v="183"/>
    <n v="47260"/>
    <n v="27.176538240368025"/>
    <x v="3"/>
    <n v="1890"/>
    <x v="268"/>
    <x v="1"/>
    <s v="USD"/>
    <x v="261"/>
    <n v="1291442400"/>
    <b v="0"/>
    <b v="0"/>
    <x v="11"/>
    <x v="6"/>
    <x v="11"/>
  </r>
  <r>
    <n v="271"/>
    <x v="270"/>
    <x v="271"/>
    <x v="184"/>
    <n v="1953"/>
    <n v="1.2706571242680547"/>
    <x v="2"/>
    <n v="61"/>
    <x v="269"/>
    <x v="1"/>
    <s v="USD"/>
    <x v="262"/>
    <n v="1452146400"/>
    <b v="0"/>
    <b v="0"/>
    <x v="14"/>
    <x v="7"/>
    <x v="14"/>
  </r>
  <r>
    <n v="272"/>
    <x v="271"/>
    <x v="272"/>
    <x v="185"/>
    <n v="155349"/>
    <n v="304.0097847358121"/>
    <x v="1"/>
    <n v="1894"/>
    <x v="270"/>
    <x v="1"/>
    <s v="USD"/>
    <x v="263"/>
    <n v="1564894800"/>
    <b v="0"/>
    <b v="1"/>
    <x v="3"/>
    <x v="3"/>
    <x v="3"/>
  </r>
  <r>
    <n v="273"/>
    <x v="272"/>
    <x v="273"/>
    <x v="75"/>
    <n v="10704"/>
    <n v="137.23076923076923"/>
    <x v="1"/>
    <n v="282"/>
    <x v="271"/>
    <x v="0"/>
    <s v="CAD"/>
    <x v="264"/>
    <n v="1505883600"/>
    <b v="0"/>
    <b v="0"/>
    <x v="3"/>
    <x v="3"/>
    <x v="3"/>
  </r>
  <r>
    <n v="274"/>
    <x v="273"/>
    <x v="274"/>
    <x v="166"/>
    <n v="773"/>
    <n v="32.208333333333336"/>
    <x v="0"/>
    <n v="15"/>
    <x v="272"/>
    <x v="1"/>
    <s v="USD"/>
    <x v="265"/>
    <n v="1510380000"/>
    <b v="0"/>
    <b v="0"/>
    <x v="3"/>
    <x v="3"/>
    <x v="3"/>
  </r>
  <r>
    <n v="275"/>
    <x v="274"/>
    <x v="275"/>
    <x v="61"/>
    <n v="9419"/>
    <n v="241.51282051282053"/>
    <x v="1"/>
    <n v="116"/>
    <x v="273"/>
    <x v="1"/>
    <s v="USD"/>
    <x v="266"/>
    <n v="1555218000"/>
    <b v="0"/>
    <b v="0"/>
    <x v="18"/>
    <x v="5"/>
    <x v="18"/>
  </r>
  <r>
    <n v="276"/>
    <x v="275"/>
    <x v="276"/>
    <x v="20"/>
    <n v="5324"/>
    <n v="96.8"/>
    <x v="0"/>
    <n v="133"/>
    <x v="274"/>
    <x v="1"/>
    <s v="USD"/>
    <x v="267"/>
    <n v="1335243600"/>
    <b v="0"/>
    <b v="1"/>
    <x v="11"/>
    <x v="6"/>
    <x v="11"/>
  </r>
  <r>
    <n v="277"/>
    <x v="276"/>
    <x v="277"/>
    <x v="31"/>
    <n v="7465"/>
    <n v="1066.4285714285716"/>
    <x v="1"/>
    <n v="83"/>
    <x v="275"/>
    <x v="1"/>
    <s v="USD"/>
    <x v="268"/>
    <n v="1279688400"/>
    <b v="0"/>
    <b v="0"/>
    <x v="3"/>
    <x v="3"/>
    <x v="3"/>
  </r>
  <r>
    <n v="278"/>
    <x v="277"/>
    <x v="278"/>
    <x v="50"/>
    <n v="8799"/>
    <n v="325.88888888888891"/>
    <x v="1"/>
    <n v="91"/>
    <x v="276"/>
    <x v="1"/>
    <s v="USD"/>
    <x v="269"/>
    <n v="1356069600"/>
    <b v="0"/>
    <b v="0"/>
    <x v="2"/>
    <x v="2"/>
    <x v="2"/>
  </r>
  <r>
    <n v="279"/>
    <x v="278"/>
    <x v="279"/>
    <x v="48"/>
    <n v="13656"/>
    <n v="170.70000000000002"/>
    <x v="1"/>
    <n v="546"/>
    <x v="277"/>
    <x v="1"/>
    <s v="USD"/>
    <x v="270"/>
    <n v="1536210000"/>
    <b v="0"/>
    <b v="0"/>
    <x v="3"/>
    <x v="3"/>
    <x v="3"/>
  </r>
  <r>
    <n v="280"/>
    <x v="279"/>
    <x v="280"/>
    <x v="186"/>
    <n v="14536"/>
    <n v="581.44000000000005"/>
    <x v="1"/>
    <n v="393"/>
    <x v="278"/>
    <x v="1"/>
    <s v="USD"/>
    <x v="271"/>
    <n v="1511762400"/>
    <b v="0"/>
    <b v="0"/>
    <x v="10"/>
    <x v="4"/>
    <x v="10"/>
  </r>
  <r>
    <n v="281"/>
    <x v="280"/>
    <x v="281"/>
    <x v="187"/>
    <n v="150552"/>
    <n v="91.520972644376897"/>
    <x v="0"/>
    <n v="2062"/>
    <x v="279"/>
    <x v="1"/>
    <s v="USD"/>
    <x v="272"/>
    <n v="1333256400"/>
    <b v="0"/>
    <b v="1"/>
    <x v="3"/>
    <x v="3"/>
    <x v="3"/>
  </r>
  <r>
    <n v="282"/>
    <x v="281"/>
    <x v="282"/>
    <x v="141"/>
    <n v="9076"/>
    <n v="108.04761904761904"/>
    <x v="1"/>
    <n v="133"/>
    <x v="280"/>
    <x v="1"/>
    <s v="USD"/>
    <x v="73"/>
    <n v="1480744800"/>
    <b v="0"/>
    <b v="1"/>
    <x v="19"/>
    <x v="4"/>
    <x v="19"/>
  </r>
  <r>
    <n v="283"/>
    <x v="282"/>
    <x v="283"/>
    <x v="32"/>
    <n v="1517"/>
    <n v="18.728395061728396"/>
    <x v="0"/>
    <n v="29"/>
    <x v="281"/>
    <x v="3"/>
    <s v="DKK"/>
    <x v="273"/>
    <n v="1465016400"/>
    <b v="0"/>
    <b v="0"/>
    <x v="1"/>
    <x v="1"/>
    <x v="1"/>
  </r>
  <r>
    <n v="284"/>
    <x v="283"/>
    <x v="284"/>
    <x v="122"/>
    <n v="8153"/>
    <n v="83.193877551020407"/>
    <x v="0"/>
    <n v="132"/>
    <x v="282"/>
    <x v="1"/>
    <s v="USD"/>
    <x v="274"/>
    <n v="1336280400"/>
    <b v="0"/>
    <b v="0"/>
    <x v="2"/>
    <x v="2"/>
    <x v="2"/>
  </r>
  <r>
    <n v="285"/>
    <x v="284"/>
    <x v="285"/>
    <x v="79"/>
    <n v="6357"/>
    <n v="706.33333333333337"/>
    <x v="1"/>
    <n v="254"/>
    <x v="283"/>
    <x v="1"/>
    <s v="USD"/>
    <x v="275"/>
    <n v="1476766800"/>
    <b v="0"/>
    <b v="0"/>
    <x v="3"/>
    <x v="3"/>
    <x v="3"/>
  </r>
  <r>
    <n v="286"/>
    <x v="285"/>
    <x v="286"/>
    <x v="188"/>
    <n v="19557"/>
    <n v="17.446030330062445"/>
    <x v="3"/>
    <n v="184"/>
    <x v="284"/>
    <x v="1"/>
    <s v="USD"/>
    <x v="276"/>
    <n v="1480485600"/>
    <b v="0"/>
    <b v="0"/>
    <x v="3"/>
    <x v="3"/>
    <x v="3"/>
  </r>
  <r>
    <n v="287"/>
    <x v="286"/>
    <x v="287"/>
    <x v="9"/>
    <n v="13213"/>
    <n v="209.73015873015873"/>
    <x v="1"/>
    <n v="176"/>
    <x v="285"/>
    <x v="1"/>
    <s v="USD"/>
    <x v="277"/>
    <n v="1430197200"/>
    <b v="0"/>
    <b v="0"/>
    <x v="5"/>
    <x v="1"/>
    <x v="5"/>
  </r>
  <r>
    <n v="288"/>
    <x v="287"/>
    <x v="288"/>
    <x v="36"/>
    <n v="5476"/>
    <n v="97.785714285714292"/>
    <x v="0"/>
    <n v="137"/>
    <x v="286"/>
    <x v="3"/>
    <s v="DKK"/>
    <x v="278"/>
    <n v="1331787600"/>
    <b v="0"/>
    <b v="1"/>
    <x v="16"/>
    <x v="1"/>
    <x v="16"/>
  </r>
  <r>
    <n v="289"/>
    <x v="288"/>
    <x v="289"/>
    <x v="126"/>
    <n v="13474"/>
    <n v="1684.25"/>
    <x v="1"/>
    <n v="337"/>
    <x v="287"/>
    <x v="0"/>
    <s v="CAD"/>
    <x v="279"/>
    <n v="1438837200"/>
    <b v="0"/>
    <b v="0"/>
    <x v="3"/>
    <x v="3"/>
    <x v="3"/>
  </r>
  <r>
    <n v="290"/>
    <x v="289"/>
    <x v="290"/>
    <x v="189"/>
    <n v="91722"/>
    <n v="54.402135231316727"/>
    <x v="0"/>
    <n v="908"/>
    <x v="288"/>
    <x v="1"/>
    <s v="USD"/>
    <x v="280"/>
    <n v="1370926800"/>
    <b v="0"/>
    <b v="1"/>
    <x v="4"/>
    <x v="4"/>
    <x v="4"/>
  </r>
  <r>
    <n v="291"/>
    <x v="290"/>
    <x v="291"/>
    <x v="37"/>
    <n v="8219"/>
    <n v="456.61111111111109"/>
    <x v="1"/>
    <n v="107"/>
    <x v="289"/>
    <x v="1"/>
    <s v="USD"/>
    <x v="281"/>
    <n v="1319000400"/>
    <b v="1"/>
    <b v="0"/>
    <x v="2"/>
    <x v="2"/>
    <x v="2"/>
  </r>
  <r>
    <n v="292"/>
    <x v="291"/>
    <x v="292"/>
    <x v="190"/>
    <n v="717"/>
    <n v="9.8219178082191778"/>
    <x v="0"/>
    <n v="10"/>
    <x v="290"/>
    <x v="1"/>
    <s v="USD"/>
    <x v="282"/>
    <n v="1333429200"/>
    <b v="0"/>
    <b v="0"/>
    <x v="0"/>
    <x v="0"/>
    <x v="0"/>
  </r>
  <r>
    <n v="293"/>
    <x v="292"/>
    <x v="293"/>
    <x v="191"/>
    <n v="1065"/>
    <n v="16.384615384615383"/>
    <x v="3"/>
    <n v="32"/>
    <x v="291"/>
    <x v="6"/>
    <s v="EUR"/>
    <x v="283"/>
    <n v="1287032400"/>
    <b v="0"/>
    <b v="0"/>
    <x v="3"/>
    <x v="3"/>
    <x v="3"/>
  </r>
  <r>
    <n v="294"/>
    <x v="293"/>
    <x v="294"/>
    <x v="60"/>
    <n v="8038"/>
    <n v="1339.6666666666667"/>
    <x v="1"/>
    <n v="183"/>
    <x v="292"/>
    <x v="1"/>
    <s v="USD"/>
    <x v="284"/>
    <n v="1541570400"/>
    <b v="0"/>
    <b v="0"/>
    <x v="3"/>
    <x v="3"/>
    <x v="3"/>
  </r>
  <r>
    <n v="295"/>
    <x v="294"/>
    <x v="295"/>
    <x v="192"/>
    <n v="68769"/>
    <n v="35.650077760497666"/>
    <x v="0"/>
    <n v="1910"/>
    <x v="293"/>
    <x v="5"/>
    <s v="CHF"/>
    <x v="285"/>
    <n v="1383976800"/>
    <b v="0"/>
    <b v="0"/>
    <x v="3"/>
    <x v="3"/>
    <x v="3"/>
  </r>
  <r>
    <n v="296"/>
    <x v="295"/>
    <x v="296"/>
    <x v="55"/>
    <n v="3352"/>
    <n v="54.950819672131146"/>
    <x v="0"/>
    <n v="38"/>
    <x v="294"/>
    <x v="2"/>
    <s v="AUD"/>
    <x v="286"/>
    <n v="1550556000"/>
    <b v="0"/>
    <b v="0"/>
    <x v="3"/>
    <x v="3"/>
    <x v="3"/>
  </r>
  <r>
    <n v="297"/>
    <x v="296"/>
    <x v="297"/>
    <x v="44"/>
    <n v="6785"/>
    <n v="94.236111111111114"/>
    <x v="0"/>
    <n v="104"/>
    <x v="295"/>
    <x v="2"/>
    <s v="AUD"/>
    <x v="287"/>
    <n v="1390456800"/>
    <b v="0"/>
    <b v="1"/>
    <x v="3"/>
    <x v="3"/>
    <x v="3"/>
  </r>
  <r>
    <n v="298"/>
    <x v="297"/>
    <x v="298"/>
    <x v="26"/>
    <n v="5037"/>
    <n v="143.91428571428571"/>
    <x v="1"/>
    <n v="72"/>
    <x v="296"/>
    <x v="1"/>
    <s v="USD"/>
    <x v="288"/>
    <n v="1458018000"/>
    <b v="0"/>
    <b v="1"/>
    <x v="1"/>
    <x v="1"/>
    <x v="1"/>
  </r>
  <r>
    <n v="299"/>
    <x v="298"/>
    <x v="299"/>
    <x v="167"/>
    <n v="1954"/>
    <n v="51.421052631578945"/>
    <x v="0"/>
    <n v="49"/>
    <x v="297"/>
    <x v="1"/>
    <s v="USD"/>
    <x v="289"/>
    <n v="1461819600"/>
    <b v="0"/>
    <b v="0"/>
    <x v="0"/>
    <x v="0"/>
    <x v="0"/>
  </r>
  <r>
    <n v="300"/>
    <x v="299"/>
    <x v="300"/>
    <x v="0"/>
    <n v="5"/>
    <n v="5"/>
    <x v="0"/>
    <n v="1"/>
    <x v="298"/>
    <x v="3"/>
    <s v="DKK"/>
    <x v="290"/>
    <n v="1504155600"/>
    <b v="0"/>
    <b v="1"/>
    <x v="9"/>
    <x v="5"/>
    <x v="9"/>
  </r>
  <r>
    <n v="301"/>
    <x v="300"/>
    <x v="301"/>
    <x v="79"/>
    <n v="12102"/>
    <n v="1344.6666666666667"/>
    <x v="1"/>
    <n v="295"/>
    <x v="299"/>
    <x v="1"/>
    <s v="USD"/>
    <x v="291"/>
    <n v="1426395600"/>
    <b v="0"/>
    <b v="0"/>
    <x v="4"/>
    <x v="4"/>
    <x v="4"/>
  </r>
  <r>
    <n v="302"/>
    <x v="301"/>
    <x v="302"/>
    <x v="193"/>
    <n v="24234"/>
    <n v="31.844940867279899"/>
    <x v="0"/>
    <n v="245"/>
    <x v="300"/>
    <x v="1"/>
    <s v="USD"/>
    <x v="292"/>
    <n v="1537074000"/>
    <b v="0"/>
    <b v="0"/>
    <x v="3"/>
    <x v="3"/>
    <x v="3"/>
  </r>
  <r>
    <n v="303"/>
    <x v="302"/>
    <x v="303"/>
    <x v="74"/>
    <n v="2809"/>
    <n v="82.617647058823536"/>
    <x v="0"/>
    <n v="32"/>
    <x v="301"/>
    <x v="1"/>
    <s v="USD"/>
    <x v="293"/>
    <n v="1452578400"/>
    <b v="0"/>
    <b v="0"/>
    <x v="7"/>
    <x v="1"/>
    <x v="7"/>
  </r>
  <r>
    <n v="304"/>
    <x v="303"/>
    <x v="304"/>
    <x v="118"/>
    <n v="11469"/>
    <n v="546.14285714285722"/>
    <x v="1"/>
    <n v="142"/>
    <x v="302"/>
    <x v="1"/>
    <s v="USD"/>
    <x v="294"/>
    <n v="1474088400"/>
    <b v="0"/>
    <b v="0"/>
    <x v="4"/>
    <x v="4"/>
    <x v="4"/>
  </r>
  <r>
    <n v="305"/>
    <x v="304"/>
    <x v="305"/>
    <x v="54"/>
    <n v="8014"/>
    <n v="286.21428571428572"/>
    <x v="1"/>
    <n v="85"/>
    <x v="303"/>
    <x v="1"/>
    <s v="USD"/>
    <x v="295"/>
    <n v="1461906000"/>
    <b v="0"/>
    <b v="0"/>
    <x v="3"/>
    <x v="3"/>
    <x v="3"/>
  </r>
  <r>
    <n v="306"/>
    <x v="305"/>
    <x v="306"/>
    <x v="191"/>
    <n v="514"/>
    <n v="7.9076923076923071"/>
    <x v="0"/>
    <n v="7"/>
    <x v="304"/>
    <x v="1"/>
    <s v="USD"/>
    <x v="296"/>
    <n v="1500267600"/>
    <b v="0"/>
    <b v="1"/>
    <x v="3"/>
    <x v="3"/>
    <x v="3"/>
  </r>
  <r>
    <n v="307"/>
    <x v="306"/>
    <x v="307"/>
    <x v="194"/>
    <n v="43473"/>
    <n v="132.13677811550153"/>
    <x v="1"/>
    <n v="659"/>
    <x v="305"/>
    <x v="3"/>
    <s v="DKK"/>
    <x v="297"/>
    <n v="1340686800"/>
    <b v="0"/>
    <b v="1"/>
    <x v="13"/>
    <x v="5"/>
    <x v="13"/>
  </r>
  <r>
    <n v="308"/>
    <x v="307"/>
    <x v="308"/>
    <x v="195"/>
    <n v="87560"/>
    <n v="74.077834179357026"/>
    <x v="0"/>
    <n v="803"/>
    <x v="306"/>
    <x v="1"/>
    <s v="USD"/>
    <x v="298"/>
    <n v="1303189200"/>
    <b v="0"/>
    <b v="0"/>
    <x v="3"/>
    <x v="3"/>
    <x v="3"/>
  </r>
  <r>
    <n v="309"/>
    <x v="308"/>
    <x v="309"/>
    <x v="178"/>
    <n v="3087"/>
    <n v="75.292682926829272"/>
    <x v="3"/>
    <n v="75"/>
    <x v="307"/>
    <x v="1"/>
    <s v="USD"/>
    <x v="299"/>
    <n v="1318309200"/>
    <b v="0"/>
    <b v="1"/>
    <x v="7"/>
    <x v="1"/>
    <x v="7"/>
  </r>
  <r>
    <n v="310"/>
    <x v="309"/>
    <x v="310"/>
    <x v="75"/>
    <n v="1586"/>
    <n v="20.333333333333332"/>
    <x v="0"/>
    <n v="16"/>
    <x v="308"/>
    <x v="1"/>
    <s v="USD"/>
    <x v="300"/>
    <n v="1272171600"/>
    <b v="0"/>
    <b v="0"/>
    <x v="11"/>
    <x v="6"/>
    <x v="11"/>
  </r>
  <r>
    <n v="311"/>
    <x v="310"/>
    <x v="311"/>
    <x v="9"/>
    <n v="12812"/>
    <n v="203.36507936507937"/>
    <x v="1"/>
    <n v="121"/>
    <x v="309"/>
    <x v="1"/>
    <s v="USD"/>
    <x v="247"/>
    <n v="1298872800"/>
    <b v="0"/>
    <b v="0"/>
    <x v="3"/>
    <x v="3"/>
    <x v="3"/>
  </r>
  <r>
    <n v="312"/>
    <x v="311"/>
    <x v="312"/>
    <x v="18"/>
    <n v="183345"/>
    <n v="310.2284263959391"/>
    <x v="1"/>
    <n v="3742"/>
    <x v="310"/>
    <x v="1"/>
    <s v="USD"/>
    <x v="244"/>
    <n v="1383282000"/>
    <b v="0"/>
    <b v="0"/>
    <x v="3"/>
    <x v="3"/>
    <x v="3"/>
  </r>
  <r>
    <n v="313"/>
    <x v="312"/>
    <x v="313"/>
    <x v="196"/>
    <n v="8697"/>
    <n v="395.31818181818181"/>
    <x v="1"/>
    <n v="223"/>
    <x v="311"/>
    <x v="1"/>
    <s v="USD"/>
    <x v="301"/>
    <n v="1330495200"/>
    <b v="0"/>
    <b v="0"/>
    <x v="1"/>
    <x v="1"/>
    <x v="1"/>
  </r>
  <r>
    <n v="314"/>
    <x v="313"/>
    <x v="314"/>
    <x v="1"/>
    <n v="4126"/>
    <n v="294.71428571428572"/>
    <x v="1"/>
    <n v="133"/>
    <x v="312"/>
    <x v="1"/>
    <s v="USD"/>
    <x v="188"/>
    <n v="1552798800"/>
    <b v="0"/>
    <b v="1"/>
    <x v="4"/>
    <x v="4"/>
    <x v="4"/>
  </r>
  <r>
    <n v="315"/>
    <x v="314"/>
    <x v="315"/>
    <x v="40"/>
    <n v="3220"/>
    <n v="33.89473684210526"/>
    <x v="0"/>
    <n v="31"/>
    <x v="313"/>
    <x v="1"/>
    <s v="USD"/>
    <x v="302"/>
    <n v="1403413200"/>
    <b v="0"/>
    <b v="0"/>
    <x v="3"/>
    <x v="3"/>
    <x v="3"/>
  </r>
  <r>
    <n v="316"/>
    <x v="315"/>
    <x v="316"/>
    <x v="103"/>
    <n v="6401"/>
    <n v="66.677083333333329"/>
    <x v="0"/>
    <n v="108"/>
    <x v="314"/>
    <x v="6"/>
    <s v="EUR"/>
    <x v="303"/>
    <n v="1574229600"/>
    <b v="0"/>
    <b v="1"/>
    <x v="0"/>
    <x v="0"/>
    <x v="0"/>
  </r>
  <r>
    <n v="317"/>
    <x v="316"/>
    <x v="317"/>
    <x v="47"/>
    <n v="1269"/>
    <n v="19.227272727272727"/>
    <x v="0"/>
    <n v="30"/>
    <x v="315"/>
    <x v="1"/>
    <s v="USD"/>
    <x v="304"/>
    <n v="1495861200"/>
    <b v="0"/>
    <b v="0"/>
    <x v="3"/>
    <x v="3"/>
    <x v="3"/>
  </r>
  <r>
    <n v="318"/>
    <x v="317"/>
    <x v="318"/>
    <x v="57"/>
    <n v="903"/>
    <n v="15.842105263157894"/>
    <x v="0"/>
    <n v="17"/>
    <x v="316"/>
    <x v="1"/>
    <s v="USD"/>
    <x v="305"/>
    <n v="1392530400"/>
    <b v="0"/>
    <b v="0"/>
    <x v="1"/>
    <x v="1"/>
    <x v="1"/>
  </r>
  <r>
    <n v="319"/>
    <x v="318"/>
    <x v="319"/>
    <x v="141"/>
    <n v="3251"/>
    <n v="38.702380952380956"/>
    <x v="3"/>
    <n v="64"/>
    <x v="317"/>
    <x v="1"/>
    <s v="USD"/>
    <x v="306"/>
    <n v="1283662800"/>
    <b v="0"/>
    <b v="0"/>
    <x v="2"/>
    <x v="2"/>
    <x v="2"/>
  </r>
  <r>
    <n v="320"/>
    <x v="319"/>
    <x v="320"/>
    <x v="197"/>
    <n v="8092"/>
    <n v="9.5876777251184837"/>
    <x v="0"/>
    <n v="80"/>
    <x v="318"/>
    <x v="1"/>
    <s v="USD"/>
    <x v="307"/>
    <n v="1305781200"/>
    <b v="0"/>
    <b v="0"/>
    <x v="13"/>
    <x v="5"/>
    <x v="13"/>
  </r>
  <r>
    <n v="321"/>
    <x v="320"/>
    <x v="321"/>
    <x v="198"/>
    <n v="160422"/>
    <n v="94.144366197183089"/>
    <x v="0"/>
    <n v="2468"/>
    <x v="319"/>
    <x v="1"/>
    <s v="USD"/>
    <x v="308"/>
    <n v="1302325200"/>
    <b v="0"/>
    <b v="0"/>
    <x v="12"/>
    <x v="4"/>
    <x v="12"/>
  </r>
  <r>
    <n v="322"/>
    <x v="321"/>
    <x v="322"/>
    <x v="199"/>
    <n v="196377"/>
    <n v="166.56234096692114"/>
    <x v="1"/>
    <n v="5168"/>
    <x v="320"/>
    <x v="1"/>
    <s v="USD"/>
    <x v="309"/>
    <n v="1291788000"/>
    <b v="0"/>
    <b v="0"/>
    <x v="3"/>
    <x v="3"/>
    <x v="3"/>
  </r>
  <r>
    <n v="323"/>
    <x v="322"/>
    <x v="323"/>
    <x v="200"/>
    <n v="2148"/>
    <n v="24.134831460674157"/>
    <x v="0"/>
    <n v="26"/>
    <x v="321"/>
    <x v="4"/>
    <s v="GBP"/>
    <x v="310"/>
    <n v="1396069200"/>
    <b v="0"/>
    <b v="0"/>
    <x v="4"/>
    <x v="4"/>
    <x v="4"/>
  </r>
  <r>
    <n v="324"/>
    <x v="323"/>
    <x v="324"/>
    <x v="143"/>
    <n v="11648"/>
    <n v="164.05633802816902"/>
    <x v="1"/>
    <n v="307"/>
    <x v="322"/>
    <x v="1"/>
    <s v="USD"/>
    <x v="311"/>
    <n v="1435899600"/>
    <b v="0"/>
    <b v="1"/>
    <x v="3"/>
    <x v="3"/>
    <x v="3"/>
  </r>
  <r>
    <n v="325"/>
    <x v="324"/>
    <x v="325"/>
    <x v="191"/>
    <n v="5897"/>
    <n v="90.723076923076931"/>
    <x v="0"/>
    <n v="73"/>
    <x v="323"/>
    <x v="1"/>
    <s v="USD"/>
    <x v="79"/>
    <n v="1531112400"/>
    <b v="0"/>
    <b v="1"/>
    <x v="3"/>
    <x v="3"/>
    <x v="3"/>
  </r>
  <r>
    <n v="326"/>
    <x v="325"/>
    <x v="326"/>
    <x v="44"/>
    <n v="3326"/>
    <n v="46.194444444444443"/>
    <x v="0"/>
    <n v="128"/>
    <x v="324"/>
    <x v="1"/>
    <s v="USD"/>
    <x v="312"/>
    <n v="1451628000"/>
    <b v="0"/>
    <b v="0"/>
    <x v="10"/>
    <x v="4"/>
    <x v="10"/>
  </r>
  <r>
    <n v="327"/>
    <x v="326"/>
    <x v="327"/>
    <x v="97"/>
    <n v="1002"/>
    <n v="38.53846153846154"/>
    <x v="0"/>
    <n v="33"/>
    <x v="325"/>
    <x v="1"/>
    <s v="USD"/>
    <x v="313"/>
    <n v="1567314000"/>
    <b v="0"/>
    <b v="1"/>
    <x v="3"/>
    <x v="3"/>
    <x v="3"/>
  </r>
  <r>
    <n v="328"/>
    <x v="327"/>
    <x v="328"/>
    <x v="201"/>
    <n v="131826"/>
    <n v="133.56231003039514"/>
    <x v="1"/>
    <n v="2441"/>
    <x v="326"/>
    <x v="1"/>
    <s v="USD"/>
    <x v="314"/>
    <n v="1544508000"/>
    <b v="0"/>
    <b v="0"/>
    <x v="1"/>
    <x v="1"/>
    <x v="1"/>
  </r>
  <r>
    <n v="329"/>
    <x v="328"/>
    <x v="329"/>
    <x v="202"/>
    <n v="21477"/>
    <n v="22.896588486140725"/>
    <x v="2"/>
    <n v="211"/>
    <x v="327"/>
    <x v="1"/>
    <s v="USD"/>
    <x v="315"/>
    <n v="1482472800"/>
    <b v="0"/>
    <b v="0"/>
    <x v="11"/>
    <x v="6"/>
    <x v="11"/>
  </r>
  <r>
    <n v="330"/>
    <x v="329"/>
    <x v="330"/>
    <x v="203"/>
    <n v="62330"/>
    <n v="184.95548961424333"/>
    <x v="1"/>
    <n v="1385"/>
    <x v="328"/>
    <x v="4"/>
    <s v="GBP"/>
    <x v="316"/>
    <n v="1512799200"/>
    <b v="0"/>
    <b v="0"/>
    <x v="4"/>
    <x v="4"/>
    <x v="4"/>
  </r>
  <r>
    <n v="331"/>
    <x v="330"/>
    <x v="331"/>
    <x v="88"/>
    <n v="14643"/>
    <n v="443.72727272727275"/>
    <x v="1"/>
    <n v="190"/>
    <x v="329"/>
    <x v="1"/>
    <s v="USD"/>
    <x v="317"/>
    <n v="1324360800"/>
    <b v="0"/>
    <b v="0"/>
    <x v="0"/>
    <x v="0"/>
    <x v="0"/>
  </r>
  <r>
    <n v="332"/>
    <x v="331"/>
    <x v="332"/>
    <x v="204"/>
    <n v="41396"/>
    <n v="199.9806763285024"/>
    <x v="1"/>
    <n v="470"/>
    <x v="330"/>
    <x v="1"/>
    <s v="USD"/>
    <x v="318"/>
    <n v="1364533200"/>
    <b v="0"/>
    <b v="0"/>
    <x v="8"/>
    <x v="2"/>
    <x v="8"/>
  </r>
  <r>
    <n v="333"/>
    <x v="332"/>
    <x v="333"/>
    <x v="103"/>
    <n v="11900"/>
    <n v="123.95833333333333"/>
    <x v="1"/>
    <n v="253"/>
    <x v="331"/>
    <x v="1"/>
    <s v="USD"/>
    <x v="319"/>
    <n v="1545112800"/>
    <b v="0"/>
    <b v="0"/>
    <x v="3"/>
    <x v="3"/>
    <x v="3"/>
  </r>
  <r>
    <n v="334"/>
    <x v="333"/>
    <x v="334"/>
    <x v="205"/>
    <n v="123538"/>
    <n v="186.61329305135951"/>
    <x v="1"/>
    <n v="1113"/>
    <x v="332"/>
    <x v="1"/>
    <s v="USD"/>
    <x v="32"/>
    <n v="1516168800"/>
    <b v="0"/>
    <b v="0"/>
    <x v="1"/>
    <x v="1"/>
    <x v="1"/>
  </r>
  <r>
    <n v="335"/>
    <x v="334"/>
    <x v="335"/>
    <x v="206"/>
    <n v="198628"/>
    <n v="114.28538550057536"/>
    <x v="1"/>
    <n v="2283"/>
    <x v="333"/>
    <x v="1"/>
    <s v="USD"/>
    <x v="320"/>
    <n v="1574920800"/>
    <b v="0"/>
    <b v="0"/>
    <x v="1"/>
    <x v="1"/>
    <x v="1"/>
  </r>
  <r>
    <n v="336"/>
    <x v="335"/>
    <x v="336"/>
    <x v="207"/>
    <n v="68602"/>
    <n v="97.032531824611041"/>
    <x v="0"/>
    <n v="1072"/>
    <x v="334"/>
    <x v="1"/>
    <s v="USD"/>
    <x v="321"/>
    <n v="1292479200"/>
    <b v="0"/>
    <b v="1"/>
    <x v="1"/>
    <x v="1"/>
    <x v="1"/>
  </r>
  <r>
    <n v="337"/>
    <x v="336"/>
    <x v="337"/>
    <x v="208"/>
    <n v="116064"/>
    <n v="122.81904761904762"/>
    <x v="1"/>
    <n v="1095"/>
    <x v="335"/>
    <x v="1"/>
    <s v="USD"/>
    <x v="322"/>
    <n v="1573538400"/>
    <b v="0"/>
    <b v="0"/>
    <x v="3"/>
    <x v="3"/>
    <x v="3"/>
  </r>
  <r>
    <n v="338"/>
    <x v="337"/>
    <x v="338"/>
    <x v="209"/>
    <n v="125042"/>
    <n v="179.14326647564468"/>
    <x v="1"/>
    <n v="1690"/>
    <x v="336"/>
    <x v="1"/>
    <s v="USD"/>
    <x v="323"/>
    <n v="1320382800"/>
    <b v="0"/>
    <b v="0"/>
    <x v="3"/>
    <x v="3"/>
    <x v="3"/>
  </r>
  <r>
    <n v="339"/>
    <x v="338"/>
    <x v="339"/>
    <x v="210"/>
    <n v="108974"/>
    <n v="79.951577402787962"/>
    <x v="3"/>
    <n v="1297"/>
    <x v="337"/>
    <x v="0"/>
    <s v="CAD"/>
    <x v="324"/>
    <n v="1502859600"/>
    <b v="0"/>
    <b v="0"/>
    <x v="3"/>
    <x v="3"/>
    <x v="3"/>
  </r>
  <r>
    <n v="340"/>
    <x v="339"/>
    <x v="340"/>
    <x v="211"/>
    <n v="34964"/>
    <n v="94.242587601078171"/>
    <x v="0"/>
    <n v="393"/>
    <x v="338"/>
    <x v="1"/>
    <s v="USD"/>
    <x v="325"/>
    <n v="1323756000"/>
    <b v="0"/>
    <b v="0"/>
    <x v="14"/>
    <x v="7"/>
    <x v="14"/>
  </r>
  <r>
    <n v="341"/>
    <x v="340"/>
    <x v="341"/>
    <x v="212"/>
    <n v="96777"/>
    <n v="84.669291338582681"/>
    <x v="0"/>
    <n v="1257"/>
    <x v="339"/>
    <x v="1"/>
    <s v="USD"/>
    <x v="326"/>
    <n v="1441342800"/>
    <b v="0"/>
    <b v="0"/>
    <x v="7"/>
    <x v="1"/>
    <x v="7"/>
  </r>
  <r>
    <n v="342"/>
    <x v="341"/>
    <x v="342"/>
    <x v="213"/>
    <n v="31864"/>
    <n v="66.521920668058456"/>
    <x v="0"/>
    <n v="328"/>
    <x v="340"/>
    <x v="1"/>
    <s v="USD"/>
    <x v="327"/>
    <n v="1375333200"/>
    <b v="0"/>
    <b v="0"/>
    <x v="3"/>
    <x v="3"/>
    <x v="3"/>
  </r>
  <r>
    <n v="343"/>
    <x v="342"/>
    <x v="343"/>
    <x v="25"/>
    <n v="4853"/>
    <n v="53.922222222222224"/>
    <x v="0"/>
    <n v="147"/>
    <x v="341"/>
    <x v="1"/>
    <s v="USD"/>
    <x v="328"/>
    <n v="1389420000"/>
    <b v="0"/>
    <b v="0"/>
    <x v="3"/>
    <x v="3"/>
    <x v="3"/>
  </r>
  <r>
    <n v="344"/>
    <x v="343"/>
    <x v="344"/>
    <x v="214"/>
    <n v="82959"/>
    <n v="41.983299595141702"/>
    <x v="0"/>
    <n v="830"/>
    <x v="342"/>
    <x v="1"/>
    <s v="USD"/>
    <x v="329"/>
    <n v="1520056800"/>
    <b v="0"/>
    <b v="0"/>
    <x v="11"/>
    <x v="6"/>
    <x v="11"/>
  </r>
  <r>
    <n v="345"/>
    <x v="344"/>
    <x v="345"/>
    <x v="215"/>
    <n v="23159"/>
    <n v="14.69479695431472"/>
    <x v="0"/>
    <n v="331"/>
    <x v="343"/>
    <x v="4"/>
    <s v="GBP"/>
    <x v="330"/>
    <n v="1436504400"/>
    <b v="0"/>
    <b v="0"/>
    <x v="6"/>
    <x v="4"/>
    <x v="6"/>
  </r>
  <r>
    <n v="346"/>
    <x v="345"/>
    <x v="346"/>
    <x v="48"/>
    <n v="2758"/>
    <n v="34.475000000000001"/>
    <x v="0"/>
    <n v="25"/>
    <x v="344"/>
    <x v="1"/>
    <s v="USD"/>
    <x v="331"/>
    <n v="1508302800"/>
    <b v="0"/>
    <b v="1"/>
    <x v="7"/>
    <x v="1"/>
    <x v="7"/>
  </r>
  <r>
    <n v="347"/>
    <x v="346"/>
    <x v="347"/>
    <x v="79"/>
    <n v="12607"/>
    <n v="1400.7777777777778"/>
    <x v="1"/>
    <n v="191"/>
    <x v="345"/>
    <x v="1"/>
    <s v="USD"/>
    <x v="332"/>
    <n v="1425708000"/>
    <b v="0"/>
    <b v="0"/>
    <x v="2"/>
    <x v="2"/>
    <x v="2"/>
  </r>
  <r>
    <n v="348"/>
    <x v="347"/>
    <x v="348"/>
    <x v="216"/>
    <n v="142823"/>
    <n v="71.770351758793964"/>
    <x v="0"/>
    <n v="3483"/>
    <x v="346"/>
    <x v="1"/>
    <s v="USD"/>
    <x v="333"/>
    <n v="1488348000"/>
    <b v="0"/>
    <b v="0"/>
    <x v="0"/>
    <x v="0"/>
    <x v="0"/>
  </r>
  <r>
    <n v="349"/>
    <x v="348"/>
    <x v="349"/>
    <x v="217"/>
    <n v="95958"/>
    <n v="53.074115044247783"/>
    <x v="0"/>
    <n v="923"/>
    <x v="347"/>
    <x v="1"/>
    <s v="USD"/>
    <x v="296"/>
    <n v="1502600400"/>
    <b v="0"/>
    <b v="0"/>
    <x v="3"/>
    <x v="3"/>
    <x v="3"/>
  </r>
  <r>
    <n v="350"/>
    <x v="349"/>
    <x v="350"/>
    <x v="0"/>
    <n v="5"/>
    <n v="5"/>
    <x v="0"/>
    <n v="1"/>
    <x v="298"/>
    <x v="1"/>
    <s v="USD"/>
    <x v="334"/>
    <n v="1433653200"/>
    <b v="0"/>
    <b v="1"/>
    <x v="17"/>
    <x v="1"/>
    <x v="17"/>
  </r>
  <r>
    <n v="351"/>
    <x v="350"/>
    <x v="351"/>
    <x v="218"/>
    <n v="94631"/>
    <n v="127.70715249662618"/>
    <x v="1"/>
    <n v="2013"/>
    <x v="348"/>
    <x v="1"/>
    <s v="USD"/>
    <x v="335"/>
    <n v="1441602000"/>
    <b v="0"/>
    <b v="0"/>
    <x v="1"/>
    <x v="1"/>
    <x v="1"/>
  </r>
  <r>
    <n v="352"/>
    <x v="351"/>
    <x v="352"/>
    <x v="54"/>
    <n v="977"/>
    <n v="34.892857142857139"/>
    <x v="0"/>
    <n v="33"/>
    <x v="349"/>
    <x v="0"/>
    <s v="CAD"/>
    <x v="336"/>
    <n v="1447567200"/>
    <b v="0"/>
    <b v="0"/>
    <x v="3"/>
    <x v="3"/>
    <x v="3"/>
  </r>
  <r>
    <n v="353"/>
    <x v="352"/>
    <x v="353"/>
    <x v="219"/>
    <n v="137961"/>
    <n v="410.59821428571428"/>
    <x v="1"/>
    <n v="1703"/>
    <x v="350"/>
    <x v="1"/>
    <s v="USD"/>
    <x v="337"/>
    <n v="1562389200"/>
    <b v="0"/>
    <b v="0"/>
    <x v="3"/>
    <x v="3"/>
    <x v="3"/>
  </r>
  <r>
    <n v="354"/>
    <x v="353"/>
    <x v="354"/>
    <x v="55"/>
    <n v="7548"/>
    <n v="123.73770491803278"/>
    <x v="1"/>
    <n v="80"/>
    <x v="351"/>
    <x v="3"/>
    <s v="DKK"/>
    <x v="338"/>
    <n v="1378789200"/>
    <b v="0"/>
    <b v="0"/>
    <x v="4"/>
    <x v="4"/>
    <x v="4"/>
  </r>
  <r>
    <n v="355"/>
    <x v="354"/>
    <x v="355"/>
    <x v="167"/>
    <n v="2241"/>
    <n v="58.973684210526315"/>
    <x v="2"/>
    <n v="86"/>
    <x v="352"/>
    <x v="1"/>
    <s v="USD"/>
    <x v="339"/>
    <n v="1488520800"/>
    <b v="0"/>
    <b v="0"/>
    <x v="8"/>
    <x v="2"/>
    <x v="8"/>
  </r>
  <r>
    <n v="356"/>
    <x v="355"/>
    <x v="356"/>
    <x v="29"/>
    <n v="3431"/>
    <n v="36.892473118279568"/>
    <x v="0"/>
    <n v="40"/>
    <x v="353"/>
    <x v="6"/>
    <s v="EUR"/>
    <x v="340"/>
    <n v="1327298400"/>
    <b v="0"/>
    <b v="0"/>
    <x v="3"/>
    <x v="3"/>
    <x v="3"/>
  </r>
  <r>
    <n v="357"/>
    <x v="356"/>
    <x v="357"/>
    <x v="173"/>
    <n v="4253"/>
    <n v="184.91304347826087"/>
    <x v="1"/>
    <n v="41"/>
    <x v="354"/>
    <x v="1"/>
    <s v="USD"/>
    <x v="341"/>
    <n v="1443416400"/>
    <b v="0"/>
    <b v="0"/>
    <x v="11"/>
    <x v="6"/>
    <x v="11"/>
  </r>
  <r>
    <n v="358"/>
    <x v="357"/>
    <x v="358"/>
    <x v="62"/>
    <n v="1146"/>
    <n v="11.814432989690722"/>
    <x v="0"/>
    <n v="23"/>
    <x v="355"/>
    <x v="0"/>
    <s v="CAD"/>
    <x v="342"/>
    <n v="1534136400"/>
    <b v="1"/>
    <b v="0"/>
    <x v="14"/>
    <x v="7"/>
    <x v="14"/>
  </r>
  <r>
    <n v="359"/>
    <x v="358"/>
    <x v="359"/>
    <x v="220"/>
    <n v="11948"/>
    <n v="298.7"/>
    <x v="1"/>
    <n v="187"/>
    <x v="356"/>
    <x v="1"/>
    <s v="USD"/>
    <x v="343"/>
    <n v="1315026000"/>
    <b v="0"/>
    <b v="0"/>
    <x v="10"/>
    <x v="4"/>
    <x v="10"/>
  </r>
  <r>
    <n v="360"/>
    <x v="359"/>
    <x v="360"/>
    <x v="221"/>
    <n v="135132"/>
    <n v="226.35175879396985"/>
    <x v="1"/>
    <n v="2875"/>
    <x v="357"/>
    <x v="4"/>
    <s v="GBP"/>
    <x v="344"/>
    <n v="1295071200"/>
    <b v="0"/>
    <b v="1"/>
    <x v="3"/>
    <x v="3"/>
    <x v="3"/>
  </r>
  <r>
    <n v="361"/>
    <x v="360"/>
    <x v="361"/>
    <x v="20"/>
    <n v="9546"/>
    <n v="173.56363636363636"/>
    <x v="1"/>
    <n v="88"/>
    <x v="358"/>
    <x v="1"/>
    <s v="USD"/>
    <x v="345"/>
    <n v="1509426000"/>
    <b v="0"/>
    <b v="0"/>
    <x v="3"/>
    <x v="3"/>
    <x v="3"/>
  </r>
  <r>
    <n v="362"/>
    <x v="361"/>
    <x v="362"/>
    <x v="41"/>
    <n v="13755"/>
    <n v="371.75675675675677"/>
    <x v="1"/>
    <n v="191"/>
    <x v="359"/>
    <x v="1"/>
    <s v="USD"/>
    <x v="65"/>
    <n v="1299391200"/>
    <b v="0"/>
    <b v="0"/>
    <x v="1"/>
    <x v="1"/>
    <x v="1"/>
  </r>
  <r>
    <n v="363"/>
    <x v="362"/>
    <x v="363"/>
    <x v="5"/>
    <n v="8330"/>
    <n v="160.19230769230771"/>
    <x v="1"/>
    <n v="139"/>
    <x v="360"/>
    <x v="1"/>
    <s v="USD"/>
    <x v="346"/>
    <n v="1325052000"/>
    <b v="0"/>
    <b v="0"/>
    <x v="1"/>
    <x v="1"/>
    <x v="1"/>
  </r>
  <r>
    <n v="364"/>
    <x v="363"/>
    <x v="364"/>
    <x v="79"/>
    <n v="14547"/>
    <n v="1616.3333333333335"/>
    <x v="1"/>
    <n v="186"/>
    <x v="361"/>
    <x v="1"/>
    <s v="USD"/>
    <x v="347"/>
    <n v="1522818000"/>
    <b v="0"/>
    <b v="0"/>
    <x v="7"/>
    <x v="1"/>
    <x v="7"/>
  </r>
  <r>
    <n v="365"/>
    <x v="364"/>
    <x v="365"/>
    <x v="39"/>
    <n v="11735"/>
    <n v="733.4375"/>
    <x v="1"/>
    <n v="112"/>
    <x v="362"/>
    <x v="2"/>
    <s v="AUD"/>
    <x v="348"/>
    <n v="1485324000"/>
    <b v="0"/>
    <b v="0"/>
    <x v="3"/>
    <x v="3"/>
    <x v="3"/>
  </r>
  <r>
    <n v="366"/>
    <x v="365"/>
    <x v="366"/>
    <x v="37"/>
    <n v="10658"/>
    <n v="592.11111111111109"/>
    <x v="1"/>
    <n v="101"/>
    <x v="363"/>
    <x v="1"/>
    <s v="USD"/>
    <x v="349"/>
    <n v="1294120800"/>
    <b v="0"/>
    <b v="1"/>
    <x v="3"/>
    <x v="3"/>
    <x v="3"/>
  </r>
  <r>
    <n v="367"/>
    <x v="366"/>
    <x v="367"/>
    <x v="34"/>
    <n v="1870"/>
    <n v="18.888888888888889"/>
    <x v="0"/>
    <n v="75"/>
    <x v="364"/>
    <x v="1"/>
    <s v="USD"/>
    <x v="350"/>
    <n v="1415685600"/>
    <b v="0"/>
    <b v="1"/>
    <x v="3"/>
    <x v="3"/>
    <x v="3"/>
  </r>
  <r>
    <n v="368"/>
    <x v="367"/>
    <x v="368"/>
    <x v="5"/>
    <n v="14394"/>
    <n v="276.80769230769232"/>
    <x v="1"/>
    <n v="206"/>
    <x v="365"/>
    <x v="4"/>
    <s v="GBP"/>
    <x v="351"/>
    <n v="1288933200"/>
    <b v="0"/>
    <b v="1"/>
    <x v="4"/>
    <x v="4"/>
    <x v="4"/>
  </r>
  <r>
    <n v="369"/>
    <x v="368"/>
    <x v="369"/>
    <x v="91"/>
    <n v="14743"/>
    <n v="273.01851851851848"/>
    <x v="1"/>
    <n v="154"/>
    <x v="366"/>
    <x v="1"/>
    <s v="USD"/>
    <x v="352"/>
    <n v="1363237200"/>
    <b v="0"/>
    <b v="1"/>
    <x v="19"/>
    <x v="4"/>
    <x v="19"/>
  </r>
  <r>
    <n v="370"/>
    <x v="369"/>
    <x v="370"/>
    <x v="222"/>
    <n v="178965"/>
    <n v="159.36331255565449"/>
    <x v="1"/>
    <n v="5966"/>
    <x v="367"/>
    <x v="1"/>
    <s v="USD"/>
    <x v="353"/>
    <n v="1555822800"/>
    <b v="0"/>
    <b v="0"/>
    <x v="3"/>
    <x v="3"/>
    <x v="3"/>
  </r>
  <r>
    <n v="371"/>
    <x v="370"/>
    <x v="371"/>
    <x v="223"/>
    <n v="128410"/>
    <n v="67.869978858350947"/>
    <x v="0"/>
    <n v="2176"/>
    <x v="368"/>
    <x v="1"/>
    <s v="USD"/>
    <x v="354"/>
    <n v="1427778000"/>
    <b v="0"/>
    <b v="0"/>
    <x v="3"/>
    <x v="3"/>
    <x v="3"/>
  </r>
  <r>
    <n v="372"/>
    <x v="371"/>
    <x v="372"/>
    <x v="79"/>
    <n v="14324"/>
    <n v="1591.5555555555554"/>
    <x v="1"/>
    <n v="169"/>
    <x v="369"/>
    <x v="1"/>
    <s v="USD"/>
    <x v="355"/>
    <n v="1422424800"/>
    <b v="0"/>
    <b v="1"/>
    <x v="4"/>
    <x v="4"/>
    <x v="4"/>
  </r>
  <r>
    <n v="373"/>
    <x v="372"/>
    <x v="373"/>
    <x v="224"/>
    <n v="164291"/>
    <n v="730.18222222222221"/>
    <x v="1"/>
    <n v="2106"/>
    <x v="370"/>
    <x v="1"/>
    <s v="USD"/>
    <x v="356"/>
    <n v="1503637200"/>
    <b v="0"/>
    <b v="0"/>
    <x v="3"/>
    <x v="3"/>
    <x v="3"/>
  </r>
  <r>
    <n v="374"/>
    <x v="373"/>
    <x v="374"/>
    <x v="225"/>
    <n v="22073"/>
    <n v="13.185782556750297"/>
    <x v="0"/>
    <n v="441"/>
    <x v="371"/>
    <x v="1"/>
    <s v="USD"/>
    <x v="357"/>
    <n v="1547618400"/>
    <b v="0"/>
    <b v="1"/>
    <x v="4"/>
    <x v="4"/>
    <x v="4"/>
  </r>
  <r>
    <n v="375"/>
    <x v="374"/>
    <x v="375"/>
    <x v="50"/>
    <n v="1479"/>
    <n v="54.777777777777779"/>
    <x v="0"/>
    <n v="25"/>
    <x v="372"/>
    <x v="1"/>
    <s v="USD"/>
    <x v="358"/>
    <n v="1449900000"/>
    <b v="0"/>
    <b v="0"/>
    <x v="7"/>
    <x v="1"/>
    <x v="7"/>
  </r>
  <r>
    <n v="376"/>
    <x v="375"/>
    <x v="376"/>
    <x v="74"/>
    <n v="12275"/>
    <n v="361.02941176470591"/>
    <x v="1"/>
    <n v="131"/>
    <x v="373"/>
    <x v="1"/>
    <s v="USD"/>
    <x v="359"/>
    <n v="1405141200"/>
    <b v="0"/>
    <b v="0"/>
    <x v="1"/>
    <x v="1"/>
    <x v="1"/>
  </r>
  <r>
    <n v="377"/>
    <x v="376"/>
    <x v="377"/>
    <x v="226"/>
    <n v="5098"/>
    <n v="10.257545271629779"/>
    <x v="0"/>
    <n v="127"/>
    <x v="374"/>
    <x v="1"/>
    <s v="USD"/>
    <x v="12"/>
    <n v="1572933600"/>
    <b v="0"/>
    <b v="0"/>
    <x v="3"/>
    <x v="3"/>
    <x v="3"/>
  </r>
  <r>
    <n v="378"/>
    <x v="377"/>
    <x v="378"/>
    <x v="227"/>
    <n v="24882"/>
    <n v="13.962962962962964"/>
    <x v="0"/>
    <n v="355"/>
    <x v="375"/>
    <x v="1"/>
    <s v="USD"/>
    <x v="360"/>
    <n v="1530162000"/>
    <b v="0"/>
    <b v="0"/>
    <x v="4"/>
    <x v="4"/>
    <x v="4"/>
  </r>
  <r>
    <n v="379"/>
    <x v="378"/>
    <x v="379"/>
    <x v="44"/>
    <n v="2912"/>
    <n v="40.444444444444443"/>
    <x v="0"/>
    <n v="44"/>
    <x v="376"/>
    <x v="4"/>
    <s v="GBP"/>
    <x v="361"/>
    <n v="1320904800"/>
    <b v="0"/>
    <b v="0"/>
    <x v="3"/>
    <x v="3"/>
    <x v="3"/>
  </r>
  <r>
    <n v="380"/>
    <x v="379"/>
    <x v="380"/>
    <x v="186"/>
    <n v="4008"/>
    <n v="160.32"/>
    <x v="1"/>
    <n v="84"/>
    <x v="377"/>
    <x v="1"/>
    <s v="USD"/>
    <x v="362"/>
    <n v="1372395600"/>
    <b v="0"/>
    <b v="0"/>
    <x v="3"/>
    <x v="3"/>
    <x v="3"/>
  </r>
  <r>
    <n v="381"/>
    <x v="380"/>
    <x v="381"/>
    <x v="98"/>
    <n v="9749"/>
    <n v="183.9433962264151"/>
    <x v="1"/>
    <n v="155"/>
    <x v="378"/>
    <x v="1"/>
    <s v="USD"/>
    <x v="363"/>
    <n v="1437714000"/>
    <b v="0"/>
    <b v="0"/>
    <x v="3"/>
    <x v="3"/>
    <x v="3"/>
  </r>
  <r>
    <n v="382"/>
    <x v="381"/>
    <x v="382"/>
    <x v="14"/>
    <n v="5803"/>
    <n v="63.769230769230766"/>
    <x v="0"/>
    <n v="67"/>
    <x v="379"/>
    <x v="1"/>
    <s v="USD"/>
    <x v="364"/>
    <n v="1509771600"/>
    <b v="0"/>
    <b v="0"/>
    <x v="14"/>
    <x v="7"/>
    <x v="14"/>
  </r>
  <r>
    <n v="383"/>
    <x v="382"/>
    <x v="383"/>
    <x v="9"/>
    <n v="14199"/>
    <n v="225.38095238095238"/>
    <x v="1"/>
    <n v="189"/>
    <x v="380"/>
    <x v="1"/>
    <s v="USD"/>
    <x v="210"/>
    <n v="1550556000"/>
    <b v="0"/>
    <b v="1"/>
    <x v="0"/>
    <x v="0"/>
    <x v="0"/>
  </r>
  <r>
    <n v="384"/>
    <x v="383"/>
    <x v="384"/>
    <x v="228"/>
    <n v="196779"/>
    <n v="172.00961538461539"/>
    <x v="1"/>
    <n v="4799"/>
    <x v="381"/>
    <x v="1"/>
    <s v="USD"/>
    <x v="365"/>
    <n v="1489039200"/>
    <b v="1"/>
    <b v="1"/>
    <x v="4"/>
    <x v="4"/>
    <x v="4"/>
  </r>
  <r>
    <n v="385"/>
    <x v="384"/>
    <x v="385"/>
    <x v="229"/>
    <n v="56859"/>
    <n v="146.16709511568124"/>
    <x v="1"/>
    <n v="1137"/>
    <x v="382"/>
    <x v="1"/>
    <s v="USD"/>
    <x v="366"/>
    <n v="1556600400"/>
    <b v="0"/>
    <b v="0"/>
    <x v="9"/>
    <x v="5"/>
    <x v="9"/>
  </r>
  <r>
    <n v="386"/>
    <x v="385"/>
    <x v="386"/>
    <x v="230"/>
    <n v="103554"/>
    <n v="76.42361623616236"/>
    <x v="0"/>
    <n v="1068"/>
    <x v="383"/>
    <x v="1"/>
    <s v="USD"/>
    <x v="367"/>
    <n v="1278565200"/>
    <b v="0"/>
    <b v="0"/>
    <x v="3"/>
    <x v="3"/>
    <x v="3"/>
  </r>
  <r>
    <n v="387"/>
    <x v="386"/>
    <x v="387"/>
    <x v="231"/>
    <n v="42795"/>
    <n v="39.261467889908261"/>
    <x v="0"/>
    <n v="424"/>
    <x v="384"/>
    <x v="1"/>
    <s v="USD"/>
    <x v="368"/>
    <n v="1339909200"/>
    <b v="0"/>
    <b v="0"/>
    <x v="8"/>
    <x v="2"/>
    <x v="8"/>
  </r>
  <r>
    <n v="388"/>
    <x v="387"/>
    <x v="388"/>
    <x v="232"/>
    <n v="12938"/>
    <n v="11.270034843205574"/>
    <x v="3"/>
    <n v="145"/>
    <x v="385"/>
    <x v="5"/>
    <s v="CHF"/>
    <x v="369"/>
    <n v="1325829600"/>
    <b v="0"/>
    <b v="0"/>
    <x v="7"/>
    <x v="1"/>
    <x v="7"/>
  </r>
  <r>
    <n v="389"/>
    <x v="388"/>
    <x v="389"/>
    <x v="233"/>
    <n v="101352"/>
    <n v="122.11084337349398"/>
    <x v="1"/>
    <n v="1152"/>
    <x v="386"/>
    <x v="1"/>
    <s v="USD"/>
    <x v="370"/>
    <n v="1290578400"/>
    <b v="0"/>
    <b v="0"/>
    <x v="3"/>
    <x v="3"/>
    <x v="3"/>
  </r>
  <r>
    <n v="390"/>
    <x v="389"/>
    <x v="390"/>
    <x v="166"/>
    <n v="4477"/>
    <n v="186.54166666666669"/>
    <x v="1"/>
    <n v="50"/>
    <x v="387"/>
    <x v="1"/>
    <s v="USD"/>
    <x v="371"/>
    <n v="1380344400"/>
    <b v="0"/>
    <b v="0"/>
    <x v="14"/>
    <x v="7"/>
    <x v="14"/>
  </r>
  <r>
    <n v="391"/>
    <x v="390"/>
    <x v="391"/>
    <x v="234"/>
    <n v="4393"/>
    <n v="7.2731788079470201"/>
    <x v="0"/>
    <n v="151"/>
    <x v="388"/>
    <x v="1"/>
    <s v="USD"/>
    <x v="287"/>
    <n v="1389852000"/>
    <b v="0"/>
    <b v="0"/>
    <x v="9"/>
    <x v="5"/>
    <x v="9"/>
  </r>
  <r>
    <n v="392"/>
    <x v="391"/>
    <x v="392"/>
    <x v="235"/>
    <n v="67546"/>
    <n v="65.642371234207957"/>
    <x v="0"/>
    <n v="1608"/>
    <x v="389"/>
    <x v="1"/>
    <s v="USD"/>
    <x v="372"/>
    <n v="1294466400"/>
    <b v="0"/>
    <b v="0"/>
    <x v="8"/>
    <x v="2"/>
    <x v="8"/>
  </r>
  <r>
    <n v="393"/>
    <x v="392"/>
    <x v="393"/>
    <x v="236"/>
    <n v="143788"/>
    <n v="228.96178343949046"/>
    <x v="1"/>
    <n v="3059"/>
    <x v="390"/>
    <x v="0"/>
    <s v="CAD"/>
    <x v="373"/>
    <n v="1500354000"/>
    <b v="0"/>
    <b v="0"/>
    <x v="17"/>
    <x v="1"/>
    <x v="17"/>
  </r>
  <r>
    <n v="394"/>
    <x v="393"/>
    <x v="394"/>
    <x v="126"/>
    <n v="3755"/>
    <n v="469.37499999999994"/>
    <x v="1"/>
    <n v="34"/>
    <x v="391"/>
    <x v="1"/>
    <s v="USD"/>
    <x v="374"/>
    <n v="1375938000"/>
    <b v="0"/>
    <b v="1"/>
    <x v="4"/>
    <x v="4"/>
    <x v="4"/>
  </r>
  <r>
    <n v="395"/>
    <x v="122"/>
    <x v="395"/>
    <x v="143"/>
    <n v="9238"/>
    <n v="130.11267605633802"/>
    <x v="1"/>
    <n v="220"/>
    <x v="392"/>
    <x v="1"/>
    <s v="USD"/>
    <x v="375"/>
    <n v="1323410400"/>
    <b v="1"/>
    <b v="0"/>
    <x v="3"/>
    <x v="3"/>
    <x v="3"/>
  </r>
  <r>
    <n v="396"/>
    <x v="394"/>
    <x v="396"/>
    <x v="237"/>
    <n v="77012"/>
    <n v="167.05422993492408"/>
    <x v="1"/>
    <n v="1604"/>
    <x v="393"/>
    <x v="2"/>
    <s v="AUD"/>
    <x v="376"/>
    <n v="1539406800"/>
    <b v="0"/>
    <b v="0"/>
    <x v="6"/>
    <x v="4"/>
    <x v="6"/>
  </r>
  <r>
    <n v="397"/>
    <x v="395"/>
    <x v="397"/>
    <x v="32"/>
    <n v="14083"/>
    <n v="173.8641975308642"/>
    <x v="1"/>
    <n v="454"/>
    <x v="394"/>
    <x v="1"/>
    <s v="USD"/>
    <x v="377"/>
    <n v="1369803600"/>
    <b v="0"/>
    <b v="0"/>
    <x v="1"/>
    <x v="1"/>
    <x v="1"/>
  </r>
  <r>
    <n v="398"/>
    <x v="396"/>
    <x v="398"/>
    <x v="12"/>
    <n v="12202"/>
    <n v="717.76470588235293"/>
    <x v="1"/>
    <n v="123"/>
    <x v="395"/>
    <x v="6"/>
    <s v="EUR"/>
    <x v="378"/>
    <n v="1525928400"/>
    <b v="0"/>
    <b v="1"/>
    <x v="10"/>
    <x v="4"/>
    <x v="10"/>
  </r>
  <r>
    <n v="399"/>
    <x v="397"/>
    <x v="399"/>
    <x v="238"/>
    <n v="62127"/>
    <n v="63.850976361767728"/>
    <x v="0"/>
    <n v="941"/>
    <x v="396"/>
    <x v="1"/>
    <s v="USD"/>
    <x v="379"/>
    <n v="1297231200"/>
    <b v="0"/>
    <b v="0"/>
    <x v="7"/>
    <x v="1"/>
    <x v="7"/>
  </r>
  <r>
    <n v="400"/>
    <x v="398"/>
    <x v="400"/>
    <x v="0"/>
    <n v="2"/>
    <n v="2"/>
    <x v="0"/>
    <n v="1"/>
    <x v="50"/>
    <x v="1"/>
    <s v="USD"/>
    <x v="380"/>
    <n v="1378530000"/>
    <b v="0"/>
    <b v="1"/>
    <x v="14"/>
    <x v="7"/>
    <x v="14"/>
  </r>
  <r>
    <n v="401"/>
    <x v="399"/>
    <x v="401"/>
    <x v="79"/>
    <n v="13772"/>
    <n v="1530.2222222222222"/>
    <x v="1"/>
    <n v="299"/>
    <x v="397"/>
    <x v="1"/>
    <s v="USD"/>
    <x v="381"/>
    <n v="1572152400"/>
    <b v="0"/>
    <b v="0"/>
    <x v="3"/>
    <x v="3"/>
    <x v="3"/>
  </r>
  <r>
    <n v="402"/>
    <x v="400"/>
    <x v="402"/>
    <x v="190"/>
    <n v="2946"/>
    <n v="40.356164383561641"/>
    <x v="0"/>
    <n v="40"/>
    <x v="398"/>
    <x v="1"/>
    <s v="USD"/>
    <x v="382"/>
    <n v="1329890400"/>
    <b v="0"/>
    <b v="1"/>
    <x v="12"/>
    <x v="4"/>
    <x v="12"/>
  </r>
  <r>
    <n v="403"/>
    <x v="401"/>
    <x v="403"/>
    <x v="239"/>
    <n v="168820"/>
    <n v="86.220633299284984"/>
    <x v="0"/>
    <n v="3015"/>
    <x v="399"/>
    <x v="0"/>
    <s v="CAD"/>
    <x v="125"/>
    <n v="1276750800"/>
    <b v="0"/>
    <b v="1"/>
    <x v="3"/>
    <x v="3"/>
    <x v="3"/>
  </r>
  <r>
    <n v="404"/>
    <x v="402"/>
    <x v="404"/>
    <x v="240"/>
    <n v="154321"/>
    <n v="315.58486707566465"/>
    <x v="1"/>
    <n v="2237"/>
    <x v="400"/>
    <x v="1"/>
    <s v="USD"/>
    <x v="383"/>
    <n v="1510898400"/>
    <b v="0"/>
    <b v="0"/>
    <x v="3"/>
    <x v="3"/>
    <x v="3"/>
  </r>
  <r>
    <n v="405"/>
    <x v="403"/>
    <x v="405"/>
    <x v="241"/>
    <n v="26527"/>
    <n v="89.618243243243242"/>
    <x v="0"/>
    <n v="435"/>
    <x v="401"/>
    <x v="1"/>
    <s v="USD"/>
    <x v="384"/>
    <n v="1532408400"/>
    <b v="0"/>
    <b v="0"/>
    <x v="3"/>
    <x v="3"/>
    <x v="3"/>
  </r>
  <r>
    <n v="406"/>
    <x v="404"/>
    <x v="406"/>
    <x v="242"/>
    <n v="71583"/>
    <n v="182.14503816793894"/>
    <x v="1"/>
    <n v="645"/>
    <x v="402"/>
    <x v="1"/>
    <s v="USD"/>
    <x v="385"/>
    <n v="1360562400"/>
    <b v="1"/>
    <b v="0"/>
    <x v="4"/>
    <x v="4"/>
    <x v="4"/>
  </r>
  <r>
    <n v="407"/>
    <x v="405"/>
    <x v="407"/>
    <x v="74"/>
    <n v="12100"/>
    <n v="355.88235294117646"/>
    <x v="1"/>
    <n v="484"/>
    <x v="403"/>
    <x v="3"/>
    <s v="DKK"/>
    <x v="386"/>
    <n v="1571547600"/>
    <b v="0"/>
    <b v="0"/>
    <x v="3"/>
    <x v="3"/>
    <x v="3"/>
  </r>
  <r>
    <n v="408"/>
    <x v="406"/>
    <x v="408"/>
    <x v="243"/>
    <n v="12129"/>
    <n v="131.83695652173913"/>
    <x v="1"/>
    <n v="154"/>
    <x v="404"/>
    <x v="0"/>
    <s v="CAD"/>
    <x v="387"/>
    <n v="1468126800"/>
    <b v="0"/>
    <b v="0"/>
    <x v="4"/>
    <x v="4"/>
    <x v="4"/>
  </r>
  <r>
    <n v="409"/>
    <x v="97"/>
    <x v="409"/>
    <x v="244"/>
    <n v="62804"/>
    <n v="46.315634218289084"/>
    <x v="0"/>
    <n v="714"/>
    <x v="405"/>
    <x v="1"/>
    <s v="USD"/>
    <x v="388"/>
    <n v="1492837200"/>
    <b v="0"/>
    <b v="0"/>
    <x v="1"/>
    <x v="1"/>
    <x v="1"/>
  </r>
  <r>
    <n v="410"/>
    <x v="407"/>
    <x v="410"/>
    <x v="184"/>
    <n v="55536"/>
    <n v="36.132726089785294"/>
    <x v="2"/>
    <n v="1111"/>
    <x v="406"/>
    <x v="1"/>
    <s v="USD"/>
    <x v="277"/>
    <n v="1430197200"/>
    <b v="0"/>
    <b v="0"/>
    <x v="20"/>
    <x v="6"/>
    <x v="20"/>
  </r>
  <r>
    <n v="411"/>
    <x v="408"/>
    <x v="411"/>
    <x v="75"/>
    <n v="8161"/>
    <n v="104.62820512820512"/>
    <x v="1"/>
    <n v="82"/>
    <x v="407"/>
    <x v="1"/>
    <s v="USD"/>
    <x v="389"/>
    <n v="1496206800"/>
    <b v="0"/>
    <b v="0"/>
    <x v="3"/>
    <x v="3"/>
    <x v="3"/>
  </r>
  <r>
    <n v="412"/>
    <x v="409"/>
    <x v="412"/>
    <x v="118"/>
    <n v="14046"/>
    <n v="668.85714285714289"/>
    <x v="1"/>
    <n v="134"/>
    <x v="408"/>
    <x v="1"/>
    <s v="USD"/>
    <x v="390"/>
    <n v="1389592800"/>
    <b v="0"/>
    <b v="0"/>
    <x v="13"/>
    <x v="5"/>
    <x v="13"/>
  </r>
  <r>
    <n v="413"/>
    <x v="410"/>
    <x v="413"/>
    <x v="245"/>
    <n v="117628"/>
    <n v="62.072823218997364"/>
    <x v="2"/>
    <n v="1089"/>
    <x v="409"/>
    <x v="1"/>
    <s v="USD"/>
    <x v="391"/>
    <n v="1545631200"/>
    <b v="0"/>
    <b v="0"/>
    <x v="10"/>
    <x v="4"/>
    <x v="10"/>
  </r>
  <r>
    <n v="414"/>
    <x v="411"/>
    <x v="414"/>
    <x v="246"/>
    <n v="159405"/>
    <n v="84.699787460148784"/>
    <x v="0"/>
    <n v="5497"/>
    <x v="410"/>
    <x v="1"/>
    <s v="USD"/>
    <x v="392"/>
    <n v="1272430800"/>
    <b v="0"/>
    <b v="1"/>
    <x v="0"/>
    <x v="0"/>
    <x v="0"/>
  </r>
  <r>
    <n v="415"/>
    <x v="412"/>
    <x v="415"/>
    <x v="247"/>
    <n v="12552"/>
    <n v="11.059030837004405"/>
    <x v="0"/>
    <n v="418"/>
    <x v="411"/>
    <x v="1"/>
    <s v="USD"/>
    <x v="393"/>
    <n v="1327903200"/>
    <b v="0"/>
    <b v="0"/>
    <x v="3"/>
    <x v="3"/>
    <x v="3"/>
  </r>
  <r>
    <n v="416"/>
    <x v="413"/>
    <x v="416"/>
    <x v="248"/>
    <n v="59007"/>
    <n v="43.838781575037146"/>
    <x v="0"/>
    <n v="1439"/>
    <x v="412"/>
    <x v="1"/>
    <s v="USD"/>
    <x v="394"/>
    <n v="1296021600"/>
    <b v="0"/>
    <b v="1"/>
    <x v="4"/>
    <x v="4"/>
    <x v="4"/>
  </r>
  <r>
    <n v="417"/>
    <x v="414"/>
    <x v="417"/>
    <x v="12"/>
    <n v="943"/>
    <n v="55.470588235294116"/>
    <x v="0"/>
    <n v="15"/>
    <x v="413"/>
    <x v="1"/>
    <s v="USD"/>
    <x v="395"/>
    <n v="1543298400"/>
    <b v="0"/>
    <b v="0"/>
    <x v="3"/>
    <x v="3"/>
    <x v="3"/>
  </r>
  <r>
    <n v="418"/>
    <x v="32"/>
    <x v="418"/>
    <x v="249"/>
    <n v="93963"/>
    <n v="57.399511301160658"/>
    <x v="0"/>
    <n v="1999"/>
    <x v="414"/>
    <x v="0"/>
    <s v="CAD"/>
    <x v="396"/>
    <n v="1336366800"/>
    <b v="0"/>
    <b v="0"/>
    <x v="4"/>
    <x v="4"/>
    <x v="4"/>
  </r>
  <r>
    <n v="419"/>
    <x v="415"/>
    <x v="419"/>
    <x v="250"/>
    <n v="140469"/>
    <n v="123.43497363796135"/>
    <x v="1"/>
    <n v="5203"/>
    <x v="415"/>
    <x v="1"/>
    <s v="USD"/>
    <x v="397"/>
    <n v="1325052000"/>
    <b v="0"/>
    <b v="0"/>
    <x v="2"/>
    <x v="2"/>
    <x v="2"/>
  </r>
  <r>
    <n v="420"/>
    <x v="416"/>
    <x v="420"/>
    <x v="92"/>
    <n v="6423"/>
    <n v="128.46"/>
    <x v="1"/>
    <n v="94"/>
    <x v="416"/>
    <x v="1"/>
    <s v="USD"/>
    <x v="398"/>
    <n v="1499576400"/>
    <b v="0"/>
    <b v="0"/>
    <x v="3"/>
    <x v="3"/>
    <x v="3"/>
  </r>
  <r>
    <n v="421"/>
    <x v="417"/>
    <x v="421"/>
    <x v="151"/>
    <n v="6015"/>
    <n v="63.989361702127653"/>
    <x v="0"/>
    <n v="118"/>
    <x v="417"/>
    <x v="1"/>
    <s v="USD"/>
    <x v="399"/>
    <n v="1501304400"/>
    <b v="0"/>
    <b v="1"/>
    <x v="8"/>
    <x v="2"/>
    <x v="8"/>
  </r>
  <r>
    <n v="422"/>
    <x v="418"/>
    <x v="422"/>
    <x v="251"/>
    <n v="11075"/>
    <n v="127.29885057471265"/>
    <x v="1"/>
    <n v="205"/>
    <x v="418"/>
    <x v="1"/>
    <s v="USD"/>
    <x v="400"/>
    <n v="1273208400"/>
    <b v="0"/>
    <b v="1"/>
    <x v="3"/>
    <x v="3"/>
    <x v="3"/>
  </r>
  <r>
    <n v="423"/>
    <x v="419"/>
    <x v="423"/>
    <x v="252"/>
    <n v="15723"/>
    <n v="10.638024357239512"/>
    <x v="0"/>
    <n v="162"/>
    <x v="419"/>
    <x v="1"/>
    <s v="USD"/>
    <x v="116"/>
    <n v="1316840400"/>
    <b v="0"/>
    <b v="1"/>
    <x v="0"/>
    <x v="0"/>
    <x v="0"/>
  </r>
  <r>
    <n v="424"/>
    <x v="420"/>
    <x v="424"/>
    <x v="135"/>
    <n v="2064"/>
    <n v="40.470588235294116"/>
    <x v="0"/>
    <n v="83"/>
    <x v="420"/>
    <x v="1"/>
    <s v="USD"/>
    <x v="401"/>
    <n v="1524546000"/>
    <b v="0"/>
    <b v="0"/>
    <x v="7"/>
    <x v="1"/>
    <x v="7"/>
  </r>
  <r>
    <n v="425"/>
    <x v="421"/>
    <x v="425"/>
    <x v="50"/>
    <n v="7767"/>
    <n v="287.66666666666663"/>
    <x v="1"/>
    <n v="92"/>
    <x v="421"/>
    <x v="1"/>
    <s v="USD"/>
    <x v="402"/>
    <n v="1438578000"/>
    <b v="0"/>
    <b v="0"/>
    <x v="14"/>
    <x v="7"/>
    <x v="14"/>
  </r>
  <r>
    <n v="426"/>
    <x v="422"/>
    <x v="426"/>
    <x v="37"/>
    <n v="10313"/>
    <n v="572.94444444444446"/>
    <x v="1"/>
    <n v="219"/>
    <x v="422"/>
    <x v="1"/>
    <s v="USD"/>
    <x v="403"/>
    <n v="1362549600"/>
    <b v="0"/>
    <b v="0"/>
    <x v="3"/>
    <x v="3"/>
    <x v="3"/>
  </r>
  <r>
    <n v="427"/>
    <x v="423"/>
    <x v="427"/>
    <x v="253"/>
    <n v="197018"/>
    <n v="112.90429799426933"/>
    <x v="1"/>
    <n v="2526"/>
    <x v="423"/>
    <x v="1"/>
    <s v="USD"/>
    <x v="404"/>
    <n v="1413349200"/>
    <b v="0"/>
    <b v="1"/>
    <x v="3"/>
    <x v="3"/>
    <x v="3"/>
  </r>
  <r>
    <n v="428"/>
    <x v="424"/>
    <x v="428"/>
    <x v="254"/>
    <n v="47037"/>
    <n v="46.387573964497044"/>
    <x v="0"/>
    <n v="747"/>
    <x v="424"/>
    <x v="1"/>
    <s v="USD"/>
    <x v="405"/>
    <n v="1298008800"/>
    <b v="0"/>
    <b v="0"/>
    <x v="10"/>
    <x v="4"/>
    <x v="10"/>
  </r>
  <r>
    <n v="429"/>
    <x v="425"/>
    <x v="429"/>
    <x v="255"/>
    <n v="173191"/>
    <n v="90.675916230366497"/>
    <x v="3"/>
    <n v="2138"/>
    <x v="425"/>
    <x v="1"/>
    <s v="USD"/>
    <x v="406"/>
    <n v="1394427600"/>
    <b v="0"/>
    <b v="1"/>
    <x v="14"/>
    <x v="7"/>
    <x v="14"/>
  </r>
  <r>
    <n v="430"/>
    <x v="426"/>
    <x v="430"/>
    <x v="32"/>
    <n v="5487"/>
    <n v="67.740740740740748"/>
    <x v="0"/>
    <n v="84"/>
    <x v="426"/>
    <x v="1"/>
    <s v="USD"/>
    <x v="407"/>
    <n v="1572670800"/>
    <b v="0"/>
    <b v="0"/>
    <x v="3"/>
    <x v="3"/>
    <x v="3"/>
  </r>
  <r>
    <n v="431"/>
    <x v="427"/>
    <x v="431"/>
    <x v="135"/>
    <n v="9817"/>
    <n v="192.49019607843135"/>
    <x v="1"/>
    <n v="94"/>
    <x v="427"/>
    <x v="1"/>
    <s v="USD"/>
    <x v="408"/>
    <n v="1531112400"/>
    <b v="1"/>
    <b v="0"/>
    <x v="3"/>
    <x v="3"/>
    <x v="3"/>
  </r>
  <r>
    <n v="432"/>
    <x v="428"/>
    <x v="432"/>
    <x v="106"/>
    <n v="6369"/>
    <n v="82.714285714285722"/>
    <x v="0"/>
    <n v="91"/>
    <x v="428"/>
    <x v="1"/>
    <s v="USD"/>
    <x v="409"/>
    <n v="1400734800"/>
    <b v="0"/>
    <b v="0"/>
    <x v="3"/>
    <x v="3"/>
    <x v="3"/>
  </r>
  <r>
    <n v="433"/>
    <x v="429"/>
    <x v="433"/>
    <x v="256"/>
    <n v="65755"/>
    <n v="54.163920922570021"/>
    <x v="0"/>
    <n v="792"/>
    <x v="429"/>
    <x v="1"/>
    <s v="USD"/>
    <x v="410"/>
    <n v="1386741600"/>
    <b v="0"/>
    <b v="1"/>
    <x v="4"/>
    <x v="4"/>
    <x v="4"/>
  </r>
  <r>
    <n v="434"/>
    <x v="430"/>
    <x v="434"/>
    <x v="91"/>
    <n v="903"/>
    <n v="16.722222222222221"/>
    <x v="3"/>
    <n v="10"/>
    <x v="430"/>
    <x v="0"/>
    <s v="CAD"/>
    <x v="411"/>
    <n v="1481781600"/>
    <b v="1"/>
    <b v="0"/>
    <x v="3"/>
    <x v="3"/>
    <x v="3"/>
  </r>
  <r>
    <n v="435"/>
    <x v="431"/>
    <x v="435"/>
    <x v="257"/>
    <n v="178120"/>
    <n v="116.87664041994749"/>
    <x v="1"/>
    <n v="1713"/>
    <x v="431"/>
    <x v="6"/>
    <s v="EUR"/>
    <x v="412"/>
    <n v="1419660000"/>
    <b v="0"/>
    <b v="1"/>
    <x v="3"/>
    <x v="3"/>
    <x v="3"/>
  </r>
  <r>
    <n v="436"/>
    <x v="432"/>
    <x v="436"/>
    <x v="81"/>
    <n v="13678"/>
    <n v="1052.1538461538462"/>
    <x v="1"/>
    <n v="249"/>
    <x v="432"/>
    <x v="1"/>
    <s v="USD"/>
    <x v="413"/>
    <n v="1555822800"/>
    <b v="0"/>
    <b v="0"/>
    <x v="17"/>
    <x v="1"/>
    <x v="17"/>
  </r>
  <r>
    <n v="437"/>
    <x v="433"/>
    <x v="437"/>
    <x v="32"/>
    <n v="9969"/>
    <n v="123.07407407407408"/>
    <x v="1"/>
    <n v="192"/>
    <x v="433"/>
    <x v="1"/>
    <s v="USD"/>
    <x v="414"/>
    <n v="1442379600"/>
    <b v="0"/>
    <b v="1"/>
    <x v="10"/>
    <x v="4"/>
    <x v="10"/>
  </r>
  <r>
    <n v="438"/>
    <x v="434"/>
    <x v="438"/>
    <x v="111"/>
    <n v="14827"/>
    <n v="178.63855421686748"/>
    <x v="1"/>
    <n v="247"/>
    <x v="434"/>
    <x v="1"/>
    <s v="USD"/>
    <x v="415"/>
    <n v="1364965200"/>
    <b v="0"/>
    <b v="0"/>
    <x v="3"/>
    <x v="3"/>
    <x v="3"/>
  </r>
  <r>
    <n v="439"/>
    <x v="435"/>
    <x v="439"/>
    <x v="258"/>
    <n v="100900"/>
    <n v="355.28169014084506"/>
    <x v="1"/>
    <n v="2293"/>
    <x v="435"/>
    <x v="1"/>
    <s v="USD"/>
    <x v="416"/>
    <n v="1479016800"/>
    <b v="0"/>
    <b v="0"/>
    <x v="22"/>
    <x v="4"/>
    <x v="22"/>
  </r>
  <r>
    <n v="440"/>
    <x v="436"/>
    <x v="440"/>
    <x v="259"/>
    <n v="165954"/>
    <n v="161.90634146341463"/>
    <x v="1"/>
    <n v="3131"/>
    <x v="436"/>
    <x v="1"/>
    <s v="USD"/>
    <x v="417"/>
    <n v="1499662800"/>
    <b v="0"/>
    <b v="0"/>
    <x v="19"/>
    <x v="4"/>
    <x v="19"/>
  </r>
  <r>
    <n v="441"/>
    <x v="437"/>
    <x v="441"/>
    <x v="260"/>
    <n v="1744"/>
    <n v="24.914285714285715"/>
    <x v="0"/>
    <n v="32"/>
    <x v="437"/>
    <x v="1"/>
    <s v="USD"/>
    <x v="418"/>
    <n v="1337835600"/>
    <b v="0"/>
    <b v="0"/>
    <x v="8"/>
    <x v="2"/>
    <x v="8"/>
  </r>
  <r>
    <n v="442"/>
    <x v="438"/>
    <x v="442"/>
    <x v="91"/>
    <n v="10731"/>
    <n v="198.72222222222223"/>
    <x v="1"/>
    <n v="143"/>
    <x v="438"/>
    <x v="6"/>
    <s v="EUR"/>
    <x v="419"/>
    <n v="1505710800"/>
    <b v="0"/>
    <b v="0"/>
    <x v="3"/>
    <x v="3"/>
    <x v="3"/>
  </r>
  <r>
    <n v="443"/>
    <x v="439"/>
    <x v="443"/>
    <x v="29"/>
    <n v="3232"/>
    <n v="34.752688172043008"/>
    <x v="3"/>
    <n v="90"/>
    <x v="439"/>
    <x v="1"/>
    <s v="USD"/>
    <x v="420"/>
    <n v="1287464400"/>
    <b v="0"/>
    <b v="0"/>
    <x v="3"/>
    <x v="3"/>
    <x v="3"/>
  </r>
  <r>
    <n v="444"/>
    <x v="347"/>
    <x v="444"/>
    <x v="8"/>
    <n v="10938"/>
    <n v="176.41935483870967"/>
    <x v="1"/>
    <n v="296"/>
    <x v="440"/>
    <x v="1"/>
    <s v="USD"/>
    <x v="421"/>
    <n v="1311656400"/>
    <b v="0"/>
    <b v="1"/>
    <x v="7"/>
    <x v="1"/>
    <x v="7"/>
  </r>
  <r>
    <n v="445"/>
    <x v="440"/>
    <x v="445"/>
    <x v="118"/>
    <n v="10739"/>
    <n v="511.38095238095235"/>
    <x v="1"/>
    <n v="170"/>
    <x v="441"/>
    <x v="1"/>
    <s v="USD"/>
    <x v="422"/>
    <n v="1293170400"/>
    <b v="0"/>
    <b v="1"/>
    <x v="3"/>
    <x v="3"/>
    <x v="3"/>
  </r>
  <r>
    <n v="446"/>
    <x v="441"/>
    <x v="446"/>
    <x v="85"/>
    <n v="5579"/>
    <n v="82.044117647058826"/>
    <x v="0"/>
    <n v="186"/>
    <x v="442"/>
    <x v="1"/>
    <s v="USD"/>
    <x v="423"/>
    <n v="1355983200"/>
    <b v="0"/>
    <b v="0"/>
    <x v="8"/>
    <x v="2"/>
    <x v="8"/>
  </r>
  <r>
    <n v="447"/>
    <x v="442"/>
    <x v="447"/>
    <x v="261"/>
    <n v="37754"/>
    <n v="24.326030927835053"/>
    <x v="3"/>
    <n v="439"/>
    <x v="443"/>
    <x v="4"/>
    <s v="GBP"/>
    <x v="424"/>
    <n v="1515045600"/>
    <b v="0"/>
    <b v="0"/>
    <x v="19"/>
    <x v="4"/>
    <x v="19"/>
  </r>
  <r>
    <n v="448"/>
    <x v="443"/>
    <x v="448"/>
    <x v="262"/>
    <n v="45384"/>
    <n v="50.482758620689658"/>
    <x v="0"/>
    <n v="605"/>
    <x v="444"/>
    <x v="1"/>
    <s v="USD"/>
    <x v="425"/>
    <n v="1366088400"/>
    <b v="0"/>
    <b v="1"/>
    <x v="11"/>
    <x v="6"/>
    <x v="11"/>
  </r>
  <r>
    <n v="449"/>
    <x v="444"/>
    <x v="449"/>
    <x v="79"/>
    <n v="8703"/>
    <n v="967"/>
    <x v="1"/>
    <n v="86"/>
    <x v="445"/>
    <x v="3"/>
    <s v="DKK"/>
    <x v="426"/>
    <n v="1553317200"/>
    <b v="0"/>
    <b v="0"/>
    <x v="11"/>
    <x v="6"/>
    <x v="11"/>
  </r>
  <r>
    <n v="450"/>
    <x v="445"/>
    <x v="450"/>
    <x v="0"/>
    <n v="4"/>
    <n v="4"/>
    <x v="0"/>
    <n v="1"/>
    <x v="446"/>
    <x v="0"/>
    <s v="CAD"/>
    <x v="427"/>
    <n v="1542088800"/>
    <b v="0"/>
    <b v="0"/>
    <x v="10"/>
    <x v="4"/>
    <x v="10"/>
  </r>
  <r>
    <n v="451"/>
    <x v="446"/>
    <x v="451"/>
    <x v="263"/>
    <n v="182302"/>
    <n v="122.84501347708894"/>
    <x v="1"/>
    <n v="6286"/>
    <x v="447"/>
    <x v="1"/>
    <s v="USD"/>
    <x v="428"/>
    <n v="1503118800"/>
    <b v="0"/>
    <b v="0"/>
    <x v="1"/>
    <x v="1"/>
    <x v="1"/>
  </r>
  <r>
    <n v="452"/>
    <x v="447"/>
    <x v="452"/>
    <x v="73"/>
    <n v="3045"/>
    <n v="63.4375"/>
    <x v="0"/>
    <n v="31"/>
    <x v="448"/>
    <x v="1"/>
    <s v="USD"/>
    <x v="429"/>
    <n v="1278478800"/>
    <b v="0"/>
    <b v="0"/>
    <x v="6"/>
    <x v="4"/>
    <x v="6"/>
  </r>
  <r>
    <n v="453"/>
    <x v="448"/>
    <x v="453"/>
    <x v="264"/>
    <n v="102749"/>
    <n v="56.331688596491226"/>
    <x v="0"/>
    <n v="1181"/>
    <x v="449"/>
    <x v="1"/>
    <s v="USD"/>
    <x v="411"/>
    <n v="1484114400"/>
    <b v="0"/>
    <b v="0"/>
    <x v="22"/>
    <x v="4"/>
    <x v="22"/>
  </r>
  <r>
    <n v="454"/>
    <x v="449"/>
    <x v="454"/>
    <x v="220"/>
    <n v="1763"/>
    <n v="44.074999999999996"/>
    <x v="0"/>
    <n v="39"/>
    <x v="450"/>
    <x v="1"/>
    <s v="USD"/>
    <x v="430"/>
    <n v="1385445600"/>
    <b v="0"/>
    <b v="1"/>
    <x v="6"/>
    <x v="4"/>
    <x v="6"/>
  </r>
  <r>
    <n v="455"/>
    <x v="450"/>
    <x v="455"/>
    <x v="265"/>
    <n v="137904"/>
    <n v="118.37253218884121"/>
    <x v="1"/>
    <n v="3727"/>
    <x v="451"/>
    <x v="1"/>
    <s v="USD"/>
    <x v="431"/>
    <n v="1318741200"/>
    <b v="0"/>
    <b v="0"/>
    <x v="3"/>
    <x v="3"/>
    <x v="3"/>
  </r>
  <r>
    <n v="456"/>
    <x v="451"/>
    <x v="456"/>
    <x v="266"/>
    <n v="152438"/>
    <n v="104.1243169398907"/>
    <x v="1"/>
    <n v="1605"/>
    <x v="452"/>
    <x v="1"/>
    <s v="USD"/>
    <x v="432"/>
    <n v="1518242400"/>
    <b v="0"/>
    <b v="1"/>
    <x v="7"/>
    <x v="1"/>
    <x v="7"/>
  </r>
  <r>
    <n v="457"/>
    <x v="452"/>
    <x v="457"/>
    <x v="92"/>
    <n v="1332"/>
    <n v="26.640000000000004"/>
    <x v="0"/>
    <n v="46"/>
    <x v="453"/>
    <x v="1"/>
    <s v="USD"/>
    <x v="433"/>
    <n v="1476594000"/>
    <b v="0"/>
    <b v="0"/>
    <x v="3"/>
    <x v="3"/>
    <x v="3"/>
  </r>
  <r>
    <n v="458"/>
    <x v="453"/>
    <x v="458"/>
    <x v="267"/>
    <n v="118706"/>
    <n v="351.20118343195264"/>
    <x v="1"/>
    <n v="2120"/>
    <x v="454"/>
    <x v="1"/>
    <s v="USD"/>
    <x v="434"/>
    <n v="1273554000"/>
    <b v="0"/>
    <b v="0"/>
    <x v="3"/>
    <x v="3"/>
    <x v="3"/>
  </r>
  <r>
    <n v="459"/>
    <x v="454"/>
    <x v="459"/>
    <x v="9"/>
    <n v="5674"/>
    <n v="90.063492063492063"/>
    <x v="0"/>
    <n v="105"/>
    <x v="455"/>
    <x v="1"/>
    <s v="USD"/>
    <x v="435"/>
    <n v="1421906400"/>
    <b v="0"/>
    <b v="0"/>
    <x v="4"/>
    <x v="4"/>
    <x v="4"/>
  </r>
  <r>
    <n v="460"/>
    <x v="455"/>
    <x v="460"/>
    <x v="166"/>
    <n v="4119"/>
    <n v="171.625"/>
    <x v="1"/>
    <n v="50"/>
    <x v="456"/>
    <x v="1"/>
    <s v="USD"/>
    <x v="8"/>
    <n v="1281589200"/>
    <b v="0"/>
    <b v="0"/>
    <x v="3"/>
    <x v="3"/>
    <x v="3"/>
  </r>
  <r>
    <n v="461"/>
    <x v="456"/>
    <x v="461"/>
    <x v="268"/>
    <n v="139354"/>
    <n v="141.04655870445345"/>
    <x v="1"/>
    <n v="2080"/>
    <x v="457"/>
    <x v="1"/>
    <s v="USD"/>
    <x v="436"/>
    <n v="1400389200"/>
    <b v="0"/>
    <b v="0"/>
    <x v="6"/>
    <x v="4"/>
    <x v="6"/>
  </r>
  <r>
    <n v="462"/>
    <x v="457"/>
    <x v="462"/>
    <x v="269"/>
    <n v="57734"/>
    <n v="30.57944915254237"/>
    <x v="0"/>
    <n v="535"/>
    <x v="458"/>
    <x v="1"/>
    <s v="USD"/>
    <x v="385"/>
    <n v="1362808800"/>
    <b v="0"/>
    <b v="0"/>
    <x v="20"/>
    <x v="6"/>
    <x v="20"/>
  </r>
  <r>
    <n v="463"/>
    <x v="458"/>
    <x v="463"/>
    <x v="270"/>
    <n v="145265"/>
    <n v="108.16455696202532"/>
    <x v="1"/>
    <n v="2105"/>
    <x v="459"/>
    <x v="1"/>
    <s v="USD"/>
    <x v="437"/>
    <n v="1388815200"/>
    <b v="0"/>
    <b v="0"/>
    <x v="10"/>
    <x v="4"/>
    <x v="10"/>
  </r>
  <r>
    <n v="464"/>
    <x v="459"/>
    <x v="464"/>
    <x v="271"/>
    <n v="95020"/>
    <n v="133.45505617977528"/>
    <x v="1"/>
    <n v="2436"/>
    <x v="460"/>
    <x v="1"/>
    <s v="USD"/>
    <x v="438"/>
    <n v="1519538400"/>
    <b v="0"/>
    <b v="0"/>
    <x v="3"/>
    <x v="3"/>
    <x v="3"/>
  </r>
  <r>
    <n v="465"/>
    <x v="460"/>
    <x v="465"/>
    <x v="53"/>
    <n v="8829"/>
    <n v="187.85106382978722"/>
    <x v="1"/>
    <n v="80"/>
    <x v="461"/>
    <x v="1"/>
    <s v="USD"/>
    <x v="439"/>
    <n v="1517810400"/>
    <b v="0"/>
    <b v="0"/>
    <x v="18"/>
    <x v="5"/>
    <x v="18"/>
  </r>
  <r>
    <n v="466"/>
    <x v="461"/>
    <x v="466"/>
    <x v="272"/>
    <n v="3984"/>
    <n v="332"/>
    <x v="1"/>
    <n v="42"/>
    <x v="462"/>
    <x v="1"/>
    <s v="USD"/>
    <x v="440"/>
    <n v="1370581200"/>
    <b v="0"/>
    <b v="1"/>
    <x v="8"/>
    <x v="2"/>
    <x v="8"/>
  </r>
  <r>
    <n v="467"/>
    <x v="462"/>
    <x v="467"/>
    <x v="1"/>
    <n v="8053"/>
    <n v="575.21428571428578"/>
    <x v="1"/>
    <n v="139"/>
    <x v="463"/>
    <x v="0"/>
    <s v="CAD"/>
    <x v="441"/>
    <n v="1448863200"/>
    <b v="0"/>
    <b v="1"/>
    <x v="2"/>
    <x v="2"/>
    <x v="2"/>
  </r>
  <r>
    <n v="468"/>
    <x v="463"/>
    <x v="468"/>
    <x v="220"/>
    <n v="1620"/>
    <n v="40.5"/>
    <x v="0"/>
    <n v="16"/>
    <x v="464"/>
    <x v="1"/>
    <s v="USD"/>
    <x v="442"/>
    <n v="1556600400"/>
    <b v="0"/>
    <b v="0"/>
    <x v="3"/>
    <x v="3"/>
    <x v="3"/>
  </r>
  <r>
    <n v="469"/>
    <x v="464"/>
    <x v="469"/>
    <x v="36"/>
    <n v="10328"/>
    <n v="184.42857142857144"/>
    <x v="1"/>
    <n v="159"/>
    <x v="465"/>
    <x v="1"/>
    <s v="USD"/>
    <x v="443"/>
    <n v="1432098000"/>
    <b v="0"/>
    <b v="0"/>
    <x v="6"/>
    <x v="4"/>
    <x v="6"/>
  </r>
  <r>
    <n v="470"/>
    <x v="465"/>
    <x v="470"/>
    <x v="136"/>
    <n v="10289"/>
    <n v="285.80555555555554"/>
    <x v="1"/>
    <n v="381"/>
    <x v="466"/>
    <x v="1"/>
    <s v="USD"/>
    <x v="315"/>
    <n v="1482127200"/>
    <b v="0"/>
    <b v="0"/>
    <x v="8"/>
    <x v="2"/>
    <x v="8"/>
  </r>
  <r>
    <n v="471"/>
    <x v="197"/>
    <x v="471"/>
    <x v="33"/>
    <n v="9889"/>
    <n v="319"/>
    <x v="1"/>
    <n v="194"/>
    <x v="467"/>
    <x v="4"/>
    <s v="GBP"/>
    <x v="444"/>
    <n v="1335934800"/>
    <b v="0"/>
    <b v="1"/>
    <x v="0"/>
    <x v="0"/>
    <x v="0"/>
  </r>
  <r>
    <n v="472"/>
    <x v="466"/>
    <x v="472"/>
    <x v="273"/>
    <n v="60342"/>
    <n v="39.234070221066318"/>
    <x v="0"/>
    <n v="575"/>
    <x v="468"/>
    <x v="1"/>
    <s v="USD"/>
    <x v="445"/>
    <n v="1556946000"/>
    <b v="0"/>
    <b v="0"/>
    <x v="1"/>
    <x v="1"/>
    <x v="1"/>
  </r>
  <r>
    <n v="473"/>
    <x v="467"/>
    <x v="473"/>
    <x v="92"/>
    <n v="8907"/>
    <n v="178.14000000000001"/>
    <x v="1"/>
    <n v="106"/>
    <x v="469"/>
    <x v="1"/>
    <s v="USD"/>
    <x v="446"/>
    <n v="1530075600"/>
    <b v="0"/>
    <b v="0"/>
    <x v="5"/>
    <x v="1"/>
    <x v="5"/>
  </r>
  <r>
    <n v="474"/>
    <x v="468"/>
    <x v="474"/>
    <x v="220"/>
    <n v="14606"/>
    <n v="365.15"/>
    <x v="1"/>
    <n v="142"/>
    <x v="470"/>
    <x v="1"/>
    <s v="USD"/>
    <x v="447"/>
    <n v="1418796000"/>
    <b v="0"/>
    <b v="0"/>
    <x v="19"/>
    <x v="4"/>
    <x v="19"/>
  </r>
  <r>
    <n v="475"/>
    <x v="469"/>
    <x v="475"/>
    <x v="71"/>
    <n v="8432"/>
    <n v="113.94594594594594"/>
    <x v="1"/>
    <n v="211"/>
    <x v="471"/>
    <x v="1"/>
    <s v="USD"/>
    <x v="448"/>
    <n v="1372482000"/>
    <b v="0"/>
    <b v="1"/>
    <x v="18"/>
    <x v="5"/>
    <x v="18"/>
  </r>
  <r>
    <n v="476"/>
    <x v="470"/>
    <x v="476"/>
    <x v="274"/>
    <n v="57122"/>
    <n v="29.828720626631856"/>
    <x v="0"/>
    <n v="1120"/>
    <x v="472"/>
    <x v="1"/>
    <s v="USD"/>
    <x v="342"/>
    <n v="1534395600"/>
    <b v="0"/>
    <b v="0"/>
    <x v="13"/>
    <x v="5"/>
    <x v="13"/>
  </r>
  <r>
    <n v="477"/>
    <x v="471"/>
    <x v="477"/>
    <x v="275"/>
    <n v="4613"/>
    <n v="54.270588235294113"/>
    <x v="0"/>
    <n v="113"/>
    <x v="473"/>
    <x v="1"/>
    <s v="USD"/>
    <x v="449"/>
    <n v="1311397200"/>
    <b v="0"/>
    <b v="0"/>
    <x v="22"/>
    <x v="4"/>
    <x v="22"/>
  </r>
  <r>
    <n v="478"/>
    <x v="472"/>
    <x v="478"/>
    <x v="276"/>
    <n v="162603"/>
    <n v="236.34156976744185"/>
    <x v="1"/>
    <n v="2756"/>
    <x v="474"/>
    <x v="1"/>
    <s v="USD"/>
    <x v="450"/>
    <n v="1426914000"/>
    <b v="0"/>
    <b v="0"/>
    <x v="8"/>
    <x v="2"/>
    <x v="8"/>
  </r>
  <r>
    <n v="479"/>
    <x v="473"/>
    <x v="479"/>
    <x v="166"/>
    <n v="12310"/>
    <n v="512.91666666666663"/>
    <x v="1"/>
    <n v="173"/>
    <x v="475"/>
    <x v="4"/>
    <s v="GBP"/>
    <x v="451"/>
    <n v="1501477200"/>
    <b v="0"/>
    <b v="0"/>
    <x v="0"/>
    <x v="0"/>
    <x v="0"/>
  </r>
  <r>
    <n v="480"/>
    <x v="474"/>
    <x v="480"/>
    <x v="133"/>
    <n v="8656"/>
    <n v="100.65116279069768"/>
    <x v="1"/>
    <n v="87"/>
    <x v="476"/>
    <x v="1"/>
    <s v="USD"/>
    <x v="452"/>
    <n v="1269061200"/>
    <b v="0"/>
    <b v="1"/>
    <x v="14"/>
    <x v="7"/>
    <x v="14"/>
  </r>
  <r>
    <n v="481"/>
    <x v="475"/>
    <x v="481"/>
    <x v="277"/>
    <n v="159931"/>
    <n v="81.348423194303152"/>
    <x v="0"/>
    <n v="1538"/>
    <x v="477"/>
    <x v="1"/>
    <s v="USD"/>
    <x v="453"/>
    <n v="1415772000"/>
    <b v="0"/>
    <b v="1"/>
    <x v="3"/>
    <x v="3"/>
    <x v="3"/>
  </r>
  <r>
    <n v="482"/>
    <x v="476"/>
    <x v="482"/>
    <x v="3"/>
    <n v="689"/>
    <n v="16.404761904761905"/>
    <x v="0"/>
    <n v="9"/>
    <x v="478"/>
    <x v="1"/>
    <s v="USD"/>
    <x v="454"/>
    <n v="1331013600"/>
    <b v="0"/>
    <b v="1"/>
    <x v="13"/>
    <x v="5"/>
    <x v="13"/>
  </r>
  <r>
    <n v="483"/>
    <x v="477"/>
    <x v="483"/>
    <x v="278"/>
    <n v="48236"/>
    <n v="52.774617067833695"/>
    <x v="0"/>
    <n v="554"/>
    <x v="479"/>
    <x v="1"/>
    <s v="USD"/>
    <x v="455"/>
    <n v="1576735200"/>
    <b v="0"/>
    <b v="0"/>
    <x v="3"/>
    <x v="3"/>
    <x v="3"/>
  </r>
  <r>
    <n v="484"/>
    <x v="478"/>
    <x v="484"/>
    <x v="241"/>
    <n v="77021"/>
    <n v="260.20608108108109"/>
    <x v="1"/>
    <n v="1572"/>
    <x v="480"/>
    <x v="4"/>
    <s v="GBP"/>
    <x v="456"/>
    <n v="1411362000"/>
    <b v="0"/>
    <b v="1"/>
    <x v="0"/>
    <x v="0"/>
    <x v="0"/>
  </r>
  <r>
    <n v="485"/>
    <x v="479"/>
    <x v="485"/>
    <x v="279"/>
    <n v="27844"/>
    <n v="30.73289183222958"/>
    <x v="0"/>
    <n v="648"/>
    <x v="481"/>
    <x v="4"/>
    <s v="GBP"/>
    <x v="457"/>
    <n v="1563685200"/>
    <b v="0"/>
    <b v="0"/>
    <x v="3"/>
    <x v="3"/>
    <x v="3"/>
  </r>
  <r>
    <n v="486"/>
    <x v="480"/>
    <x v="486"/>
    <x v="5"/>
    <n v="702"/>
    <n v="13.5"/>
    <x v="0"/>
    <n v="21"/>
    <x v="482"/>
    <x v="4"/>
    <s v="GBP"/>
    <x v="458"/>
    <n v="1521867600"/>
    <b v="0"/>
    <b v="1"/>
    <x v="18"/>
    <x v="5"/>
    <x v="18"/>
  </r>
  <r>
    <n v="487"/>
    <x v="481"/>
    <x v="487"/>
    <x v="280"/>
    <n v="197024"/>
    <n v="178.62556663644605"/>
    <x v="1"/>
    <n v="2346"/>
    <x v="483"/>
    <x v="1"/>
    <s v="USD"/>
    <x v="459"/>
    <n v="1495515600"/>
    <b v="0"/>
    <b v="0"/>
    <x v="3"/>
    <x v="3"/>
    <x v="3"/>
  </r>
  <r>
    <n v="488"/>
    <x v="482"/>
    <x v="488"/>
    <x v="98"/>
    <n v="11663"/>
    <n v="220.0566037735849"/>
    <x v="1"/>
    <n v="115"/>
    <x v="484"/>
    <x v="1"/>
    <s v="USD"/>
    <x v="460"/>
    <n v="1455948000"/>
    <b v="0"/>
    <b v="0"/>
    <x v="3"/>
    <x v="3"/>
    <x v="3"/>
  </r>
  <r>
    <n v="489"/>
    <x v="483"/>
    <x v="489"/>
    <x v="243"/>
    <n v="9339"/>
    <n v="101.5108695652174"/>
    <x v="1"/>
    <n v="85"/>
    <x v="485"/>
    <x v="6"/>
    <s v="EUR"/>
    <x v="461"/>
    <n v="1282366800"/>
    <b v="0"/>
    <b v="0"/>
    <x v="8"/>
    <x v="2"/>
    <x v="8"/>
  </r>
  <r>
    <n v="490"/>
    <x v="484"/>
    <x v="490"/>
    <x v="166"/>
    <n v="4596"/>
    <n v="191.5"/>
    <x v="1"/>
    <n v="144"/>
    <x v="486"/>
    <x v="1"/>
    <s v="USD"/>
    <x v="462"/>
    <n v="1574575200"/>
    <b v="0"/>
    <b v="0"/>
    <x v="23"/>
    <x v="8"/>
    <x v="23"/>
  </r>
  <r>
    <n v="491"/>
    <x v="485"/>
    <x v="491"/>
    <x v="281"/>
    <n v="173437"/>
    <n v="305.34683098591546"/>
    <x v="1"/>
    <n v="2443"/>
    <x v="487"/>
    <x v="1"/>
    <s v="USD"/>
    <x v="463"/>
    <n v="1374901200"/>
    <b v="0"/>
    <b v="1"/>
    <x v="0"/>
    <x v="0"/>
    <x v="0"/>
  </r>
  <r>
    <n v="492"/>
    <x v="486"/>
    <x v="492"/>
    <x v="255"/>
    <n v="45831"/>
    <n v="23.995287958115181"/>
    <x v="3"/>
    <n v="595"/>
    <x v="488"/>
    <x v="1"/>
    <s v="USD"/>
    <x v="464"/>
    <n v="1278910800"/>
    <b v="1"/>
    <b v="1"/>
    <x v="12"/>
    <x v="4"/>
    <x v="12"/>
  </r>
  <r>
    <n v="493"/>
    <x v="487"/>
    <x v="493"/>
    <x v="79"/>
    <n v="6514"/>
    <n v="723.77777777777771"/>
    <x v="1"/>
    <n v="64"/>
    <x v="489"/>
    <x v="1"/>
    <s v="USD"/>
    <x v="465"/>
    <n v="1562907600"/>
    <b v="0"/>
    <b v="0"/>
    <x v="14"/>
    <x v="7"/>
    <x v="14"/>
  </r>
  <r>
    <n v="494"/>
    <x v="488"/>
    <x v="494"/>
    <x v="186"/>
    <n v="13684"/>
    <n v="547.36"/>
    <x v="1"/>
    <n v="268"/>
    <x v="490"/>
    <x v="1"/>
    <s v="USD"/>
    <x v="466"/>
    <n v="1332478800"/>
    <b v="0"/>
    <b v="0"/>
    <x v="8"/>
    <x v="2"/>
    <x v="8"/>
  </r>
  <r>
    <n v="495"/>
    <x v="489"/>
    <x v="495"/>
    <x v="170"/>
    <n v="13264"/>
    <n v="414.49999999999994"/>
    <x v="1"/>
    <n v="195"/>
    <x v="491"/>
    <x v="3"/>
    <s v="DKK"/>
    <x v="467"/>
    <n v="1402722000"/>
    <b v="0"/>
    <b v="0"/>
    <x v="3"/>
    <x v="3"/>
    <x v="3"/>
  </r>
  <r>
    <n v="496"/>
    <x v="490"/>
    <x v="496"/>
    <x v="282"/>
    <n v="1667"/>
    <n v="0.90696409140369971"/>
    <x v="0"/>
    <n v="54"/>
    <x v="492"/>
    <x v="1"/>
    <s v="USD"/>
    <x v="468"/>
    <n v="1496811600"/>
    <b v="0"/>
    <b v="0"/>
    <x v="10"/>
    <x v="4"/>
    <x v="10"/>
  </r>
  <r>
    <n v="497"/>
    <x v="491"/>
    <x v="497"/>
    <x v="122"/>
    <n v="3349"/>
    <n v="34.173469387755098"/>
    <x v="0"/>
    <n v="120"/>
    <x v="493"/>
    <x v="1"/>
    <s v="USD"/>
    <x v="469"/>
    <n v="1482213600"/>
    <b v="0"/>
    <b v="1"/>
    <x v="8"/>
    <x v="2"/>
    <x v="8"/>
  </r>
  <r>
    <n v="498"/>
    <x v="492"/>
    <x v="498"/>
    <x v="283"/>
    <n v="46317"/>
    <n v="23.948810754912099"/>
    <x v="0"/>
    <n v="579"/>
    <x v="494"/>
    <x v="3"/>
    <s v="DKK"/>
    <x v="470"/>
    <n v="1420264800"/>
    <b v="0"/>
    <b v="0"/>
    <x v="2"/>
    <x v="2"/>
    <x v="2"/>
  </r>
  <r>
    <n v="499"/>
    <x v="493"/>
    <x v="499"/>
    <x v="284"/>
    <n v="78743"/>
    <n v="48.072649572649574"/>
    <x v="0"/>
    <n v="2072"/>
    <x v="495"/>
    <x v="1"/>
    <s v="USD"/>
    <x v="471"/>
    <n v="1458450000"/>
    <b v="0"/>
    <b v="1"/>
    <x v="4"/>
    <x v="4"/>
    <x v="4"/>
  </r>
  <r>
    <n v="500"/>
    <x v="494"/>
    <x v="500"/>
    <x v="0"/>
    <n v="0"/>
    <n v="0"/>
    <x v="0"/>
    <n v="0"/>
    <x v="496"/>
    <x v="1"/>
    <s v="USD"/>
    <x v="472"/>
    <n v="1369803600"/>
    <b v="0"/>
    <b v="1"/>
    <x v="3"/>
    <x v="3"/>
    <x v="3"/>
  </r>
  <r>
    <n v="501"/>
    <x v="495"/>
    <x v="501"/>
    <x v="285"/>
    <n v="107743"/>
    <n v="70.145182291666657"/>
    <x v="0"/>
    <n v="1796"/>
    <x v="497"/>
    <x v="1"/>
    <s v="USD"/>
    <x v="473"/>
    <n v="1363237200"/>
    <b v="0"/>
    <b v="0"/>
    <x v="4"/>
    <x v="4"/>
    <x v="4"/>
  </r>
  <r>
    <n v="502"/>
    <x v="212"/>
    <x v="502"/>
    <x v="81"/>
    <n v="6889"/>
    <n v="529.92307692307691"/>
    <x v="1"/>
    <n v="186"/>
    <x v="498"/>
    <x v="2"/>
    <s v="AUD"/>
    <x v="474"/>
    <n v="1345870800"/>
    <b v="0"/>
    <b v="1"/>
    <x v="11"/>
    <x v="6"/>
    <x v="11"/>
  </r>
  <r>
    <n v="503"/>
    <x v="496"/>
    <x v="503"/>
    <x v="286"/>
    <n v="45983"/>
    <n v="180.32549019607845"/>
    <x v="1"/>
    <n v="460"/>
    <x v="499"/>
    <x v="1"/>
    <s v="USD"/>
    <x v="72"/>
    <n v="1437454800"/>
    <b v="0"/>
    <b v="0"/>
    <x v="6"/>
    <x v="4"/>
    <x v="6"/>
  </r>
  <r>
    <n v="504"/>
    <x v="497"/>
    <x v="504"/>
    <x v="168"/>
    <n v="6924"/>
    <n v="92.320000000000007"/>
    <x v="0"/>
    <n v="62"/>
    <x v="500"/>
    <x v="6"/>
    <s v="EUR"/>
    <x v="443"/>
    <n v="1432011600"/>
    <b v="0"/>
    <b v="0"/>
    <x v="1"/>
    <x v="1"/>
    <x v="1"/>
  </r>
  <r>
    <n v="505"/>
    <x v="498"/>
    <x v="505"/>
    <x v="262"/>
    <n v="12497"/>
    <n v="13.901001112347053"/>
    <x v="0"/>
    <n v="347"/>
    <x v="501"/>
    <x v="1"/>
    <s v="USD"/>
    <x v="475"/>
    <n v="1366347600"/>
    <b v="0"/>
    <b v="1"/>
    <x v="15"/>
    <x v="5"/>
    <x v="15"/>
  </r>
  <r>
    <n v="506"/>
    <x v="499"/>
    <x v="506"/>
    <x v="287"/>
    <n v="166874"/>
    <n v="927.07777777777767"/>
    <x v="1"/>
    <n v="2528"/>
    <x v="502"/>
    <x v="1"/>
    <s v="USD"/>
    <x v="81"/>
    <n v="1512885600"/>
    <b v="0"/>
    <b v="1"/>
    <x v="3"/>
    <x v="3"/>
    <x v="3"/>
  </r>
  <r>
    <n v="507"/>
    <x v="500"/>
    <x v="507"/>
    <x v="118"/>
    <n v="837"/>
    <n v="39.857142857142861"/>
    <x v="0"/>
    <n v="19"/>
    <x v="503"/>
    <x v="1"/>
    <s v="USD"/>
    <x v="476"/>
    <n v="1369717200"/>
    <b v="0"/>
    <b v="1"/>
    <x v="2"/>
    <x v="2"/>
    <x v="2"/>
  </r>
  <r>
    <n v="508"/>
    <x v="501"/>
    <x v="508"/>
    <x v="288"/>
    <n v="193820"/>
    <n v="112.22929936305732"/>
    <x v="1"/>
    <n v="3657"/>
    <x v="504"/>
    <x v="1"/>
    <s v="USD"/>
    <x v="192"/>
    <n v="1534654800"/>
    <b v="0"/>
    <b v="0"/>
    <x v="3"/>
    <x v="3"/>
    <x v="3"/>
  </r>
  <r>
    <n v="509"/>
    <x v="173"/>
    <x v="509"/>
    <x v="172"/>
    <n v="119510"/>
    <n v="70.925816023738875"/>
    <x v="0"/>
    <n v="1258"/>
    <x v="505"/>
    <x v="1"/>
    <s v="USD"/>
    <x v="477"/>
    <n v="1337058000"/>
    <b v="0"/>
    <b v="0"/>
    <x v="3"/>
    <x v="3"/>
    <x v="3"/>
  </r>
  <r>
    <n v="510"/>
    <x v="502"/>
    <x v="510"/>
    <x v="75"/>
    <n v="9289"/>
    <n v="119.08974358974358"/>
    <x v="1"/>
    <n v="131"/>
    <x v="506"/>
    <x v="2"/>
    <s v="AUD"/>
    <x v="478"/>
    <n v="1529816400"/>
    <b v="0"/>
    <b v="0"/>
    <x v="6"/>
    <x v="4"/>
    <x v="6"/>
  </r>
  <r>
    <n v="511"/>
    <x v="503"/>
    <x v="511"/>
    <x v="252"/>
    <n v="35498"/>
    <n v="24.017591339648174"/>
    <x v="0"/>
    <n v="362"/>
    <x v="507"/>
    <x v="1"/>
    <s v="USD"/>
    <x v="479"/>
    <n v="1564894800"/>
    <b v="0"/>
    <b v="0"/>
    <x v="3"/>
    <x v="3"/>
    <x v="3"/>
  </r>
  <r>
    <n v="512"/>
    <x v="504"/>
    <x v="512"/>
    <x v="14"/>
    <n v="12678"/>
    <n v="139.31868131868131"/>
    <x v="1"/>
    <n v="239"/>
    <x v="508"/>
    <x v="1"/>
    <s v="USD"/>
    <x v="480"/>
    <n v="1404622800"/>
    <b v="0"/>
    <b v="1"/>
    <x v="11"/>
    <x v="6"/>
    <x v="11"/>
  </r>
  <r>
    <n v="513"/>
    <x v="505"/>
    <x v="513"/>
    <x v="111"/>
    <n v="3260"/>
    <n v="39.277108433734945"/>
    <x v="3"/>
    <n v="35"/>
    <x v="509"/>
    <x v="1"/>
    <s v="USD"/>
    <x v="180"/>
    <n v="1284181200"/>
    <b v="0"/>
    <b v="0"/>
    <x v="19"/>
    <x v="4"/>
    <x v="19"/>
  </r>
  <r>
    <n v="514"/>
    <x v="506"/>
    <x v="514"/>
    <x v="289"/>
    <n v="31123"/>
    <n v="22.439077144917089"/>
    <x v="3"/>
    <n v="528"/>
    <x v="510"/>
    <x v="5"/>
    <s v="CHF"/>
    <x v="481"/>
    <n v="1386741600"/>
    <b v="0"/>
    <b v="1"/>
    <x v="1"/>
    <x v="1"/>
    <x v="1"/>
  </r>
  <r>
    <n v="515"/>
    <x v="507"/>
    <x v="515"/>
    <x v="133"/>
    <n v="4797"/>
    <n v="55.779069767441861"/>
    <x v="0"/>
    <n v="133"/>
    <x v="511"/>
    <x v="0"/>
    <s v="CAD"/>
    <x v="482"/>
    <n v="1324792800"/>
    <b v="0"/>
    <b v="1"/>
    <x v="3"/>
    <x v="3"/>
    <x v="3"/>
  </r>
  <r>
    <n v="516"/>
    <x v="508"/>
    <x v="516"/>
    <x v="290"/>
    <n v="53324"/>
    <n v="42.523125996810208"/>
    <x v="0"/>
    <n v="846"/>
    <x v="512"/>
    <x v="1"/>
    <s v="USD"/>
    <x v="194"/>
    <n v="1284354000"/>
    <b v="0"/>
    <b v="0"/>
    <x v="9"/>
    <x v="5"/>
    <x v="9"/>
  </r>
  <r>
    <n v="517"/>
    <x v="509"/>
    <x v="517"/>
    <x v="291"/>
    <n v="6608"/>
    <n v="112.00000000000001"/>
    <x v="1"/>
    <n v="78"/>
    <x v="513"/>
    <x v="1"/>
    <s v="USD"/>
    <x v="483"/>
    <n v="1494392400"/>
    <b v="0"/>
    <b v="0"/>
    <x v="0"/>
    <x v="0"/>
    <x v="0"/>
  </r>
  <r>
    <n v="518"/>
    <x v="510"/>
    <x v="518"/>
    <x v="35"/>
    <n v="622"/>
    <n v="7.0681818181818183"/>
    <x v="0"/>
    <n v="10"/>
    <x v="514"/>
    <x v="1"/>
    <s v="USD"/>
    <x v="484"/>
    <n v="1519538400"/>
    <b v="0"/>
    <b v="1"/>
    <x v="10"/>
    <x v="4"/>
    <x v="10"/>
  </r>
  <r>
    <n v="519"/>
    <x v="511"/>
    <x v="519"/>
    <x v="96"/>
    <n v="180802"/>
    <n v="101.74563871693867"/>
    <x v="1"/>
    <n v="1773"/>
    <x v="515"/>
    <x v="1"/>
    <s v="USD"/>
    <x v="355"/>
    <n v="1421906400"/>
    <b v="0"/>
    <b v="1"/>
    <x v="1"/>
    <x v="1"/>
    <x v="1"/>
  </r>
  <r>
    <n v="520"/>
    <x v="512"/>
    <x v="520"/>
    <x v="126"/>
    <n v="3406"/>
    <n v="425.75"/>
    <x v="1"/>
    <n v="32"/>
    <x v="516"/>
    <x v="1"/>
    <s v="USD"/>
    <x v="485"/>
    <n v="1555909200"/>
    <b v="0"/>
    <b v="0"/>
    <x v="3"/>
    <x v="3"/>
    <x v="3"/>
  </r>
  <r>
    <n v="521"/>
    <x v="513"/>
    <x v="47"/>
    <x v="4"/>
    <n v="11061"/>
    <n v="145.53947368421052"/>
    <x v="1"/>
    <n v="369"/>
    <x v="517"/>
    <x v="1"/>
    <s v="USD"/>
    <x v="486"/>
    <n v="1472446800"/>
    <b v="0"/>
    <b v="1"/>
    <x v="6"/>
    <x v="4"/>
    <x v="6"/>
  </r>
  <r>
    <n v="522"/>
    <x v="514"/>
    <x v="521"/>
    <x v="292"/>
    <n v="16389"/>
    <n v="32.453465346534657"/>
    <x v="0"/>
    <n v="191"/>
    <x v="518"/>
    <x v="1"/>
    <s v="USD"/>
    <x v="487"/>
    <n v="1342328400"/>
    <b v="0"/>
    <b v="0"/>
    <x v="12"/>
    <x v="4"/>
    <x v="12"/>
  </r>
  <r>
    <n v="523"/>
    <x v="515"/>
    <x v="522"/>
    <x v="79"/>
    <n v="6303"/>
    <n v="700.33333333333326"/>
    <x v="1"/>
    <n v="89"/>
    <x v="519"/>
    <x v="1"/>
    <s v="USD"/>
    <x v="488"/>
    <n v="1268114400"/>
    <b v="0"/>
    <b v="0"/>
    <x v="12"/>
    <x v="4"/>
    <x v="12"/>
  </r>
  <r>
    <n v="524"/>
    <x v="516"/>
    <x v="523"/>
    <x v="127"/>
    <n v="81136"/>
    <n v="83.904860392967933"/>
    <x v="0"/>
    <n v="1979"/>
    <x v="520"/>
    <x v="1"/>
    <s v="USD"/>
    <x v="489"/>
    <n v="1273381200"/>
    <b v="0"/>
    <b v="0"/>
    <x v="3"/>
    <x v="3"/>
    <x v="3"/>
  </r>
  <r>
    <n v="525"/>
    <x v="517"/>
    <x v="524"/>
    <x v="118"/>
    <n v="1768"/>
    <n v="84.19047619047619"/>
    <x v="0"/>
    <n v="63"/>
    <x v="521"/>
    <x v="1"/>
    <s v="USD"/>
    <x v="490"/>
    <n v="1290837600"/>
    <b v="0"/>
    <b v="0"/>
    <x v="8"/>
    <x v="2"/>
    <x v="8"/>
  </r>
  <r>
    <n v="526"/>
    <x v="518"/>
    <x v="525"/>
    <x v="111"/>
    <n v="12944"/>
    <n v="155.95180722891567"/>
    <x v="1"/>
    <n v="147"/>
    <x v="522"/>
    <x v="1"/>
    <s v="USD"/>
    <x v="312"/>
    <n v="1454306400"/>
    <b v="0"/>
    <b v="1"/>
    <x v="3"/>
    <x v="3"/>
    <x v="3"/>
  </r>
  <r>
    <n v="527"/>
    <x v="519"/>
    <x v="526"/>
    <x v="223"/>
    <n v="188480"/>
    <n v="99.619450317124731"/>
    <x v="0"/>
    <n v="6080"/>
    <x v="523"/>
    <x v="0"/>
    <s v="CAD"/>
    <x v="491"/>
    <n v="1457762400"/>
    <b v="0"/>
    <b v="0"/>
    <x v="10"/>
    <x v="4"/>
    <x v="10"/>
  </r>
  <r>
    <n v="528"/>
    <x v="520"/>
    <x v="527"/>
    <x v="25"/>
    <n v="7227"/>
    <n v="80.300000000000011"/>
    <x v="0"/>
    <n v="80"/>
    <x v="524"/>
    <x v="4"/>
    <s v="GBP"/>
    <x v="492"/>
    <n v="1389074400"/>
    <b v="0"/>
    <b v="0"/>
    <x v="7"/>
    <x v="1"/>
    <x v="7"/>
  </r>
  <r>
    <n v="529"/>
    <x v="521"/>
    <x v="528"/>
    <x v="135"/>
    <n v="574"/>
    <n v="11.254901960784313"/>
    <x v="0"/>
    <n v="9"/>
    <x v="525"/>
    <x v="1"/>
    <s v="USD"/>
    <x v="493"/>
    <n v="1402117200"/>
    <b v="0"/>
    <b v="0"/>
    <x v="11"/>
    <x v="6"/>
    <x v="11"/>
  </r>
  <r>
    <n v="530"/>
    <x v="522"/>
    <x v="529"/>
    <x v="293"/>
    <n v="96328"/>
    <n v="91.740952380952379"/>
    <x v="0"/>
    <n v="1784"/>
    <x v="526"/>
    <x v="1"/>
    <s v="USD"/>
    <x v="494"/>
    <n v="1284440400"/>
    <b v="0"/>
    <b v="1"/>
    <x v="13"/>
    <x v="5"/>
    <x v="13"/>
  </r>
  <r>
    <n v="531"/>
    <x v="523"/>
    <x v="530"/>
    <x v="294"/>
    <n v="178338"/>
    <n v="95.521156936261391"/>
    <x v="2"/>
    <n v="3640"/>
    <x v="527"/>
    <x v="5"/>
    <s v="CHF"/>
    <x v="495"/>
    <n v="1388988000"/>
    <b v="0"/>
    <b v="0"/>
    <x v="11"/>
    <x v="6"/>
    <x v="11"/>
  </r>
  <r>
    <n v="532"/>
    <x v="524"/>
    <x v="531"/>
    <x v="39"/>
    <n v="8046"/>
    <n v="502.87499999999994"/>
    <x v="1"/>
    <n v="126"/>
    <x v="528"/>
    <x v="0"/>
    <s v="CAD"/>
    <x v="496"/>
    <n v="1516946400"/>
    <b v="0"/>
    <b v="0"/>
    <x v="3"/>
    <x v="3"/>
    <x v="3"/>
  </r>
  <r>
    <n v="533"/>
    <x v="525"/>
    <x v="532"/>
    <x v="295"/>
    <n v="184086"/>
    <n v="159.24394463667818"/>
    <x v="1"/>
    <n v="2218"/>
    <x v="529"/>
    <x v="4"/>
    <s v="GBP"/>
    <x v="497"/>
    <n v="1377752400"/>
    <b v="0"/>
    <b v="0"/>
    <x v="7"/>
    <x v="1"/>
    <x v="7"/>
  </r>
  <r>
    <n v="534"/>
    <x v="526"/>
    <x v="533"/>
    <x v="296"/>
    <n v="13385"/>
    <n v="15.022446689113355"/>
    <x v="0"/>
    <n v="243"/>
    <x v="530"/>
    <x v="1"/>
    <s v="USD"/>
    <x v="498"/>
    <n v="1534568400"/>
    <b v="0"/>
    <b v="1"/>
    <x v="6"/>
    <x v="4"/>
    <x v="6"/>
  </r>
  <r>
    <n v="535"/>
    <x v="527"/>
    <x v="534"/>
    <x v="97"/>
    <n v="12533"/>
    <n v="482.03846153846149"/>
    <x v="1"/>
    <n v="202"/>
    <x v="531"/>
    <x v="6"/>
    <s v="EUR"/>
    <x v="499"/>
    <n v="1528606800"/>
    <b v="0"/>
    <b v="1"/>
    <x v="3"/>
    <x v="3"/>
    <x v="3"/>
  </r>
  <r>
    <n v="536"/>
    <x v="528"/>
    <x v="535"/>
    <x v="122"/>
    <n v="14697"/>
    <n v="149.96938775510205"/>
    <x v="1"/>
    <n v="140"/>
    <x v="532"/>
    <x v="6"/>
    <s v="EUR"/>
    <x v="500"/>
    <n v="1284872400"/>
    <b v="0"/>
    <b v="0"/>
    <x v="13"/>
    <x v="5"/>
    <x v="13"/>
  </r>
  <r>
    <n v="537"/>
    <x v="529"/>
    <x v="536"/>
    <x v="197"/>
    <n v="98935"/>
    <n v="117.22156398104266"/>
    <x v="1"/>
    <n v="1052"/>
    <x v="533"/>
    <x v="3"/>
    <s v="DKK"/>
    <x v="501"/>
    <n v="1537592400"/>
    <b v="1"/>
    <b v="1"/>
    <x v="4"/>
    <x v="4"/>
    <x v="4"/>
  </r>
  <r>
    <n v="538"/>
    <x v="530"/>
    <x v="537"/>
    <x v="297"/>
    <n v="57034"/>
    <n v="37.695968274950431"/>
    <x v="0"/>
    <n v="1296"/>
    <x v="534"/>
    <x v="1"/>
    <s v="USD"/>
    <x v="502"/>
    <n v="1381208400"/>
    <b v="0"/>
    <b v="0"/>
    <x v="20"/>
    <x v="6"/>
    <x v="20"/>
  </r>
  <r>
    <n v="539"/>
    <x v="531"/>
    <x v="538"/>
    <x v="122"/>
    <n v="7120"/>
    <n v="72.653061224489804"/>
    <x v="0"/>
    <n v="77"/>
    <x v="535"/>
    <x v="1"/>
    <s v="USD"/>
    <x v="503"/>
    <n v="1562475600"/>
    <b v="0"/>
    <b v="1"/>
    <x v="0"/>
    <x v="0"/>
    <x v="0"/>
  </r>
  <r>
    <n v="540"/>
    <x v="532"/>
    <x v="539"/>
    <x v="98"/>
    <n v="14097"/>
    <n v="265.98113207547169"/>
    <x v="1"/>
    <n v="247"/>
    <x v="536"/>
    <x v="1"/>
    <s v="USD"/>
    <x v="504"/>
    <n v="1527397200"/>
    <b v="0"/>
    <b v="0"/>
    <x v="14"/>
    <x v="7"/>
    <x v="14"/>
  </r>
  <r>
    <n v="541"/>
    <x v="533"/>
    <x v="540"/>
    <x v="298"/>
    <n v="43086"/>
    <n v="24.205617977528089"/>
    <x v="0"/>
    <n v="395"/>
    <x v="537"/>
    <x v="6"/>
    <s v="EUR"/>
    <x v="505"/>
    <n v="1436158800"/>
    <b v="0"/>
    <b v="0"/>
    <x v="20"/>
    <x v="6"/>
    <x v="20"/>
  </r>
  <r>
    <n v="542"/>
    <x v="534"/>
    <x v="541"/>
    <x v="299"/>
    <n v="1930"/>
    <n v="2.5064935064935066"/>
    <x v="0"/>
    <n v="49"/>
    <x v="538"/>
    <x v="4"/>
    <s v="GBP"/>
    <x v="506"/>
    <n v="1456034400"/>
    <b v="0"/>
    <b v="0"/>
    <x v="7"/>
    <x v="1"/>
    <x v="7"/>
  </r>
  <r>
    <n v="543"/>
    <x v="535"/>
    <x v="542"/>
    <x v="300"/>
    <n v="13864"/>
    <n v="16.329799764428738"/>
    <x v="0"/>
    <n v="180"/>
    <x v="539"/>
    <x v="1"/>
    <s v="USD"/>
    <x v="507"/>
    <n v="1380171600"/>
    <b v="0"/>
    <b v="0"/>
    <x v="11"/>
    <x v="6"/>
    <x v="11"/>
  </r>
  <r>
    <n v="544"/>
    <x v="536"/>
    <x v="543"/>
    <x v="54"/>
    <n v="7742"/>
    <n v="276.5"/>
    <x v="1"/>
    <n v="84"/>
    <x v="540"/>
    <x v="1"/>
    <s v="USD"/>
    <x v="508"/>
    <n v="1453356000"/>
    <b v="0"/>
    <b v="0"/>
    <x v="1"/>
    <x v="1"/>
    <x v="1"/>
  </r>
  <r>
    <n v="545"/>
    <x v="537"/>
    <x v="544"/>
    <x v="301"/>
    <n v="164109"/>
    <n v="88.803571428571431"/>
    <x v="0"/>
    <n v="2690"/>
    <x v="541"/>
    <x v="1"/>
    <s v="USD"/>
    <x v="509"/>
    <n v="1578981600"/>
    <b v="0"/>
    <b v="0"/>
    <x v="3"/>
    <x v="3"/>
    <x v="3"/>
  </r>
  <r>
    <n v="546"/>
    <x v="538"/>
    <x v="545"/>
    <x v="3"/>
    <n v="6870"/>
    <n v="163.57142857142856"/>
    <x v="1"/>
    <n v="88"/>
    <x v="542"/>
    <x v="1"/>
    <s v="USD"/>
    <x v="510"/>
    <n v="1537419600"/>
    <b v="0"/>
    <b v="1"/>
    <x v="3"/>
    <x v="3"/>
    <x v="3"/>
  </r>
  <r>
    <n v="547"/>
    <x v="539"/>
    <x v="546"/>
    <x v="81"/>
    <n v="12597"/>
    <n v="969"/>
    <x v="1"/>
    <n v="156"/>
    <x v="543"/>
    <x v="1"/>
    <s v="USD"/>
    <x v="511"/>
    <n v="1423202400"/>
    <b v="0"/>
    <b v="0"/>
    <x v="6"/>
    <x v="4"/>
    <x v="6"/>
  </r>
  <r>
    <n v="548"/>
    <x v="540"/>
    <x v="547"/>
    <x v="302"/>
    <n v="179074"/>
    <n v="270.91376701966715"/>
    <x v="1"/>
    <n v="2985"/>
    <x v="544"/>
    <x v="1"/>
    <s v="USD"/>
    <x v="512"/>
    <n v="1460610000"/>
    <b v="0"/>
    <b v="0"/>
    <x v="3"/>
    <x v="3"/>
    <x v="3"/>
  </r>
  <r>
    <n v="549"/>
    <x v="541"/>
    <x v="548"/>
    <x v="303"/>
    <n v="83843"/>
    <n v="284.21355932203392"/>
    <x v="1"/>
    <n v="762"/>
    <x v="545"/>
    <x v="1"/>
    <s v="USD"/>
    <x v="513"/>
    <n v="1370494800"/>
    <b v="0"/>
    <b v="0"/>
    <x v="8"/>
    <x v="2"/>
    <x v="8"/>
  </r>
  <r>
    <n v="550"/>
    <x v="542"/>
    <x v="549"/>
    <x v="0"/>
    <n v="4"/>
    <n v="4"/>
    <x v="3"/>
    <n v="1"/>
    <x v="446"/>
    <x v="5"/>
    <s v="CHF"/>
    <x v="514"/>
    <n v="1332306000"/>
    <b v="0"/>
    <b v="0"/>
    <x v="7"/>
    <x v="1"/>
    <x v="7"/>
  </r>
  <r>
    <n v="551"/>
    <x v="543"/>
    <x v="550"/>
    <x v="304"/>
    <n v="105598"/>
    <n v="58.6329816768462"/>
    <x v="0"/>
    <n v="2779"/>
    <x v="546"/>
    <x v="2"/>
    <s v="AUD"/>
    <x v="515"/>
    <n v="1422511200"/>
    <b v="0"/>
    <b v="1"/>
    <x v="2"/>
    <x v="2"/>
    <x v="2"/>
  </r>
  <r>
    <n v="552"/>
    <x v="544"/>
    <x v="551"/>
    <x v="25"/>
    <n v="8866"/>
    <n v="98.51111111111112"/>
    <x v="0"/>
    <n v="92"/>
    <x v="547"/>
    <x v="1"/>
    <s v="USD"/>
    <x v="516"/>
    <n v="1480312800"/>
    <b v="0"/>
    <b v="0"/>
    <x v="3"/>
    <x v="3"/>
    <x v="3"/>
  </r>
  <r>
    <n v="553"/>
    <x v="545"/>
    <x v="552"/>
    <x v="305"/>
    <n v="75022"/>
    <n v="43.975381008206334"/>
    <x v="0"/>
    <n v="1028"/>
    <x v="548"/>
    <x v="1"/>
    <s v="USD"/>
    <x v="517"/>
    <n v="1294034400"/>
    <b v="0"/>
    <b v="0"/>
    <x v="1"/>
    <x v="1"/>
    <x v="1"/>
  </r>
  <r>
    <n v="554"/>
    <x v="546"/>
    <x v="553"/>
    <x v="40"/>
    <n v="14408"/>
    <n v="151.66315789473683"/>
    <x v="1"/>
    <n v="554"/>
    <x v="549"/>
    <x v="0"/>
    <s v="CAD"/>
    <x v="518"/>
    <n v="1482645600"/>
    <b v="0"/>
    <b v="0"/>
    <x v="7"/>
    <x v="1"/>
    <x v="7"/>
  </r>
  <r>
    <n v="555"/>
    <x v="547"/>
    <x v="554"/>
    <x v="9"/>
    <n v="14089"/>
    <n v="223.63492063492063"/>
    <x v="1"/>
    <n v="135"/>
    <x v="550"/>
    <x v="3"/>
    <s v="DKK"/>
    <x v="519"/>
    <n v="1399093200"/>
    <b v="0"/>
    <b v="0"/>
    <x v="1"/>
    <x v="1"/>
    <x v="1"/>
  </r>
  <r>
    <n v="556"/>
    <x v="195"/>
    <x v="555"/>
    <x v="5"/>
    <n v="12467"/>
    <n v="239.75"/>
    <x v="1"/>
    <n v="122"/>
    <x v="551"/>
    <x v="1"/>
    <s v="USD"/>
    <x v="520"/>
    <n v="1315890000"/>
    <b v="0"/>
    <b v="1"/>
    <x v="18"/>
    <x v="5"/>
    <x v="18"/>
  </r>
  <r>
    <n v="557"/>
    <x v="548"/>
    <x v="556"/>
    <x v="46"/>
    <n v="11960"/>
    <n v="199.33333333333334"/>
    <x v="1"/>
    <n v="221"/>
    <x v="552"/>
    <x v="1"/>
    <s v="USD"/>
    <x v="521"/>
    <n v="1444021200"/>
    <b v="0"/>
    <b v="1"/>
    <x v="22"/>
    <x v="4"/>
    <x v="22"/>
  </r>
  <r>
    <n v="558"/>
    <x v="549"/>
    <x v="557"/>
    <x v="306"/>
    <n v="7966"/>
    <n v="137.34482758620689"/>
    <x v="1"/>
    <n v="126"/>
    <x v="553"/>
    <x v="1"/>
    <s v="USD"/>
    <x v="522"/>
    <n v="1460005200"/>
    <b v="0"/>
    <b v="0"/>
    <x v="3"/>
    <x v="3"/>
    <x v="3"/>
  </r>
  <r>
    <n v="559"/>
    <x v="550"/>
    <x v="558"/>
    <x v="307"/>
    <n v="106321"/>
    <n v="100.9696106362773"/>
    <x v="1"/>
    <n v="1022"/>
    <x v="554"/>
    <x v="1"/>
    <s v="USD"/>
    <x v="523"/>
    <n v="1470718800"/>
    <b v="0"/>
    <b v="0"/>
    <x v="3"/>
    <x v="3"/>
    <x v="3"/>
  </r>
  <r>
    <n v="560"/>
    <x v="551"/>
    <x v="559"/>
    <x v="77"/>
    <n v="158832"/>
    <n v="794.16"/>
    <x v="1"/>
    <n v="3177"/>
    <x v="555"/>
    <x v="1"/>
    <s v="USD"/>
    <x v="524"/>
    <n v="1325052000"/>
    <b v="0"/>
    <b v="0"/>
    <x v="10"/>
    <x v="4"/>
    <x v="10"/>
  </r>
  <r>
    <n v="561"/>
    <x v="552"/>
    <x v="560"/>
    <x v="162"/>
    <n v="11091"/>
    <n v="369.7"/>
    <x v="1"/>
    <n v="198"/>
    <x v="556"/>
    <x v="5"/>
    <s v="CHF"/>
    <x v="525"/>
    <n v="1319000400"/>
    <b v="0"/>
    <b v="0"/>
    <x v="3"/>
    <x v="3"/>
    <x v="3"/>
  </r>
  <r>
    <n v="562"/>
    <x v="553"/>
    <x v="561"/>
    <x v="34"/>
    <n v="1269"/>
    <n v="12.818181818181817"/>
    <x v="0"/>
    <n v="26"/>
    <x v="557"/>
    <x v="5"/>
    <s v="CHF"/>
    <x v="188"/>
    <n v="1552539600"/>
    <b v="0"/>
    <b v="0"/>
    <x v="1"/>
    <x v="1"/>
    <x v="1"/>
  </r>
  <r>
    <n v="563"/>
    <x v="554"/>
    <x v="562"/>
    <x v="41"/>
    <n v="5107"/>
    <n v="138.02702702702703"/>
    <x v="1"/>
    <n v="85"/>
    <x v="558"/>
    <x v="2"/>
    <s v="AUD"/>
    <x v="526"/>
    <n v="1543816800"/>
    <b v="0"/>
    <b v="0"/>
    <x v="4"/>
    <x v="4"/>
    <x v="4"/>
  </r>
  <r>
    <n v="564"/>
    <x v="555"/>
    <x v="563"/>
    <x v="308"/>
    <n v="141393"/>
    <n v="83.813278008298752"/>
    <x v="0"/>
    <n v="1790"/>
    <x v="559"/>
    <x v="1"/>
    <s v="USD"/>
    <x v="527"/>
    <n v="1427086800"/>
    <b v="0"/>
    <b v="0"/>
    <x v="3"/>
    <x v="3"/>
    <x v="3"/>
  </r>
  <r>
    <n v="565"/>
    <x v="556"/>
    <x v="564"/>
    <x v="309"/>
    <n v="194166"/>
    <n v="204.60063224446787"/>
    <x v="1"/>
    <n v="3596"/>
    <x v="560"/>
    <x v="1"/>
    <s v="USD"/>
    <x v="528"/>
    <n v="1323064800"/>
    <b v="0"/>
    <b v="0"/>
    <x v="3"/>
    <x v="3"/>
    <x v="3"/>
  </r>
  <r>
    <n v="566"/>
    <x v="557"/>
    <x v="565"/>
    <x v="29"/>
    <n v="4124"/>
    <n v="44.344086021505376"/>
    <x v="0"/>
    <n v="37"/>
    <x v="561"/>
    <x v="1"/>
    <s v="USD"/>
    <x v="522"/>
    <n v="1458277200"/>
    <b v="0"/>
    <b v="1"/>
    <x v="5"/>
    <x v="1"/>
    <x v="5"/>
  </r>
  <r>
    <n v="567"/>
    <x v="558"/>
    <x v="566"/>
    <x v="85"/>
    <n v="14865"/>
    <n v="218.60294117647058"/>
    <x v="1"/>
    <n v="244"/>
    <x v="562"/>
    <x v="1"/>
    <s v="USD"/>
    <x v="529"/>
    <n v="1405141200"/>
    <b v="0"/>
    <b v="0"/>
    <x v="1"/>
    <x v="1"/>
    <x v="1"/>
  </r>
  <r>
    <n v="568"/>
    <x v="559"/>
    <x v="567"/>
    <x v="310"/>
    <n v="134688"/>
    <n v="186.03314917127071"/>
    <x v="1"/>
    <n v="5180"/>
    <x v="563"/>
    <x v="1"/>
    <s v="USD"/>
    <x v="530"/>
    <n v="1283058000"/>
    <b v="0"/>
    <b v="0"/>
    <x v="3"/>
    <x v="3"/>
    <x v="3"/>
  </r>
  <r>
    <n v="569"/>
    <x v="560"/>
    <x v="568"/>
    <x v="311"/>
    <n v="47705"/>
    <n v="237.33830845771143"/>
    <x v="1"/>
    <n v="589"/>
    <x v="564"/>
    <x v="6"/>
    <s v="EUR"/>
    <x v="531"/>
    <n v="1295762400"/>
    <b v="0"/>
    <b v="0"/>
    <x v="10"/>
    <x v="4"/>
    <x v="10"/>
  </r>
  <r>
    <n v="570"/>
    <x v="561"/>
    <x v="569"/>
    <x v="312"/>
    <n v="95364"/>
    <n v="305.65384615384613"/>
    <x v="1"/>
    <n v="2725"/>
    <x v="565"/>
    <x v="1"/>
    <s v="USD"/>
    <x v="515"/>
    <n v="1419573600"/>
    <b v="0"/>
    <b v="1"/>
    <x v="1"/>
    <x v="1"/>
    <x v="1"/>
  </r>
  <r>
    <n v="571"/>
    <x v="562"/>
    <x v="570"/>
    <x v="26"/>
    <n v="3295"/>
    <n v="94.142857142857139"/>
    <x v="0"/>
    <n v="35"/>
    <x v="566"/>
    <x v="6"/>
    <s v="EUR"/>
    <x v="532"/>
    <n v="1438750800"/>
    <b v="0"/>
    <b v="0"/>
    <x v="12"/>
    <x v="4"/>
    <x v="12"/>
  </r>
  <r>
    <n v="572"/>
    <x v="563"/>
    <x v="571"/>
    <x v="25"/>
    <n v="4896"/>
    <n v="54.400000000000006"/>
    <x v="3"/>
    <n v="94"/>
    <x v="567"/>
    <x v="1"/>
    <s v="USD"/>
    <x v="533"/>
    <n v="1444798800"/>
    <b v="0"/>
    <b v="1"/>
    <x v="1"/>
    <x v="1"/>
    <x v="1"/>
  </r>
  <r>
    <n v="573"/>
    <x v="564"/>
    <x v="572"/>
    <x v="313"/>
    <n v="7496"/>
    <n v="111.88059701492537"/>
    <x v="1"/>
    <n v="300"/>
    <x v="568"/>
    <x v="1"/>
    <s v="USD"/>
    <x v="409"/>
    <n v="1399179600"/>
    <b v="0"/>
    <b v="0"/>
    <x v="23"/>
    <x v="8"/>
    <x v="23"/>
  </r>
  <r>
    <n v="574"/>
    <x v="565"/>
    <x v="573"/>
    <x v="50"/>
    <n v="9967"/>
    <n v="369.14814814814815"/>
    <x v="1"/>
    <n v="144"/>
    <x v="569"/>
    <x v="1"/>
    <s v="USD"/>
    <x v="534"/>
    <n v="1576562400"/>
    <b v="0"/>
    <b v="1"/>
    <x v="0"/>
    <x v="0"/>
    <x v="0"/>
  </r>
  <r>
    <n v="575"/>
    <x v="566"/>
    <x v="574"/>
    <x v="314"/>
    <n v="52421"/>
    <n v="62.930372148859547"/>
    <x v="0"/>
    <n v="558"/>
    <x v="570"/>
    <x v="1"/>
    <s v="USD"/>
    <x v="53"/>
    <n v="1400821200"/>
    <b v="0"/>
    <b v="1"/>
    <x v="3"/>
    <x v="3"/>
    <x v="3"/>
  </r>
  <r>
    <n v="576"/>
    <x v="567"/>
    <x v="575"/>
    <x v="62"/>
    <n v="6298"/>
    <n v="64.927835051546396"/>
    <x v="0"/>
    <n v="64"/>
    <x v="571"/>
    <x v="1"/>
    <s v="USD"/>
    <x v="535"/>
    <n v="1510984800"/>
    <b v="0"/>
    <b v="0"/>
    <x v="3"/>
    <x v="3"/>
    <x v="3"/>
  </r>
  <r>
    <n v="577"/>
    <x v="568"/>
    <x v="576"/>
    <x v="139"/>
    <n v="1546"/>
    <n v="18.853658536585368"/>
    <x v="3"/>
    <n v="37"/>
    <x v="572"/>
    <x v="1"/>
    <s v="USD"/>
    <x v="536"/>
    <n v="1302066000"/>
    <b v="0"/>
    <b v="0"/>
    <x v="17"/>
    <x v="1"/>
    <x v="17"/>
  </r>
  <r>
    <n v="578"/>
    <x v="569"/>
    <x v="577"/>
    <x v="315"/>
    <n v="16168"/>
    <n v="16.754404145077721"/>
    <x v="0"/>
    <n v="245"/>
    <x v="573"/>
    <x v="1"/>
    <s v="USD"/>
    <x v="537"/>
    <n v="1322978400"/>
    <b v="0"/>
    <b v="0"/>
    <x v="22"/>
    <x v="4"/>
    <x v="22"/>
  </r>
  <r>
    <n v="579"/>
    <x v="570"/>
    <x v="578"/>
    <x v="8"/>
    <n v="6269"/>
    <n v="101.11290322580646"/>
    <x v="1"/>
    <n v="87"/>
    <x v="574"/>
    <x v="1"/>
    <s v="USD"/>
    <x v="538"/>
    <n v="1313730000"/>
    <b v="0"/>
    <b v="0"/>
    <x v="17"/>
    <x v="1"/>
    <x v="17"/>
  </r>
  <r>
    <n v="580"/>
    <x v="251"/>
    <x v="579"/>
    <x v="316"/>
    <n v="149578"/>
    <n v="341.5022831050228"/>
    <x v="1"/>
    <n v="3116"/>
    <x v="575"/>
    <x v="1"/>
    <s v="USD"/>
    <x v="539"/>
    <n v="1394085600"/>
    <b v="0"/>
    <b v="0"/>
    <x v="3"/>
    <x v="3"/>
    <x v="3"/>
  </r>
  <r>
    <n v="581"/>
    <x v="571"/>
    <x v="580"/>
    <x v="46"/>
    <n v="3841"/>
    <n v="64.016666666666666"/>
    <x v="0"/>
    <n v="71"/>
    <x v="576"/>
    <x v="1"/>
    <s v="USD"/>
    <x v="540"/>
    <n v="1305349200"/>
    <b v="0"/>
    <b v="0"/>
    <x v="2"/>
    <x v="2"/>
    <x v="2"/>
  </r>
  <r>
    <n v="582"/>
    <x v="572"/>
    <x v="581"/>
    <x v="251"/>
    <n v="4531"/>
    <n v="52.080459770114942"/>
    <x v="0"/>
    <n v="42"/>
    <x v="577"/>
    <x v="1"/>
    <s v="USD"/>
    <x v="505"/>
    <n v="1434344400"/>
    <b v="0"/>
    <b v="1"/>
    <x v="11"/>
    <x v="6"/>
    <x v="11"/>
  </r>
  <r>
    <n v="583"/>
    <x v="573"/>
    <x v="582"/>
    <x v="317"/>
    <n v="60934"/>
    <n v="322.40211640211641"/>
    <x v="1"/>
    <n v="909"/>
    <x v="578"/>
    <x v="1"/>
    <s v="USD"/>
    <x v="541"/>
    <n v="1331186400"/>
    <b v="0"/>
    <b v="0"/>
    <x v="4"/>
    <x v="4"/>
    <x v="4"/>
  </r>
  <r>
    <n v="584"/>
    <x v="8"/>
    <x v="583"/>
    <x v="318"/>
    <n v="103255"/>
    <n v="119.50810185185186"/>
    <x v="1"/>
    <n v="1613"/>
    <x v="579"/>
    <x v="1"/>
    <s v="USD"/>
    <x v="542"/>
    <n v="1336539600"/>
    <b v="0"/>
    <b v="0"/>
    <x v="2"/>
    <x v="2"/>
    <x v="2"/>
  </r>
  <r>
    <n v="585"/>
    <x v="574"/>
    <x v="584"/>
    <x v="200"/>
    <n v="13065"/>
    <n v="146.79775280898878"/>
    <x v="1"/>
    <n v="136"/>
    <x v="580"/>
    <x v="1"/>
    <s v="USD"/>
    <x v="543"/>
    <n v="1269752400"/>
    <b v="0"/>
    <b v="0"/>
    <x v="18"/>
    <x v="5"/>
    <x v="18"/>
  </r>
  <r>
    <n v="586"/>
    <x v="575"/>
    <x v="585"/>
    <x v="31"/>
    <n v="6654"/>
    <n v="950.57142857142856"/>
    <x v="1"/>
    <n v="130"/>
    <x v="581"/>
    <x v="1"/>
    <s v="USD"/>
    <x v="544"/>
    <n v="1291615200"/>
    <b v="0"/>
    <b v="0"/>
    <x v="1"/>
    <x v="1"/>
    <x v="1"/>
  </r>
  <r>
    <n v="587"/>
    <x v="576"/>
    <x v="586"/>
    <x v="151"/>
    <n v="6852"/>
    <n v="72.893617021276597"/>
    <x v="0"/>
    <n v="156"/>
    <x v="582"/>
    <x v="0"/>
    <s v="CAD"/>
    <x v="35"/>
    <n v="1552366800"/>
    <b v="0"/>
    <b v="1"/>
    <x v="0"/>
    <x v="0"/>
    <x v="0"/>
  </r>
  <r>
    <n v="588"/>
    <x v="577"/>
    <x v="587"/>
    <x v="215"/>
    <n v="124517"/>
    <n v="79.008248730964468"/>
    <x v="0"/>
    <n v="1368"/>
    <x v="583"/>
    <x v="4"/>
    <s v="GBP"/>
    <x v="152"/>
    <n v="1272171600"/>
    <b v="0"/>
    <b v="0"/>
    <x v="3"/>
    <x v="3"/>
    <x v="3"/>
  </r>
  <r>
    <n v="589"/>
    <x v="578"/>
    <x v="588"/>
    <x v="58"/>
    <n v="5113"/>
    <n v="64.721518987341781"/>
    <x v="0"/>
    <n v="102"/>
    <x v="584"/>
    <x v="1"/>
    <s v="USD"/>
    <x v="545"/>
    <n v="1436677200"/>
    <b v="0"/>
    <b v="0"/>
    <x v="4"/>
    <x v="4"/>
    <x v="4"/>
  </r>
  <r>
    <n v="590"/>
    <x v="579"/>
    <x v="589"/>
    <x v="143"/>
    <n v="5824"/>
    <n v="82.028169014084511"/>
    <x v="0"/>
    <n v="86"/>
    <x v="585"/>
    <x v="2"/>
    <s v="AUD"/>
    <x v="546"/>
    <n v="1420092000"/>
    <b v="0"/>
    <b v="0"/>
    <x v="15"/>
    <x v="5"/>
    <x v="15"/>
  </r>
  <r>
    <n v="591"/>
    <x v="580"/>
    <x v="590"/>
    <x v="60"/>
    <n v="6226"/>
    <n v="1037.6666666666667"/>
    <x v="1"/>
    <n v="102"/>
    <x v="586"/>
    <x v="1"/>
    <s v="USD"/>
    <x v="547"/>
    <n v="1279947600"/>
    <b v="0"/>
    <b v="0"/>
    <x v="11"/>
    <x v="6"/>
    <x v="11"/>
  </r>
  <r>
    <n v="592"/>
    <x v="581"/>
    <x v="591"/>
    <x v="154"/>
    <n v="20243"/>
    <n v="12.910076530612244"/>
    <x v="0"/>
    <n v="253"/>
    <x v="587"/>
    <x v="1"/>
    <s v="USD"/>
    <x v="548"/>
    <n v="1402203600"/>
    <b v="0"/>
    <b v="0"/>
    <x v="3"/>
    <x v="3"/>
    <x v="3"/>
  </r>
  <r>
    <n v="593"/>
    <x v="582"/>
    <x v="592"/>
    <x v="319"/>
    <n v="188288"/>
    <n v="154.84210526315789"/>
    <x v="1"/>
    <n v="4006"/>
    <x v="588"/>
    <x v="1"/>
    <s v="USD"/>
    <x v="549"/>
    <n v="1396933200"/>
    <b v="0"/>
    <b v="0"/>
    <x v="10"/>
    <x v="4"/>
    <x v="10"/>
  </r>
  <r>
    <n v="594"/>
    <x v="583"/>
    <x v="593"/>
    <x v="320"/>
    <n v="11167"/>
    <n v="7.0991735537190088"/>
    <x v="0"/>
    <n v="157"/>
    <x v="589"/>
    <x v="1"/>
    <s v="USD"/>
    <x v="550"/>
    <n v="1467262800"/>
    <b v="0"/>
    <b v="1"/>
    <x v="3"/>
    <x v="3"/>
    <x v="3"/>
  </r>
  <r>
    <n v="595"/>
    <x v="584"/>
    <x v="594"/>
    <x v="321"/>
    <n v="146595"/>
    <n v="208.52773826458036"/>
    <x v="1"/>
    <n v="1629"/>
    <x v="590"/>
    <x v="1"/>
    <s v="USD"/>
    <x v="551"/>
    <n v="1270530000"/>
    <b v="0"/>
    <b v="1"/>
    <x v="3"/>
    <x v="3"/>
    <x v="3"/>
  </r>
  <r>
    <n v="596"/>
    <x v="585"/>
    <x v="595"/>
    <x v="58"/>
    <n v="7875"/>
    <n v="99.683544303797461"/>
    <x v="0"/>
    <n v="183"/>
    <x v="591"/>
    <x v="1"/>
    <s v="USD"/>
    <x v="552"/>
    <n v="1457762400"/>
    <b v="0"/>
    <b v="1"/>
    <x v="6"/>
    <x v="4"/>
    <x v="6"/>
  </r>
  <r>
    <n v="597"/>
    <x v="586"/>
    <x v="596"/>
    <x v="322"/>
    <n v="148779"/>
    <n v="201.59756097560978"/>
    <x v="1"/>
    <n v="2188"/>
    <x v="592"/>
    <x v="1"/>
    <s v="USD"/>
    <x v="462"/>
    <n v="1575525600"/>
    <b v="0"/>
    <b v="0"/>
    <x v="3"/>
    <x v="3"/>
    <x v="3"/>
  </r>
  <r>
    <n v="598"/>
    <x v="587"/>
    <x v="597"/>
    <x v="323"/>
    <n v="175868"/>
    <n v="162.09032258064516"/>
    <x v="1"/>
    <n v="2409"/>
    <x v="593"/>
    <x v="6"/>
    <s v="EUR"/>
    <x v="553"/>
    <n v="1279083600"/>
    <b v="0"/>
    <b v="0"/>
    <x v="1"/>
    <x v="1"/>
    <x v="1"/>
  </r>
  <r>
    <n v="599"/>
    <x v="588"/>
    <x v="598"/>
    <x v="324"/>
    <n v="5112"/>
    <n v="3.6436208125445471"/>
    <x v="0"/>
    <n v="82"/>
    <x v="594"/>
    <x v="3"/>
    <s v="DKK"/>
    <x v="554"/>
    <n v="1424412000"/>
    <b v="0"/>
    <b v="0"/>
    <x v="4"/>
    <x v="4"/>
    <x v="4"/>
  </r>
  <r>
    <n v="600"/>
    <x v="589"/>
    <x v="599"/>
    <x v="0"/>
    <n v="5"/>
    <n v="5"/>
    <x v="0"/>
    <n v="1"/>
    <x v="298"/>
    <x v="4"/>
    <s v="GBP"/>
    <x v="555"/>
    <n v="1376197200"/>
    <b v="0"/>
    <b v="0"/>
    <x v="0"/>
    <x v="0"/>
    <x v="0"/>
  </r>
  <r>
    <n v="601"/>
    <x v="590"/>
    <x v="600"/>
    <x v="9"/>
    <n v="13018"/>
    <n v="206.63492063492063"/>
    <x v="1"/>
    <n v="194"/>
    <x v="595"/>
    <x v="1"/>
    <s v="USD"/>
    <x v="548"/>
    <n v="1402894800"/>
    <b v="1"/>
    <b v="0"/>
    <x v="8"/>
    <x v="2"/>
    <x v="8"/>
  </r>
  <r>
    <n v="602"/>
    <x v="591"/>
    <x v="601"/>
    <x v="325"/>
    <n v="91176"/>
    <n v="128.23628691983123"/>
    <x v="1"/>
    <n v="1140"/>
    <x v="596"/>
    <x v="1"/>
    <s v="USD"/>
    <x v="62"/>
    <n v="1434430800"/>
    <b v="0"/>
    <b v="0"/>
    <x v="3"/>
    <x v="3"/>
    <x v="3"/>
  </r>
  <r>
    <n v="603"/>
    <x v="592"/>
    <x v="602"/>
    <x v="98"/>
    <n v="6342"/>
    <n v="119.66037735849055"/>
    <x v="1"/>
    <n v="102"/>
    <x v="597"/>
    <x v="1"/>
    <s v="USD"/>
    <x v="556"/>
    <n v="1557896400"/>
    <b v="0"/>
    <b v="0"/>
    <x v="3"/>
    <x v="3"/>
    <x v="3"/>
  </r>
  <r>
    <n v="604"/>
    <x v="593"/>
    <x v="603"/>
    <x v="326"/>
    <n v="151438"/>
    <n v="170.73055242390078"/>
    <x v="1"/>
    <n v="2857"/>
    <x v="598"/>
    <x v="1"/>
    <s v="USD"/>
    <x v="557"/>
    <n v="1297490400"/>
    <b v="0"/>
    <b v="0"/>
    <x v="3"/>
    <x v="3"/>
    <x v="3"/>
  </r>
  <r>
    <n v="605"/>
    <x v="594"/>
    <x v="604"/>
    <x v="88"/>
    <n v="6178"/>
    <n v="187.21212121212122"/>
    <x v="1"/>
    <n v="107"/>
    <x v="599"/>
    <x v="1"/>
    <s v="USD"/>
    <x v="27"/>
    <n v="1447394400"/>
    <b v="0"/>
    <b v="0"/>
    <x v="9"/>
    <x v="5"/>
    <x v="9"/>
  </r>
  <r>
    <n v="606"/>
    <x v="595"/>
    <x v="605"/>
    <x v="74"/>
    <n v="6405"/>
    <n v="188.38235294117646"/>
    <x v="1"/>
    <n v="160"/>
    <x v="600"/>
    <x v="4"/>
    <s v="GBP"/>
    <x v="558"/>
    <n v="1458277200"/>
    <b v="0"/>
    <b v="0"/>
    <x v="1"/>
    <x v="1"/>
    <x v="1"/>
  </r>
  <r>
    <n v="607"/>
    <x v="596"/>
    <x v="606"/>
    <x v="327"/>
    <n v="180667"/>
    <n v="131.29869186046511"/>
    <x v="1"/>
    <n v="2230"/>
    <x v="601"/>
    <x v="1"/>
    <s v="USD"/>
    <x v="559"/>
    <n v="1395723600"/>
    <b v="0"/>
    <b v="0"/>
    <x v="0"/>
    <x v="0"/>
    <x v="0"/>
  </r>
  <r>
    <n v="608"/>
    <x v="597"/>
    <x v="607"/>
    <x v="61"/>
    <n v="11075"/>
    <n v="283.97435897435901"/>
    <x v="1"/>
    <n v="316"/>
    <x v="602"/>
    <x v="1"/>
    <s v="USD"/>
    <x v="426"/>
    <n v="1552197600"/>
    <b v="0"/>
    <b v="1"/>
    <x v="17"/>
    <x v="1"/>
    <x v="17"/>
  </r>
  <r>
    <n v="609"/>
    <x v="598"/>
    <x v="608"/>
    <x v="83"/>
    <n v="12042"/>
    <n v="120.41999999999999"/>
    <x v="1"/>
    <n v="117"/>
    <x v="603"/>
    <x v="1"/>
    <s v="USD"/>
    <x v="560"/>
    <n v="1549087200"/>
    <b v="0"/>
    <b v="0"/>
    <x v="22"/>
    <x v="4"/>
    <x v="22"/>
  </r>
  <r>
    <n v="610"/>
    <x v="599"/>
    <x v="609"/>
    <x v="328"/>
    <n v="179356"/>
    <n v="419.0560747663551"/>
    <x v="1"/>
    <n v="6406"/>
    <x v="604"/>
    <x v="1"/>
    <s v="USD"/>
    <x v="561"/>
    <n v="1356847200"/>
    <b v="0"/>
    <b v="0"/>
    <x v="3"/>
    <x v="3"/>
    <x v="3"/>
  </r>
  <r>
    <n v="611"/>
    <x v="600"/>
    <x v="610"/>
    <x v="139"/>
    <n v="1136"/>
    <n v="13.853658536585368"/>
    <x v="3"/>
    <n v="15"/>
    <x v="605"/>
    <x v="1"/>
    <s v="USD"/>
    <x v="562"/>
    <n v="1375765200"/>
    <b v="0"/>
    <b v="0"/>
    <x v="3"/>
    <x v="3"/>
    <x v="3"/>
  </r>
  <r>
    <n v="612"/>
    <x v="601"/>
    <x v="611"/>
    <x v="8"/>
    <n v="8645"/>
    <n v="139.43548387096774"/>
    <x v="1"/>
    <n v="192"/>
    <x v="606"/>
    <x v="1"/>
    <s v="USD"/>
    <x v="563"/>
    <n v="1289800800"/>
    <b v="0"/>
    <b v="0"/>
    <x v="5"/>
    <x v="1"/>
    <x v="5"/>
  </r>
  <r>
    <n v="613"/>
    <x v="602"/>
    <x v="612"/>
    <x v="65"/>
    <n v="1914"/>
    <n v="174"/>
    <x v="1"/>
    <n v="26"/>
    <x v="607"/>
    <x v="0"/>
    <s v="CAD"/>
    <x v="564"/>
    <n v="1504501200"/>
    <b v="0"/>
    <b v="0"/>
    <x v="3"/>
    <x v="3"/>
    <x v="3"/>
  </r>
  <r>
    <n v="614"/>
    <x v="603"/>
    <x v="613"/>
    <x v="329"/>
    <n v="41205"/>
    <n v="155.49056603773585"/>
    <x v="1"/>
    <n v="723"/>
    <x v="608"/>
    <x v="1"/>
    <s v="USD"/>
    <x v="565"/>
    <n v="1485669600"/>
    <b v="0"/>
    <b v="0"/>
    <x v="3"/>
    <x v="3"/>
    <x v="3"/>
  </r>
  <r>
    <n v="615"/>
    <x v="604"/>
    <x v="614"/>
    <x v="275"/>
    <n v="14488"/>
    <n v="170.44705882352943"/>
    <x v="1"/>
    <n v="170"/>
    <x v="609"/>
    <x v="6"/>
    <s v="EUR"/>
    <x v="566"/>
    <n v="1462770000"/>
    <b v="0"/>
    <b v="0"/>
    <x v="3"/>
    <x v="3"/>
    <x v="3"/>
  </r>
  <r>
    <n v="616"/>
    <x v="605"/>
    <x v="615"/>
    <x v="330"/>
    <n v="12129"/>
    <n v="189.515625"/>
    <x v="1"/>
    <n v="238"/>
    <x v="610"/>
    <x v="4"/>
    <s v="GBP"/>
    <x v="567"/>
    <n v="1379739600"/>
    <b v="0"/>
    <b v="1"/>
    <x v="7"/>
    <x v="1"/>
    <x v="7"/>
  </r>
  <r>
    <n v="617"/>
    <x v="606"/>
    <x v="616"/>
    <x v="1"/>
    <n v="3496"/>
    <n v="249.71428571428572"/>
    <x v="1"/>
    <n v="55"/>
    <x v="611"/>
    <x v="1"/>
    <s v="USD"/>
    <x v="568"/>
    <n v="1402722000"/>
    <b v="0"/>
    <b v="0"/>
    <x v="3"/>
    <x v="3"/>
    <x v="3"/>
  </r>
  <r>
    <n v="618"/>
    <x v="607"/>
    <x v="617"/>
    <x v="331"/>
    <n v="97037"/>
    <n v="48.860523665659613"/>
    <x v="0"/>
    <n v="1198"/>
    <x v="612"/>
    <x v="1"/>
    <s v="USD"/>
    <x v="569"/>
    <n v="1369285200"/>
    <b v="0"/>
    <b v="0"/>
    <x v="9"/>
    <x v="5"/>
    <x v="9"/>
  </r>
  <r>
    <n v="619"/>
    <x v="608"/>
    <x v="618"/>
    <x v="332"/>
    <n v="55757"/>
    <n v="28.461970393057683"/>
    <x v="0"/>
    <n v="648"/>
    <x v="613"/>
    <x v="1"/>
    <s v="USD"/>
    <x v="570"/>
    <n v="1304744400"/>
    <b v="1"/>
    <b v="1"/>
    <x v="3"/>
    <x v="3"/>
    <x v="3"/>
  </r>
  <r>
    <n v="620"/>
    <x v="609"/>
    <x v="619"/>
    <x v="333"/>
    <n v="11525"/>
    <n v="268.02325581395348"/>
    <x v="1"/>
    <n v="128"/>
    <x v="614"/>
    <x v="2"/>
    <s v="AUD"/>
    <x v="571"/>
    <n v="1468299600"/>
    <b v="0"/>
    <b v="0"/>
    <x v="14"/>
    <x v="7"/>
    <x v="14"/>
  </r>
  <r>
    <n v="621"/>
    <x v="610"/>
    <x v="620"/>
    <x v="334"/>
    <n v="158669"/>
    <n v="619.80078125"/>
    <x v="1"/>
    <n v="2144"/>
    <x v="615"/>
    <x v="1"/>
    <s v="USD"/>
    <x v="572"/>
    <n v="1474174800"/>
    <b v="0"/>
    <b v="0"/>
    <x v="3"/>
    <x v="3"/>
    <x v="3"/>
  </r>
  <r>
    <n v="622"/>
    <x v="611"/>
    <x v="621"/>
    <x v="335"/>
    <n v="5916"/>
    <n v="3.1301587301587301"/>
    <x v="0"/>
    <n v="64"/>
    <x v="616"/>
    <x v="1"/>
    <s v="USD"/>
    <x v="573"/>
    <n v="1526014800"/>
    <b v="0"/>
    <b v="0"/>
    <x v="7"/>
    <x v="1"/>
    <x v="7"/>
  </r>
  <r>
    <n v="623"/>
    <x v="612"/>
    <x v="622"/>
    <x v="336"/>
    <n v="150806"/>
    <n v="159.92152704135739"/>
    <x v="1"/>
    <n v="2693"/>
    <x v="617"/>
    <x v="4"/>
    <s v="GBP"/>
    <x v="574"/>
    <n v="1437454800"/>
    <b v="0"/>
    <b v="0"/>
    <x v="3"/>
    <x v="3"/>
    <x v="3"/>
  </r>
  <r>
    <n v="624"/>
    <x v="613"/>
    <x v="623"/>
    <x v="135"/>
    <n v="14249"/>
    <n v="279.39215686274508"/>
    <x v="1"/>
    <n v="432"/>
    <x v="618"/>
    <x v="1"/>
    <s v="USD"/>
    <x v="511"/>
    <n v="1422684000"/>
    <b v="0"/>
    <b v="0"/>
    <x v="14"/>
    <x v="7"/>
    <x v="14"/>
  </r>
  <r>
    <n v="625"/>
    <x v="614"/>
    <x v="624"/>
    <x v="168"/>
    <n v="5803"/>
    <n v="77.373333333333335"/>
    <x v="0"/>
    <n v="62"/>
    <x v="619"/>
    <x v="1"/>
    <s v="USD"/>
    <x v="575"/>
    <n v="1581314400"/>
    <b v="0"/>
    <b v="0"/>
    <x v="3"/>
    <x v="3"/>
    <x v="3"/>
  </r>
  <r>
    <n v="626"/>
    <x v="615"/>
    <x v="625"/>
    <x v="330"/>
    <n v="13205"/>
    <n v="206.32812500000003"/>
    <x v="1"/>
    <n v="189"/>
    <x v="620"/>
    <x v="1"/>
    <s v="USD"/>
    <x v="576"/>
    <n v="1286427600"/>
    <b v="0"/>
    <b v="1"/>
    <x v="3"/>
    <x v="3"/>
    <x v="3"/>
  </r>
  <r>
    <n v="627"/>
    <x v="616"/>
    <x v="626"/>
    <x v="39"/>
    <n v="11108"/>
    <n v="694.25"/>
    <x v="1"/>
    <n v="154"/>
    <x v="621"/>
    <x v="4"/>
    <s v="GBP"/>
    <x v="577"/>
    <n v="1278738000"/>
    <b v="1"/>
    <b v="0"/>
    <x v="0"/>
    <x v="0"/>
    <x v="0"/>
  </r>
  <r>
    <n v="628"/>
    <x v="617"/>
    <x v="627"/>
    <x v="89"/>
    <n v="2884"/>
    <n v="151.78947368421052"/>
    <x v="1"/>
    <n v="96"/>
    <x v="622"/>
    <x v="1"/>
    <s v="USD"/>
    <x v="578"/>
    <n v="1286427600"/>
    <b v="0"/>
    <b v="0"/>
    <x v="7"/>
    <x v="1"/>
    <x v="7"/>
  </r>
  <r>
    <n v="629"/>
    <x v="618"/>
    <x v="628"/>
    <x v="337"/>
    <n v="55476"/>
    <n v="64.58207217694995"/>
    <x v="0"/>
    <n v="750"/>
    <x v="623"/>
    <x v="1"/>
    <s v="USD"/>
    <x v="579"/>
    <n v="1467954000"/>
    <b v="0"/>
    <b v="1"/>
    <x v="3"/>
    <x v="3"/>
    <x v="3"/>
  </r>
  <r>
    <n v="630"/>
    <x v="619"/>
    <x v="629"/>
    <x v="40"/>
    <n v="5973"/>
    <n v="62.873684210526314"/>
    <x v="3"/>
    <n v="87"/>
    <x v="624"/>
    <x v="1"/>
    <s v="USD"/>
    <x v="580"/>
    <n v="1557637200"/>
    <b v="0"/>
    <b v="1"/>
    <x v="3"/>
    <x v="3"/>
    <x v="3"/>
  </r>
  <r>
    <n v="631"/>
    <x v="620"/>
    <x v="630"/>
    <x v="338"/>
    <n v="183756"/>
    <n v="310.39864864864865"/>
    <x v="1"/>
    <n v="3063"/>
    <x v="625"/>
    <x v="1"/>
    <s v="USD"/>
    <x v="581"/>
    <n v="1553922000"/>
    <b v="0"/>
    <b v="0"/>
    <x v="3"/>
    <x v="3"/>
    <x v="3"/>
  </r>
  <r>
    <n v="632"/>
    <x v="621"/>
    <x v="631"/>
    <x v="339"/>
    <n v="30902"/>
    <n v="42.859916782246884"/>
    <x v="2"/>
    <n v="278"/>
    <x v="626"/>
    <x v="1"/>
    <s v="USD"/>
    <x v="582"/>
    <n v="1416463200"/>
    <b v="0"/>
    <b v="0"/>
    <x v="3"/>
    <x v="3"/>
    <x v="3"/>
  </r>
  <r>
    <n v="633"/>
    <x v="622"/>
    <x v="632"/>
    <x v="313"/>
    <n v="5569"/>
    <n v="83.119402985074629"/>
    <x v="0"/>
    <n v="105"/>
    <x v="627"/>
    <x v="1"/>
    <s v="USD"/>
    <x v="336"/>
    <n v="1447221600"/>
    <b v="0"/>
    <b v="0"/>
    <x v="10"/>
    <x v="4"/>
    <x v="10"/>
  </r>
  <r>
    <n v="634"/>
    <x v="623"/>
    <x v="633"/>
    <x v="195"/>
    <n v="92824"/>
    <n v="78.531302876480552"/>
    <x v="3"/>
    <n v="1658"/>
    <x v="628"/>
    <x v="1"/>
    <s v="USD"/>
    <x v="583"/>
    <n v="1491627600"/>
    <b v="0"/>
    <b v="0"/>
    <x v="19"/>
    <x v="4"/>
    <x v="19"/>
  </r>
  <r>
    <n v="635"/>
    <x v="624"/>
    <x v="634"/>
    <x v="340"/>
    <n v="158590"/>
    <n v="114.09352517985612"/>
    <x v="1"/>
    <n v="2266"/>
    <x v="629"/>
    <x v="1"/>
    <s v="USD"/>
    <x v="584"/>
    <n v="1363150800"/>
    <b v="0"/>
    <b v="0"/>
    <x v="19"/>
    <x v="4"/>
    <x v="19"/>
  </r>
  <r>
    <n v="636"/>
    <x v="625"/>
    <x v="635"/>
    <x v="341"/>
    <n v="127591"/>
    <n v="64.537683358624179"/>
    <x v="0"/>
    <n v="2604"/>
    <x v="630"/>
    <x v="3"/>
    <s v="DKK"/>
    <x v="585"/>
    <n v="1330754400"/>
    <b v="0"/>
    <b v="1"/>
    <x v="10"/>
    <x v="4"/>
    <x v="10"/>
  </r>
  <r>
    <n v="637"/>
    <x v="626"/>
    <x v="636"/>
    <x v="275"/>
    <n v="6750"/>
    <n v="79.411764705882348"/>
    <x v="0"/>
    <n v="65"/>
    <x v="631"/>
    <x v="1"/>
    <s v="USD"/>
    <x v="586"/>
    <n v="1479794400"/>
    <b v="0"/>
    <b v="0"/>
    <x v="3"/>
    <x v="3"/>
    <x v="3"/>
  </r>
  <r>
    <n v="638"/>
    <x v="627"/>
    <x v="637"/>
    <x v="342"/>
    <n v="9318"/>
    <n v="11.419117647058824"/>
    <x v="0"/>
    <n v="94"/>
    <x v="632"/>
    <x v="1"/>
    <s v="USD"/>
    <x v="587"/>
    <n v="1281243600"/>
    <b v="0"/>
    <b v="1"/>
    <x v="3"/>
    <x v="3"/>
    <x v="3"/>
  </r>
  <r>
    <n v="639"/>
    <x v="628"/>
    <x v="638"/>
    <x v="133"/>
    <n v="4832"/>
    <n v="56.186046511627907"/>
    <x v="2"/>
    <n v="45"/>
    <x v="633"/>
    <x v="1"/>
    <s v="USD"/>
    <x v="588"/>
    <n v="1532754000"/>
    <b v="0"/>
    <b v="1"/>
    <x v="6"/>
    <x v="4"/>
    <x v="6"/>
  </r>
  <r>
    <n v="640"/>
    <x v="629"/>
    <x v="639"/>
    <x v="343"/>
    <n v="19769"/>
    <n v="16.501669449081803"/>
    <x v="0"/>
    <n v="257"/>
    <x v="634"/>
    <x v="1"/>
    <s v="USD"/>
    <x v="589"/>
    <n v="1453356000"/>
    <b v="0"/>
    <b v="0"/>
    <x v="3"/>
    <x v="3"/>
    <x v="3"/>
  </r>
  <r>
    <n v="641"/>
    <x v="630"/>
    <x v="640"/>
    <x v="151"/>
    <n v="11277"/>
    <n v="119.96808510638297"/>
    <x v="1"/>
    <n v="194"/>
    <x v="635"/>
    <x v="5"/>
    <s v="CHF"/>
    <x v="590"/>
    <n v="1489986000"/>
    <b v="0"/>
    <b v="0"/>
    <x v="3"/>
    <x v="3"/>
    <x v="3"/>
  </r>
  <r>
    <n v="642"/>
    <x v="631"/>
    <x v="641"/>
    <x v="243"/>
    <n v="13382"/>
    <n v="145.45652173913044"/>
    <x v="1"/>
    <n v="129"/>
    <x v="636"/>
    <x v="0"/>
    <s v="CAD"/>
    <x v="591"/>
    <n v="1545804000"/>
    <b v="0"/>
    <b v="0"/>
    <x v="8"/>
    <x v="2"/>
    <x v="8"/>
  </r>
  <r>
    <n v="643"/>
    <x v="632"/>
    <x v="642"/>
    <x v="344"/>
    <n v="32986"/>
    <n v="221.38255033557047"/>
    <x v="1"/>
    <n v="375"/>
    <x v="637"/>
    <x v="1"/>
    <s v="USD"/>
    <x v="592"/>
    <n v="1489899600"/>
    <b v="0"/>
    <b v="0"/>
    <x v="3"/>
    <x v="3"/>
    <x v="3"/>
  </r>
  <r>
    <n v="644"/>
    <x v="633"/>
    <x v="643"/>
    <x v="345"/>
    <n v="81984"/>
    <n v="48.396694214876035"/>
    <x v="0"/>
    <n v="2928"/>
    <x v="638"/>
    <x v="0"/>
    <s v="CAD"/>
    <x v="593"/>
    <n v="1546495200"/>
    <b v="0"/>
    <b v="0"/>
    <x v="3"/>
    <x v="3"/>
    <x v="3"/>
  </r>
  <r>
    <n v="645"/>
    <x v="634"/>
    <x v="644"/>
    <x v="346"/>
    <n v="178483"/>
    <n v="92.911504424778755"/>
    <x v="0"/>
    <n v="4697"/>
    <x v="639"/>
    <x v="1"/>
    <s v="USD"/>
    <x v="594"/>
    <n v="1539752400"/>
    <b v="0"/>
    <b v="1"/>
    <x v="1"/>
    <x v="1"/>
    <x v="1"/>
  </r>
  <r>
    <n v="646"/>
    <x v="635"/>
    <x v="645"/>
    <x v="201"/>
    <n v="87448"/>
    <n v="88.599797365754824"/>
    <x v="0"/>
    <n v="2915"/>
    <x v="640"/>
    <x v="1"/>
    <s v="USD"/>
    <x v="595"/>
    <n v="1364101200"/>
    <b v="0"/>
    <b v="0"/>
    <x v="11"/>
    <x v="6"/>
    <x v="11"/>
  </r>
  <r>
    <n v="647"/>
    <x v="636"/>
    <x v="646"/>
    <x v="6"/>
    <n v="1863"/>
    <n v="41.4"/>
    <x v="0"/>
    <n v="18"/>
    <x v="641"/>
    <x v="1"/>
    <s v="USD"/>
    <x v="596"/>
    <n v="1525323600"/>
    <b v="0"/>
    <b v="0"/>
    <x v="18"/>
    <x v="5"/>
    <x v="18"/>
  </r>
  <r>
    <n v="648"/>
    <x v="637"/>
    <x v="647"/>
    <x v="347"/>
    <n v="62174"/>
    <n v="63.056795131845846"/>
    <x v="3"/>
    <n v="723"/>
    <x v="642"/>
    <x v="1"/>
    <s v="USD"/>
    <x v="597"/>
    <n v="1500872400"/>
    <b v="1"/>
    <b v="0"/>
    <x v="0"/>
    <x v="0"/>
    <x v="0"/>
  </r>
  <r>
    <n v="649"/>
    <x v="638"/>
    <x v="648"/>
    <x v="155"/>
    <n v="59003"/>
    <n v="48.482333607230892"/>
    <x v="0"/>
    <n v="602"/>
    <x v="643"/>
    <x v="5"/>
    <s v="CHF"/>
    <x v="598"/>
    <n v="1288501200"/>
    <b v="1"/>
    <b v="1"/>
    <x v="3"/>
    <x v="3"/>
    <x v="3"/>
  </r>
  <r>
    <n v="650"/>
    <x v="639"/>
    <x v="649"/>
    <x v="0"/>
    <n v="2"/>
    <n v="2"/>
    <x v="0"/>
    <n v="1"/>
    <x v="50"/>
    <x v="1"/>
    <s v="USD"/>
    <x v="599"/>
    <n v="1407128400"/>
    <b v="0"/>
    <b v="0"/>
    <x v="17"/>
    <x v="1"/>
    <x v="17"/>
  </r>
  <r>
    <n v="651"/>
    <x v="640"/>
    <x v="650"/>
    <x v="348"/>
    <n v="174039"/>
    <n v="88.47941026944585"/>
    <x v="0"/>
    <n v="3868"/>
    <x v="644"/>
    <x v="6"/>
    <s v="EUR"/>
    <x v="600"/>
    <n v="1394344800"/>
    <b v="0"/>
    <b v="0"/>
    <x v="12"/>
    <x v="4"/>
    <x v="12"/>
  </r>
  <r>
    <n v="652"/>
    <x v="641"/>
    <x v="651"/>
    <x v="83"/>
    <n v="12684"/>
    <n v="126.84"/>
    <x v="1"/>
    <n v="409"/>
    <x v="645"/>
    <x v="1"/>
    <s v="USD"/>
    <x v="601"/>
    <n v="1474088400"/>
    <b v="0"/>
    <b v="0"/>
    <x v="2"/>
    <x v="2"/>
    <x v="2"/>
  </r>
  <r>
    <n v="653"/>
    <x v="642"/>
    <x v="652"/>
    <x v="60"/>
    <n v="14033"/>
    <n v="2338.833333333333"/>
    <x v="1"/>
    <n v="234"/>
    <x v="646"/>
    <x v="1"/>
    <s v="USD"/>
    <x v="602"/>
    <n v="1460264400"/>
    <b v="0"/>
    <b v="0"/>
    <x v="2"/>
    <x v="2"/>
    <x v="2"/>
  </r>
  <r>
    <n v="654"/>
    <x v="643"/>
    <x v="653"/>
    <x v="349"/>
    <n v="177936"/>
    <n v="508.38857142857148"/>
    <x v="1"/>
    <n v="3016"/>
    <x v="647"/>
    <x v="1"/>
    <s v="USD"/>
    <x v="335"/>
    <n v="1440824400"/>
    <b v="0"/>
    <b v="0"/>
    <x v="16"/>
    <x v="1"/>
    <x v="16"/>
  </r>
  <r>
    <n v="655"/>
    <x v="644"/>
    <x v="654"/>
    <x v="350"/>
    <n v="13212"/>
    <n v="191.47826086956522"/>
    <x v="1"/>
    <n v="264"/>
    <x v="648"/>
    <x v="1"/>
    <s v="USD"/>
    <x v="603"/>
    <n v="1489554000"/>
    <b v="1"/>
    <b v="0"/>
    <x v="14"/>
    <x v="7"/>
    <x v="14"/>
  </r>
  <r>
    <n v="656"/>
    <x v="645"/>
    <x v="655"/>
    <x v="351"/>
    <n v="49879"/>
    <n v="42.127533783783782"/>
    <x v="0"/>
    <n v="504"/>
    <x v="649"/>
    <x v="2"/>
    <s v="AUD"/>
    <x v="604"/>
    <n v="1514872800"/>
    <b v="0"/>
    <b v="0"/>
    <x v="0"/>
    <x v="0"/>
    <x v="0"/>
  </r>
  <r>
    <n v="657"/>
    <x v="646"/>
    <x v="656"/>
    <x v="83"/>
    <n v="824"/>
    <n v="8.24"/>
    <x v="0"/>
    <n v="14"/>
    <x v="650"/>
    <x v="1"/>
    <s v="USD"/>
    <x v="605"/>
    <n v="1515736800"/>
    <b v="0"/>
    <b v="0"/>
    <x v="22"/>
    <x v="4"/>
    <x v="22"/>
  </r>
  <r>
    <n v="658"/>
    <x v="647"/>
    <x v="657"/>
    <x v="352"/>
    <n v="31594"/>
    <n v="60.064638783269963"/>
    <x v="3"/>
    <n v="390"/>
    <x v="651"/>
    <x v="1"/>
    <s v="USD"/>
    <x v="606"/>
    <n v="1442898000"/>
    <b v="0"/>
    <b v="0"/>
    <x v="1"/>
    <x v="1"/>
    <x v="1"/>
  </r>
  <r>
    <n v="659"/>
    <x v="648"/>
    <x v="658"/>
    <x v="353"/>
    <n v="57010"/>
    <n v="47.232808616404313"/>
    <x v="0"/>
    <n v="750"/>
    <x v="652"/>
    <x v="4"/>
    <s v="GBP"/>
    <x v="65"/>
    <n v="1296194400"/>
    <b v="0"/>
    <b v="0"/>
    <x v="4"/>
    <x v="4"/>
    <x v="4"/>
  </r>
  <r>
    <n v="660"/>
    <x v="649"/>
    <x v="659"/>
    <x v="14"/>
    <n v="7438"/>
    <n v="81.736263736263737"/>
    <x v="0"/>
    <n v="77"/>
    <x v="653"/>
    <x v="1"/>
    <s v="USD"/>
    <x v="607"/>
    <n v="1440910800"/>
    <b v="1"/>
    <b v="0"/>
    <x v="3"/>
    <x v="3"/>
    <x v="3"/>
  </r>
  <r>
    <n v="661"/>
    <x v="650"/>
    <x v="660"/>
    <x v="354"/>
    <n v="57872"/>
    <n v="54.187265917603"/>
    <x v="0"/>
    <n v="752"/>
    <x v="654"/>
    <x v="3"/>
    <s v="DKK"/>
    <x v="608"/>
    <n v="1335502800"/>
    <b v="0"/>
    <b v="0"/>
    <x v="17"/>
    <x v="1"/>
    <x v="17"/>
  </r>
  <r>
    <n v="662"/>
    <x v="651"/>
    <x v="661"/>
    <x v="14"/>
    <n v="8906"/>
    <n v="97.868131868131869"/>
    <x v="0"/>
    <n v="131"/>
    <x v="655"/>
    <x v="1"/>
    <s v="USD"/>
    <x v="609"/>
    <n v="1544680800"/>
    <b v="0"/>
    <b v="0"/>
    <x v="3"/>
    <x v="3"/>
    <x v="3"/>
  </r>
  <r>
    <n v="663"/>
    <x v="652"/>
    <x v="662"/>
    <x v="83"/>
    <n v="7724"/>
    <n v="77.239999999999995"/>
    <x v="0"/>
    <n v="87"/>
    <x v="656"/>
    <x v="1"/>
    <s v="USD"/>
    <x v="610"/>
    <n v="1288414800"/>
    <b v="0"/>
    <b v="0"/>
    <x v="3"/>
    <x v="3"/>
    <x v="3"/>
  </r>
  <r>
    <n v="664"/>
    <x v="327"/>
    <x v="663"/>
    <x v="355"/>
    <n v="26571"/>
    <n v="33.464735516372798"/>
    <x v="0"/>
    <n v="1063"/>
    <x v="657"/>
    <x v="1"/>
    <s v="USD"/>
    <x v="541"/>
    <n v="1330581600"/>
    <b v="0"/>
    <b v="0"/>
    <x v="17"/>
    <x v="1"/>
    <x v="17"/>
  </r>
  <r>
    <n v="665"/>
    <x v="653"/>
    <x v="664"/>
    <x v="135"/>
    <n v="12219"/>
    <n v="239.58823529411765"/>
    <x v="1"/>
    <n v="272"/>
    <x v="658"/>
    <x v="1"/>
    <s v="USD"/>
    <x v="611"/>
    <n v="1311397200"/>
    <b v="0"/>
    <b v="1"/>
    <x v="4"/>
    <x v="4"/>
    <x v="4"/>
  </r>
  <r>
    <n v="666"/>
    <x v="654"/>
    <x v="665"/>
    <x v="33"/>
    <n v="1985"/>
    <n v="64.032258064516128"/>
    <x v="3"/>
    <n v="25"/>
    <x v="659"/>
    <x v="1"/>
    <s v="USD"/>
    <x v="612"/>
    <n v="1378357200"/>
    <b v="0"/>
    <b v="1"/>
    <x v="3"/>
    <x v="3"/>
    <x v="3"/>
  </r>
  <r>
    <n v="667"/>
    <x v="655"/>
    <x v="666"/>
    <x v="350"/>
    <n v="12155"/>
    <n v="176.15942028985506"/>
    <x v="1"/>
    <n v="419"/>
    <x v="660"/>
    <x v="1"/>
    <s v="USD"/>
    <x v="613"/>
    <n v="1411102800"/>
    <b v="0"/>
    <b v="0"/>
    <x v="23"/>
    <x v="8"/>
    <x v="23"/>
  </r>
  <r>
    <n v="668"/>
    <x v="656"/>
    <x v="667"/>
    <x v="356"/>
    <n v="5593"/>
    <n v="20.33818181818182"/>
    <x v="0"/>
    <n v="76"/>
    <x v="661"/>
    <x v="1"/>
    <s v="USD"/>
    <x v="614"/>
    <n v="1344834000"/>
    <b v="0"/>
    <b v="0"/>
    <x v="3"/>
    <x v="3"/>
    <x v="3"/>
  </r>
  <r>
    <n v="669"/>
    <x v="657"/>
    <x v="668"/>
    <x v="357"/>
    <n v="175020"/>
    <n v="358.64754098360658"/>
    <x v="1"/>
    <n v="1621"/>
    <x v="662"/>
    <x v="6"/>
    <s v="EUR"/>
    <x v="615"/>
    <n v="1499230800"/>
    <b v="0"/>
    <b v="0"/>
    <x v="3"/>
    <x v="3"/>
    <x v="3"/>
  </r>
  <r>
    <n v="670"/>
    <x v="635"/>
    <x v="669"/>
    <x v="358"/>
    <n v="75955"/>
    <n v="468.85802469135803"/>
    <x v="1"/>
    <n v="1101"/>
    <x v="663"/>
    <x v="1"/>
    <s v="USD"/>
    <x v="90"/>
    <n v="1457416800"/>
    <b v="0"/>
    <b v="0"/>
    <x v="7"/>
    <x v="1"/>
    <x v="7"/>
  </r>
  <r>
    <n v="671"/>
    <x v="658"/>
    <x v="670"/>
    <x v="359"/>
    <n v="119127"/>
    <n v="122.05635245901641"/>
    <x v="1"/>
    <n v="1073"/>
    <x v="664"/>
    <x v="1"/>
    <s v="USD"/>
    <x v="616"/>
    <n v="1280898000"/>
    <b v="0"/>
    <b v="1"/>
    <x v="3"/>
    <x v="3"/>
    <x v="3"/>
  </r>
  <r>
    <n v="672"/>
    <x v="659"/>
    <x v="671"/>
    <x v="360"/>
    <n v="110689"/>
    <n v="55.931783729156137"/>
    <x v="0"/>
    <n v="4428"/>
    <x v="665"/>
    <x v="2"/>
    <s v="AUD"/>
    <x v="617"/>
    <n v="1522472400"/>
    <b v="0"/>
    <b v="0"/>
    <x v="3"/>
    <x v="3"/>
    <x v="3"/>
  </r>
  <r>
    <n v="673"/>
    <x v="660"/>
    <x v="672"/>
    <x v="36"/>
    <n v="2445"/>
    <n v="43.660714285714285"/>
    <x v="0"/>
    <n v="58"/>
    <x v="666"/>
    <x v="6"/>
    <s v="EUR"/>
    <x v="618"/>
    <n v="1462510800"/>
    <b v="0"/>
    <b v="0"/>
    <x v="7"/>
    <x v="1"/>
    <x v="7"/>
  </r>
  <r>
    <n v="674"/>
    <x v="661"/>
    <x v="673"/>
    <x v="361"/>
    <n v="57250"/>
    <n v="33.53837141183363"/>
    <x v="3"/>
    <n v="1218"/>
    <x v="667"/>
    <x v="1"/>
    <s v="USD"/>
    <x v="619"/>
    <n v="1317790800"/>
    <b v="0"/>
    <b v="0"/>
    <x v="14"/>
    <x v="7"/>
    <x v="14"/>
  </r>
  <r>
    <n v="675"/>
    <x v="662"/>
    <x v="674"/>
    <x v="62"/>
    <n v="11929"/>
    <n v="122.97938144329896"/>
    <x v="1"/>
    <n v="331"/>
    <x v="668"/>
    <x v="1"/>
    <s v="USD"/>
    <x v="620"/>
    <n v="1568782800"/>
    <b v="0"/>
    <b v="0"/>
    <x v="23"/>
    <x v="8"/>
    <x v="23"/>
  </r>
  <r>
    <n v="676"/>
    <x v="663"/>
    <x v="675"/>
    <x v="362"/>
    <n v="118214"/>
    <n v="189.74959871589084"/>
    <x v="1"/>
    <n v="1170"/>
    <x v="669"/>
    <x v="1"/>
    <s v="USD"/>
    <x v="621"/>
    <n v="1349413200"/>
    <b v="0"/>
    <b v="0"/>
    <x v="14"/>
    <x v="7"/>
    <x v="14"/>
  </r>
  <r>
    <n v="677"/>
    <x v="664"/>
    <x v="676"/>
    <x v="98"/>
    <n v="4432"/>
    <n v="83.622641509433961"/>
    <x v="0"/>
    <n v="111"/>
    <x v="670"/>
    <x v="1"/>
    <s v="USD"/>
    <x v="622"/>
    <n v="1472446800"/>
    <b v="0"/>
    <b v="0"/>
    <x v="13"/>
    <x v="5"/>
    <x v="13"/>
  </r>
  <r>
    <n v="678"/>
    <x v="665"/>
    <x v="677"/>
    <x v="105"/>
    <n v="17879"/>
    <n v="17.968844221105527"/>
    <x v="3"/>
    <n v="215"/>
    <x v="671"/>
    <x v="1"/>
    <s v="USD"/>
    <x v="35"/>
    <n v="1548050400"/>
    <b v="0"/>
    <b v="0"/>
    <x v="6"/>
    <x v="4"/>
    <x v="6"/>
  </r>
  <r>
    <n v="679"/>
    <x v="307"/>
    <x v="678"/>
    <x v="1"/>
    <n v="14511"/>
    <n v="1036.5"/>
    <x v="1"/>
    <n v="363"/>
    <x v="672"/>
    <x v="1"/>
    <s v="USD"/>
    <x v="623"/>
    <n v="1571806800"/>
    <b v="0"/>
    <b v="1"/>
    <x v="0"/>
    <x v="0"/>
    <x v="0"/>
  </r>
  <r>
    <n v="680"/>
    <x v="666"/>
    <x v="679"/>
    <x v="363"/>
    <n v="141822"/>
    <n v="97.405219780219781"/>
    <x v="0"/>
    <n v="2955"/>
    <x v="673"/>
    <x v="1"/>
    <s v="USD"/>
    <x v="624"/>
    <n v="1576476000"/>
    <b v="0"/>
    <b v="1"/>
    <x v="20"/>
    <x v="6"/>
    <x v="20"/>
  </r>
  <r>
    <n v="681"/>
    <x v="667"/>
    <x v="680"/>
    <x v="364"/>
    <n v="159037"/>
    <n v="86.386203150461711"/>
    <x v="0"/>
    <n v="1657"/>
    <x v="674"/>
    <x v="1"/>
    <s v="USD"/>
    <x v="625"/>
    <n v="1324965600"/>
    <b v="0"/>
    <b v="0"/>
    <x v="3"/>
    <x v="3"/>
    <x v="3"/>
  </r>
  <r>
    <n v="682"/>
    <x v="668"/>
    <x v="681"/>
    <x v="91"/>
    <n v="8109"/>
    <n v="150.16666666666666"/>
    <x v="1"/>
    <n v="103"/>
    <x v="675"/>
    <x v="1"/>
    <s v="USD"/>
    <x v="626"/>
    <n v="1387519200"/>
    <b v="0"/>
    <b v="0"/>
    <x v="3"/>
    <x v="3"/>
    <x v="3"/>
  </r>
  <r>
    <n v="683"/>
    <x v="669"/>
    <x v="682"/>
    <x v="173"/>
    <n v="8244"/>
    <n v="358.43478260869563"/>
    <x v="1"/>
    <n v="147"/>
    <x v="676"/>
    <x v="1"/>
    <s v="USD"/>
    <x v="627"/>
    <n v="1537246800"/>
    <b v="0"/>
    <b v="0"/>
    <x v="3"/>
    <x v="3"/>
    <x v="3"/>
  </r>
  <r>
    <n v="684"/>
    <x v="670"/>
    <x v="683"/>
    <x v="1"/>
    <n v="7600"/>
    <n v="542.85714285714289"/>
    <x v="1"/>
    <n v="110"/>
    <x v="677"/>
    <x v="0"/>
    <s v="CAD"/>
    <x v="628"/>
    <n v="1279515600"/>
    <b v="0"/>
    <b v="0"/>
    <x v="9"/>
    <x v="5"/>
    <x v="9"/>
  </r>
  <r>
    <n v="685"/>
    <x v="671"/>
    <x v="684"/>
    <x v="365"/>
    <n v="94501"/>
    <n v="67.500714285714281"/>
    <x v="0"/>
    <n v="926"/>
    <x v="678"/>
    <x v="0"/>
    <s v="CAD"/>
    <x v="629"/>
    <n v="1442379600"/>
    <b v="0"/>
    <b v="0"/>
    <x v="3"/>
    <x v="3"/>
    <x v="3"/>
  </r>
  <r>
    <n v="686"/>
    <x v="672"/>
    <x v="685"/>
    <x v="168"/>
    <n v="14381"/>
    <n v="191.74666666666667"/>
    <x v="1"/>
    <n v="134"/>
    <x v="679"/>
    <x v="1"/>
    <s v="USD"/>
    <x v="630"/>
    <n v="1523077200"/>
    <b v="0"/>
    <b v="0"/>
    <x v="8"/>
    <x v="2"/>
    <x v="8"/>
  </r>
  <r>
    <n v="687"/>
    <x v="673"/>
    <x v="686"/>
    <x v="42"/>
    <n v="13980"/>
    <n v="932"/>
    <x v="1"/>
    <n v="269"/>
    <x v="680"/>
    <x v="1"/>
    <s v="USD"/>
    <x v="631"/>
    <n v="1489554000"/>
    <b v="0"/>
    <b v="0"/>
    <x v="3"/>
    <x v="3"/>
    <x v="3"/>
  </r>
  <r>
    <n v="688"/>
    <x v="674"/>
    <x v="687"/>
    <x v="49"/>
    <n v="12449"/>
    <n v="429.27586206896552"/>
    <x v="1"/>
    <n v="175"/>
    <x v="681"/>
    <x v="1"/>
    <s v="USD"/>
    <x v="632"/>
    <n v="1548482400"/>
    <b v="0"/>
    <b v="1"/>
    <x v="19"/>
    <x v="4"/>
    <x v="19"/>
  </r>
  <r>
    <n v="689"/>
    <x v="675"/>
    <x v="688"/>
    <x v="190"/>
    <n v="7348"/>
    <n v="100.65753424657535"/>
    <x v="1"/>
    <n v="69"/>
    <x v="682"/>
    <x v="1"/>
    <s v="USD"/>
    <x v="633"/>
    <n v="1384063200"/>
    <b v="0"/>
    <b v="0"/>
    <x v="2"/>
    <x v="2"/>
    <x v="2"/>
  </r>
  <r>
    <n v="690"/>
    <x v="676"/>
    <x v="689"/>
    <x v="136"/>
    <n v="8158"/>
    <n v="226.61111111111109"/>
    <x v="1"/>
    <n v="190"/>
    <x v="683"/>
    <x v="1"/>
    <s v="USD"/>
    <x v="634"/>
    <n v="1322892000"/>
    <b v="0"/>
    <b v="1"/>
    <x v="4"/>
    <x v="4"/>
    <x v="4"/>
  </r>
  <r>
    <n v="691"/>
    <x v="677"/>
    <x v="690"/>
    <x v="92"/>
    <n v="7119"/>
    <n v="142.38"/>
    <x v="1"/>
    <n v="237"/>
    <x v="684"/>
    <x v="1"/>
    <s v="USD"/>
    <x v="635"/>
    <n v="1350709200"/>
    <b v="1"/>
    <b v="1"/>
    <x v="4"/>
    <x v="4"/>
    <x v="4"/>
  </r>
  <r>
    <n v="692"/>
    <x v="678"/>
    <x v="691"/>
    <x v="46"/>
    <n v="5438"/>
    <n v="90.633333333333326"/>
    <x v="0"/>
    <n v="77"/>
    <x v="685"/>
    <x v="4"/>
    <s v="GBP"/>
    <x v="636"/>
    <n v="1564203600"/>
    <b v="0"/>
    <b v="0"/>
    <x v="1"/>
    <x v="1"/>
    <x v="1"/>
  </r>
  <r>
    <n v="693"/>
    <x v="679"/>
    <x v="692"/>
    <x v="366"/>
    <n v="115396"/>
    <n v="63.966740576496676"/>
    <x v="0"/>
    <n v="1748"/>
    <x v="686"/>
    <x v="1"/>
    <s v="USD"/>
    <x v="637"/>
    <n v="1509685200"/>
    <b v="0"/>
    <b v="0"/>
    <x v="3"/>
    <x v="3"/>
    <x v="3"/>
  </r>
  <r>
    <n v="694"/>
    <x v="680"/>
    <x v="693"/>
    <x v="14"/>
    <n v="7656"/>
    <n v="84.131868131868131"/>
    <x v="0"/>
    <n v="79"/>
    <x v="687"/>
    <x v="1"/>
    <s v="USD"/>
    <x v="638"/>
    <n v="1514959200"/>
    <b v="0"/>
    <b v="0"/>
    <x v="3"/>
    <x v="3"/>
    <x v="3"/>
  </r>
  <r>
    <n v="695"/>
    <x v="681"/>
    <x v="694"/>
    <x v="243"/>
    <n v="12322"/>
    <n v="133.93478260869566"/>
    <x v="1"/>
    <n v="196"/>
    <x v="688"/>
    <x v="6"/>
    <s v="EUR"/>
    <x v="639"/>
    <n v="1448863200"/>
    <b v="1"/>
    <b v="0"/>
    <x v="1"/>
    <x v="1"/>
    <x v="1"/>
  </r>
  <r>
    <n v="696"/>
    <x v="682"/>
    <x v="695"/>
    <x v="367"/>
    <n v="96888"/>
    <n v="59.042047531992694"/>
    <x v="0"/>
    <n v="889"/>
    <x v="689"/>
    <x v="1"/>
    <s v="USD"/>
    <x v="640"/>
    <n v="1429592400"/>
    <b v="0"/>
    <b v="1"/>
    <x v="3"/>
    <x v="3"/>
    <x v="3"/>
  </r>
  <r>
    <n v="697"/>
    <x v="683"/>
    <x v="696"/>
    <x v="368"/>
    <n v="196960"/>
    <n v="152.80062063615205"/>
    <x v="1"/>
    <n v="7295"/>
    <x v="690"/>
    <x v="1"/>
    <s v="USD"/>
    <x v="641"/>
    <n v="1522645200"/>
    <b v="0"/>
    <b v="0"/>
    <x v="5"/>
    <x v="1"/>
    <x v="5"/>
  </r>
  <r>
    <n v="698"/>
    <x v="684"/>
    <x v="697"/>
    <x v="369"/>
    <n v="188057"/>
    <n v="446.69121140142522"/>
    <x v="1"/>
    <n v="2893"/>
    <x v="691"/>
    <x v="0"/>
    <s v="CAD"/>
    <x v="642"/>
    <n v="1323324000"/>
    <b v="0"/>
    <b v="0"/>
    <x v="8"/>
    <x v="2"/>
    <x v="8"/>
  </r>
  <r>
    <n v="699"/>
    <x v="196"/>
    <x v="698"/>
    <x v="71"/>
    <n v="6245"/>
    <n v="84.391891891891888"/>
    <x v="0"/>
    <n v="56"/>
    <x v="692"/>
    <x v="1"/>
    <s v="USD"/>
    <x v="230"/>
    <n v="1561525200"/>
    <b v="0"/>
    <b v="0"/>
    <x v="6"/>
    <x v="4"/>
    <x v="6"/>
  </r>
  <r>
    <n v="700"/>
    <x v="685"/>
    <x v="699"/>
    <x v="0"/>
    <n v="3"/>
    <n v="3"/>
    <x v="0"/>
    <n v="1"/>
    <x v="248"/>
    <x v="1"/>
    <s v="USD"/>
    <x v="67"/>
    <n v="1265695200"/>
    <b v="0"/>
    <b v="0"/>
    <x v="8"/>
    <x v="2"/>
    <x v="8"/>
  </r>
  <r>
    <n v="701"/>
    <x v="686"/>
    <x v="700"/>
    <x v="370"/>
    <n v="91014"/>
    <n v="175.02692307692308"/>
    <x v="1"/>
    <n v="820"/>
    <x v="693"/>
    <x v="1"/>
    <s v="USD"/>
    <x v="643"/>
    <n v="1301806800"/>
    <b v="1"/>
    <b v="0"/>
    <x v="3"/>
    <x v="3"/>
    <x v="3"/>
  </r>
  <r>
    <n v="702"/>
    <x v="687"/>
    <x v="701"/>
    <x v="251"/>
    <n v="4710"/>
    <n v="54.137931034482754"/>
    <x v="0"/>
    <n v="83"/>
    <x v="694"/>
    <x v="1"/>
    <s v="USD"/>
    <x v="644"/>
    <n v="1374901200"/>
    <b v="0"/>
    <b v="0"/>
    <x v="8"/>
    <x v="2"/>
    <x v="8"/>
  </r>
  <r>
    <n v="703"/>
    <x v="688"/>
    <x v="702"/>
    <x v="371"/>
    <n v="197728"/>
    <n v="311.87381703470032"/>
    <x v="1"/>
    <n v="2038"/>
    <x v="695"/>
    <x v="1"/>
    <s v="USD"/>
    <x v="645"/>
    <n v="1336453200"/>
    <b v="1"/>
    <b v="1"/>
    <x v="18"/>
    <x v="5"/>
    <x v="18"/>
  </r>
  <r>
    <n v="704"/>
    <x v="689"/>
    <x v="703"/>
    <x v="251"/>
    <n v="10682"/>
    <n v="122.78160919540231"/>
    <x v="1"/>
    <n v="116"/>
    <x v="696"/>
    <x v="1"/>
    <s v="USD"/>
    <x v="646"/>
    <n v="1468904400"/>
    <b v="0"/>
    <b v="0"/>
    <x v="10"/>
    <x v="4"/>
    <x v="10"/>
  </r>
  <r>
    <n v="705"/>
    <x v="690"/>
    <x v="704"/>
    <x v="372"/>
    <n v="168048"/>
    <n v="99.026517383618156"/>
    <x v="0"/>
    <n v="2025"/>
    <x v="697"/>
    <x v="4"/>
    <s v="GBP"/>
    <x v="626"/>
    <n v="1387087200"/>
    <b v="0"/>
    <b v="0"/>
    <x v="9"/>
    <x v="5"/>
    <x v="9"/>
  </r>
  <r>
    <n v="706"/>
    <x v="691"/>
    <x v="705"/>
    <x v="2"/>
    <n v="138586"/>
    <n v="127.84686346863469"/>
    <x v="1"/>
    <n v="1345"/>
    <x v="698"/>
    <x v="2"/>
    <s v="AUD"/>
    <x v="647"/>
    <n v="1547445600"/>
    <b v="0"/>
    <b v="1"/>
    <x v="2"/>
    <x v="2"/>
    <x v="2"/>
  </r>
  <r>
    <n v="707"/>
    <x v="692"/>
    <x v="706"/>
    <x v="190"/>
    <n v="11579"/>
    <n v="158.61643835616439"/>
    <x v="1"/>
    <n v="168"/>
    <x v="699"/>
    <x v="1"/>
    <s v="USD"/>
    <x v="159"/>
    <n v="1547359200"/>
    <b v="0"/>
    <b v="0"/>
    <x v="6"/>
    <x v="4"/>
    <x v="6"/>
  </r>
  <r>
    <n v="708"/>
    <x v="693"/>
    <x v="707"/>
    <x v="12"/>
    <n v="12020"/>
    <n v="707.05882352941171"/>
    <x v="1"/>
    <n v="137"/>
    <x v="700"/>
    <x v="5"/>
    <s v="CHF"/>
    <x v="648"/>
    <n v="1496293200"/>
    <b v="0"/>
    <b v="0"/>
    <x v="3"/>
    <x v="3"/>
    <x v="3"/>
  </r>
  <r>
    <n v="709"/>
    <x v="694"/>
    <x v="708"/>
    <x v="122"/>
    <n v="13954"/>
    <n v="142.38775510204081"/>
    <x v="1"/>
    <n v="186"/>
    <x v="701"/>
    <x v="6"/>
    <s v="EUR"/>
    <x v="267"/>
    <n v="1335416400"/>
    <b v="0"/>
    <b v="0"/>
    <x v="3"/>
    <x v="3"/>
    <x v="3"/>
  </r>
  <r>
    <n v="710"/>
    <x v="695"/>
    <x v="709"/>
    <x v="333"/>
    <n v="6358"/>
    <n v="147.86046511627907"/>
    <x v="1"/>
    <n v="125"/>
    <x v="702"/>
    <x v="1"/>
    <s v="USD"/>
    <x v="649"/>
    <n v="1532149200"/>
    <b v="0"/>
    <b v="1"/>
    <x v="3"/>
    <x v="3"/>
    <x v="3"/>
  </r>
  <r>
    <n v="711"/>
    <x v="696"/>
    <x v="710"/>
    <x v="8"/>
    <n v="1260"/>
    <n v="20.322580645161288"/>
    <x v="0"/>
    <n v="14"/>
    <x v="703"/>
    <x v="6"/>
    <s v="EUR"/>
    <x v="248"/>
    <n v="1453788000"/>
    <b v="1"/>
    <b v="1"/>
    <x v="3"/>
    <x v="3"/>
    <x v="3"/>
  </r>
  <r>
    <n v="712"/>
    <x v="697"/>
    <x v="711"/>
    <x v="126"/>
    <n v="14725"/>
    <n v="1840.625"/>
    <x v="1"/>
    <n v="202"/>
    <x v="704"/>
    <x v="1"/>
    <s v="USD"/>
    <x v="571"/>
    <n v="1471496400"/>
    <b v="0"/>
    <b v="0"/>
    <x v="3"/>
    <x v="3"/>
    <x v="3"/>
  </r>
  <r>
    <n v="713"/>
    <x v="698"/>
    <x v="712"/>
    <x v="350"/>
    <n v="11174"/>
    <n v="161.94202898550725"/>
    <x v="1"/>
    <n v="103"/>
    <x v="705"/>
    <x v="1"/>
    <s v="USD"/>
    <x v="650"/>
    <n v="1472878800"/>
    <b v="0"/>
    <b v="0"/>
    <x v="15"/>
    <x v="5"/>
    <x v="15"/>
  </r>
  <r>
    <n v="714"/>
    <x v="699"/>
    <x v="713"/>
    <x v="373"/>
    <n v="182036"/>
    <n v="472.82077922077923"/>
    <x v="1"/>
    <n v="1785"/>
    <x v="706"/>
    <x v="1"/>
    <s v="USD"/>
    <x v="1"/>
    <n v="1408510800"/>
    <b v="0"/>
    <b v="0"/>
    <x v="1"/>
    <x v="1"/>
    <x v="1"/>
  </r>
  <r>
    <n v="715"/>
    <x v="700"/>
    <x v="714"/>
    <x v="374"/>
    <n v="28870"/>
    <n v="24.466101694915253"/>
    <x v="0"/>
    <n v="656"/>
    <x v="707"/>
    <x v="1"/>
    <s v="USD"/>
    <x v="651"/>
    <n v="1281589200"/>
    <b v="0"/>
    <b v="0"/>
    <x v="20"/>
    <x v="6"/>
    <x v="20"/>
  </r>
  <r>
    <n v="716"/>
    <x v="701"/>
    <x v="715"/>
    <x v="22"/>
    <n v="10353"/>
    <n v="517.65"/>
    <x v="1"/>
    <n v="157"/>
    <x v="708"/>
    <x v="1"/>
    <s v="USD"/>
    <x v="652"/>
    <n v="1375851600"/>
    <b v="0"/>
    <b v="1"/>
    <x v="3"/>
    <x v="3"/>
    <x v="3"/>
  </r>
  <r>
    <n v="717"/>
    <x v="702"/>
    <x v="716"/>
    <x v="36"/>
    <n v="13868"/>
    <n v="247.64285714285714"/>
    <x v="1"/>
    <n v="555"/>
    <x v="709"/>
    <x v="1"/>
    <s v="USD"/>
    <x v="653"/>
    <n v="1315803600"/>
    <b v="0"/>
    <b v="0"/>
    <x v="4"/>
    <x v="4"/>
    <x v="4"/>
  </r>
  <r>
    <n v="718"/>
    <x v="703"/>
    <x v="717"/>
    <x v="111"/>
    <n v="8317"/>
    <n v="100.20481927710843"/>
    <x v="1"/>
    <n v="297"/>
    <x v="710"/>
    <x v="1"/>
    <s v="USD"/>
    <x v="654"/>
    <n v="1373691600"/>
    <b v="0"/>
    <b v="0"/>
    <x v="8"/>
    <x v="2"/>
    <x v="8"/>
  </r>
  <r>
    <n v="719"/>
    <x v="704"/>
    <x v="718"/>
    <x v="350"/>
    <n v="10557"/>
    <n v="153"/>
    <x v="1"/>
    <n v="123"/>
    <x v="711"/>
    <x v="1"/>
    <s v="USD"/>
    <x v="655"/>
    <n v="1339218000"/>
    <b v="0"/>
    <b v="0"/>
    <x v="13"/>
    <x v="5"/>
    <x v="13"/>
  </r>
  <r>
    <n v="720"/>
    <x v="705"/>
    <x v="719"/>
    <x v="251"/>
    <n v="3227"/>
    <n v="37.091954022988503"/>
    <x v="3"/>
    <n v="38"/>
    <x v="712"/>
    <x v="3"/>
    <s v="DKK"/>
    <x v="656"/>
    <n v="1520402400"/>
    <b v="0"/>
    <b v="1"/>
    <x v="3"/>
    <x v="3"/>
    <x v="3"/>
  </r>
  <r>
    <n v="721"/>
    <x v="706"/>
    <x v="720"/>
    <x v="375"/>
    <n v="5429"/>
    <n v="4.392394822006473"/>
    <x v="3"/>
    <n v="60"/>
    <x v="713"/>
    <x v="1"/>
    <s v="USD"/>
    <x v="657"/>
    <n v="1523336400"/>
    <b v="0"/>
    <b v="0"/>
    <x v="1"/>
    <x v="1"/>
    <x v="1"/>
  </r>
  <r>
    <n v="722"/>
    <x v="707"/>
    <x v="721"/>
    <x v="376"/>
    <n v="75906"/>
    <n v="156.50721649484535"/>
    <x v="1"/>
    <n v="3036"/>
    <x v="714"/>
    <x v="1"/>
    <s v="USD"/>
    <x v="265"/>
    <n v="1512280800"/>
    <b v="0"/>
    <b v="0"/>
    <x v="4"/>
    <x v="4"/>
    <x v="4"/>
  </r>
  <r>
    <n v="723"/>
    <x v="708"/>
    <x v="722"/>
    <x v="70"/>
    <n v="13250"/>
    <n v="270.40816326530609"/>
    <x v="1"/>
    <n v="144"/>
    <x v="715"/>
    <x v="2"/>
    <s v="AUD"/>
    <x v="658"/>
    <n v="1458709200"/>
    <b v="0"/>
    <b v="0"/>
    <x v="3"/>
    <x v="3"/>
    <x v="3"/>
  </r>
  <r>
    <n v="724"/>
    <x v="709"/>
    <x v="723"/>
    <x v="141"/>
    <n v="11261"/>
    <n v="134.05952380952382"/>
    <x v="1"/>
    <n v="121"/>
    <x v="716"/>
    <x v="4"/>
    <s v="GBP"/>
    <x v="659"/>
    <n v="1414126800"/>
    <b v="0"/>
    <b v="1"/>
    <x v="3"/>
    <x v="3"/>
    <x v="3"/>
  </r>
  <r>
    <n v="725"/>
    <x v="710"/>
    <x v="724"/>
    <x v="377"/>
    <n v="97369"/>
    <n v="50.398033126293996"/>
    <x v="0"/>
    <n v="1596"/>
    <x v="717"/>
    <x v="1"/>
    <s v="USD"/>
    <x v="660"/>
    <n v="1416204000"/>
    <b v="0"/>
    <b v="0"/>
    <x v="20"/>
    <x v="6"/>
    <x v="20"/>
  </r>
  <r>
    <n v="726"/>
    <x v="711"/>
    <x v="725"/>
    <x v="378"/>
    <n v="48227"/>
    <n v="88.815837937384899"/>
    <x v="3"/>
    <n v="524"/>
    <x v="718"/>
    <x v="1"/>
    <s v="USD"/>
    <x v="661"/>
    <n v="1288501200"/>
    <b v="0"/>
    <b v="1"/>
    <x v="3"/>
    <x v="3"/>
    <x v="3"/>
  </r>
  <r>
    <n v="727"/>
    <x v="712"/>
    <x v="726"/>
    <x v="200"/>
    <n v="14685"/>
    <n v="165"/>
    <x v="1"/>
    <n v="181"/>
    <x v="719"/>
    <x v="1"/>
    <s v="USD"/>
    <x v="4"/>
    <n v="1552971600"/>
    <b v="0"/>
    <b v="0"/>
    <x v="2"/>
    <x v="2"/>
    <x v="2"/>
  </r>
  <r>
    <n v="728"/>
    <x v="713"/>
    <x v="727"/>
    <x v="3"/>
    <n v="735"/>
    <n v="17.5"/>
    <x v="0"/>
    <n v="10"/>
    <x v="720"/>
    <x v="1"/>
    <s v="USD"/>
    <x v="662"/>
    <n v="1465102800"/>
    <b v="0"/>
    <b v="0"/>
    <x v="3"/>
    <x v="3"/>
    <x v="3"/>
  </r>
  <r>
    <n v="729"/>
    <x v="714"/>
    <x v="728"/>
    <x v="36"/>
    <n v="10397"/>
    <n v="185.66071428571428"/>
    <x v="1"/>
    <n v="122"/>
    <x v="721"/>
    <x v="1"/>
    <s v="USD"/>
    <x v="663"/>
    <n v="1360130400"/>
    <b v="0"/>
    <b v="0"/>
    <x v="6"/>
    <x v="4"/>
    <x v="6"/>
  </r>
  <r>
    <n v="730"/>
    <x v="715"/>
    <x v="729"/>
    <x v="379"/>
    <n v="118847"/>
    <n v="412.6631944444444"/>
    <x v="1"/>
    <n v="1071"/>
    <x v="722"/>
    <x v="0"/>
    <s v="CAD"/>
    <x v="664"/>
    <n v="1432875600"/>
    <b v="0"/>
    <b v="0"/>
    <x v="8"/>
    <x v="2"/>
    <x v="8"/>
  </r>
  <r>
    <n v="731"/>
    <x v="716"/>
    <x v="730"/>
    <x v="48"/>
    <n v="7220"/>
    <n v="90.25"/>
    <x v="3"/>
    <n v="219"/>
    <x v="723"/>
    <x v="1"/>
    <s v="USD"/>
    <x v="665"/>
    <n v="1500872400"/>
    <b v="0"/>
    <b v="0"/>
    <x v="2"/>
    <x v="2"/>
    <x v="2"/>
  </r>
  <r>
    <n v="732"/>
    <x v="717"/>
    <x v="731"/>
    <x v="380"/>
    <n v="107622"/>
    <n v="91.984615384615381"/>
    <x v="0"/>
    <n v="1121"/>
    <x v="724"/>
    <x v="1"/>
    <s v="USD"/>
    <x v="666"/>
    <n v="1492146000"/>
    <b v="0"/>
    <b v="1"/>
    <x v="1"/>
    <x v="1"/>
    <x v="1"/>
  </r>
  <r>
    <n v="733"/>
    <x v="718"/>
    <x v="732"/>
    <x v="144"/>
    <n v="83267"/>
    <n v="527.00632911392404"/>
    <x v="1"/>
    <n v="980"/>
    <x v="725"/>
    <x v="1"/>
    <s v="USD"/>
    <x v="43"/>
    <n v="1407301200"/>
    <b v="0"/>
    <b v="0"/>
    <x v="16"/>
    <x v="1"/>
    <x v="16"/>
  </r>
  <r>
    <n v="734"/>
    <x v="719"/>
    <x v="733"/>
    <x v="3"/>
    <n v="13404"/>
    <n v="319.14285714285711"/>
    <x v="1"/>
    <n v="536"/>
    <x v="726"/>
    <x v="1"/>
    <s v="USD"/>
    <x v="667"/>
    <n v="1486620000"/>
    <b v="0"/>
    <b v="1"/>
    <x v="3"/>
    <x v="3"/>
    <x v="3"/>
  </r>
  <r>
    <n v="735"/>
    <x v="720"/>
    <x v="734"/>
    <x v="211"/>
    <n v="131404"/>
    <n v="354.18867924528303"/>
    <x v="1"/>
    <n v="1991"/>
    <x v="727"/>
    <x v="1"/>
    <s v="USD"/>
    <x v="668"/>
    <n v="1459918800"/>
    <b v="0"/>
    <b v="0"/>
    <x v="14"/>
    <x v="7"/>
    <x v="14"/>
  </r>
  <r>
    <n v="736"/>
    <x v="721"/>
    <x v="735"/>
    <x v="106"/>
    <n v="2533"/>
    <n v="32.896103896103895"/>
    <x v="3"/>
    <n v="29"/>
    <x v="728"/>
    <x v="1"/>
    <s v="USD"/>
    <x v="669"/>
    <n v="1424757600"/>
    <b v="0"/>
    <b v="0"/>
    <x v="9"/>
    <x v="5"/>
    <x v="9"/>
  </r>
  <r>
    <n v="737"/>
    <x v="722"/>
    <x v="736"/>
    <x v="41"/>
    <n v="5028"/>
    <n v="135.8918918918919"/>
    <x v="1"/>
    <n v="180"/>
    <x v="729"/>
    <x v="1"/>
    <s v="USD"/>
    <x v="670"/>
    <n v="1479880800"/>
    <b v="0"/>
    <b v="0"/>
    <x v="7"/>
    <x v="1"/>
    <x v="7"/>
  </r>
  <r>
    <n v="738"/>
    <x v="486"/>
    <x v="737"/>
    <x v="381"/>
    <n v="1557"/>
    <n v="2.0843373493975905"/>
    <x v="0"/>
    <n v="15"/>
    <x v="730"/>
    <x v="1"/>
    <s v="USD"/>
    <x v="671"/>
    <n v="1418018400"/>
    <b v="0"/>
    <b v="1"/>
    <x v="3"/>
    <x v="3"/>
    <x v="3"/>
  </r>
  <r>
    <n v="739"/>
    <x v="723"/>
    <x v="738"/>
    <x v="83"/>
    <n v="6100"/>
    <n v="61"/>
    <x v="0"/>
    <n v="191"/>
    <x v="731"/>
    <x v="1"/>
    <s v="USD"/>
    <x v="672"/>
    <n v="1341032400"/>
    <b v="0"/>
    <b v="0"/>
    <x v="7"/>
    <x v="1"/>
    <x v="7"/>
  </r>
  <r>
    <n v="740"/>
    <x v="724"/>
    <x v="739"/>
    <x v="98"/>
    <n v="1592"/>
    <n v="30.037735849056602"/>
    <x v="0"/>
    <n v="16"/>
    <x v="732"/>
    <x v="1"/>
    <s v="USD"/>
    <x v="673"/>
    <n v="1486360800"/>
    <b v="0"/>
    <b v="0"/>
    <x v="3"/>
    <x v="3"/>
    <x v="3"/>
  </r>
  <r>
    <n v="741"/>
    <x v="287"/>
    <x v="740"/>
    <x v="272"/>
    <n v="14150"/>
    <n v="1179.1666666666665"/>
    <x v="1"/>
    <n v="130"/>
    <x v="733"/>
    <x v="1"/>
    <s v="USD"/>
    <x v="674"/>
    <n v="1274677200"/>
    <b v="0"/>
    <b v="0"/>
    <x v="3"/>
    <x v="3"/>
    <x v="3"/>
  </r>
  <r>
    <n v="742"/>
    <x v="725"/>
    <x v="741"/>
    <x v="272"/>
    <n v="13513"/>
    <n v="1126.0833333333335"/>
    <x v="1"/>
    <n v="122"/>
    <x v="734"/>
    <x v="1"/>
    <s v="USD"/>
    <x v="675"/>
    <n v="1267509600"/>
    <b v="0"/>
    <b v="0"/>
    <x v="5"/>
    <x v="1"/>
    <x v="5"/>
  </r>
  <r>
    <n v="743"/>
    <x v="726"/>
    <x v="742"/>
    <x v="61"/>
    <n v="504"/>
    <n v="12.923076923076923"/>
    <x v="0"/>
    <n v="17"/>
    <x v="735"/>
    <x v="1"/>
    <s v="USD"/>
    <x v="676"/>
    <n v="1445922000"/>
    <b v="0"/>
    <b v="1"/>
    <x v="3"/>
    <x v="3"/>
    <x v="3"/>
  </r>
  <r>
    <n v="744"/>
    <x v="727"/>
    <x v="743"/>
    <x v="22"/>
    <n v="14240"/>
    <n v="712"/>
    <x v="1"/>
    <n v="140"/>
    <x v="736"/>
    <x v="1"/>
    <s v="USD"/>
    <x v="342"/>
    <n v="1534050000"/>
    <b v="0"/>
    <b v="1"/>
    <x v="3"/>
    <x v="3"/>
    <x v="3"/>
  </r>
  <r>
    <n v="745"/>
    <x v="728"/>
    <x v="744"/>
    <x v="350"/>
    <n v="2091"/>
    <n v="30.304347826086957"/>
    <x v="0"/>
    <n v="34"/>
    <x v="737"/>
    <x v="1"/>
    <s v="USD"/>
    <x v="677"/>
    <n v="1277528400"/>
    <b v="0"/>
    <b v="0"/>
    <x v="8"/>
    <x v="2"/>
    <x v="8"/>
  </r>
  <r>
    <n v="746"/>
    <x v="729"/>
    <x v="745"/>
    <x v="382"/>
    <n v="118580"/>
    <n v="212.50896057347671"/>
    <x v="1"/>
    <n v="3388"/>
    <x v="112"/>
    <x v="1"/>
    <s v="USD"/>
    <x v="678"/>
    <n v="1318568400"/>
    <b v="0"/>
    <b v="0"/>
    <x v="2"/>
    <x v="2"/>
    <x v="2"/>
  </r>
  <r>
    <n v="747"/>
    <x v="730"/>
    <x v="746"/>
    <x v="70"/>
    <n v="11214"/>
    <n v="228.85714285714286"/>
    <x v="1"/>
    <n v="280"/>
    <x v="738"/>
    <x v="1"/>
    <s v="USD"/>
    <x v="679"/>
    <n v="1284354000"/>
    <b v="0"/>
    <b v="0"/>
    <x v="3"/>
    <x v="3"/>
    <x v="3"/>
  </r>
  <r>
    <n v="748"/>
    <x v="731"/>
    <x v="747"/>
    <x v="383"/>
    <n v="68137"/>
    <n v="34.959979476654695"/>
    <x v="3"/>
    <n v="614"/>
    <x v="739"/>
    <x v="1"/>
    <s v="USD"/>
    <x v="680"/>
    <n v="1269579600"/>
    <b v="0"/>
    <b v="1"/>
    <x v="10"/>
    <x v="4"/>
    <x v="10"/>
  </r>
  <r>
    <n v="749"/>
    <x v="732"/>
    <x v="748"/>
    <x v="133"/>
    <n v="13527"/>
    <n v="157.29069767441862"/>
    <x v="1"/>
    <n v="366"/>
    <x v="740"/>
    <x v="6"/>
    <s v="EUR"/>
    <x v="681"/>
    <n v="1413781200"/>
    <b v="0"/>
    <b v="1"/>
    <x v="8"/>
    <x v="2"/>
    <x v="8"/>
  </r>
  <r>
    <n v="750"/>
    <x v="733"/>
    <x v="749"/>
    <x v="0"/>
    <n v="1"/>
    <n v="1"/>
    <x v="0"/>
    <n v="1"/>
    <x v="100"/>
    <x v="4"/>
    <s v="GBP"/>
    <x v="682"/>
    <n v="1280120400"/>
    <b v="0"/>
    <b v="0"/>
    <x v="5"/>
    <x v="1"/>
    <x v="5"/>
  </r>
  <r>
    <n v="751"/>
    <x v="734"/>
    <x v="750"/>
    <x v="136"/>
    <n v="8363"/>
    <n v="232.30555555555554"/>
    <x v="1"/>
    <n v="270"/>
    <x v="741"/>
    <x v="1"/>
    <s v="USD"/>
    <x v="683"/>
    <n v="1459486800"/>
    <b v="1"/>
    <b v="1"/>
    <x v="9"/>
    <x v="5"/>
    <x v="9"/>
  </r>
  <r>
    <n v="752"/>
    <x v="735"/>
    <x v="751"/>
    <x v="306"/>
    <n v="5362"/>
    <n v="92.448275862068968"/>
    <x v="3"/>
    <n v="114"/>
    <x v="742"/>
    <x v="1"/>
    <s v="USD"/>
    <x v="684"/>
    <n v="1282539600"/>
    <b v="0"/>
    <b v="1"/>
    <x v="3"/>
    <x v="3"/>
    <x v="3"/>
  </r>
  <r>
    <n v="753"/>
    <x v="736"/>
    <x v="752"/>
    <x v="53"/>
    <n v="12065"/>
    <n v="256.70212765957444"/>
    <x v="1"/>
    <n v="137"/>
    <x v="743"/>
    <x v="1"/>
    <s v="USD"/>
    <x v="674"/>
    <n v="1275886800"/>
    <b v="0"/>
    <b v="0"/>
    <x v="14"/>
    <x v="7"/>
    <x v="14"/>
  </r>
  <r>
    <n v="754"/>
    <x v="737"/>
    <x v="753"/>
    <x v="384"/>
    <n v="118603"/>
    <n v="168.47017045454547"/>
    <x v="1"/>
    <n v="3205"/>
    <x v="744"/>
    <x v="1"/>
    <s v="USD"/>
    <x v="685"/>
    <n v="1355983200"/>
    <b v="0"/>
    <b v="0"/>
    <x v="3"/>
    <x v="3"/>
    <x v="3"/>
  </r>
  <r>
    <n v="755"/>
    <x v="738"/>
    <x v="754"/>
    <x v="6"/>
    <n v="7496"/>
    <n v="166.57777777777778"/>
    <x v="1"/>
    <n v="288"/>
    <x v="745"/>
    <x v="3"/>
    <s v="DKK"/>
    <x v="605"/>
    <n v="1515391200"/>
    <b v="0"/>
    <b v="1"/>
    <x v="3"/>
    <x v="3"/>
    <x v="3"/>
  </r>
  <r>
    <n v="756"/>
    <x v="739"/>
    <x v="755"/>
    <x v="81"/>
    <n v="10037"/>
    <n v="772.07692307692309"/>
    <x v="1"/>
    <n v="148"/>
    <x v="746"/>
    <x v="1"/>
    <s v="USD"/>
    <x v="686"/>
    <n v="1422252000"/>
    <b v="0"/>
    <b v="0"/>
    <x v="3"/>
    <x v="3"/>
    <x v="3"/>
  </r>
  <r>
    <n v="757"/>
    <x v="740"/>
    <x v="756"/>
    <x v="1"/>
    <n v="5696"/>
    <n v="406.85714285714283"/>
    <x v="1"/>
    <n v="114"/>
    <x v="747"/>
    <x v="1"/>
    <s v="USD"/>
    <x v="687"/>
    <n v="1305522000"/>
    <b v="0"/>
    <b v="0"/>
    <x v="6"/>
    <x v="4"/>
    <x v="6"/>
  </r>
  <r>
    <n v="758"/>
    <x v="741"/>
    <x v="757"/>
    <x v="241"/>
    <n v="167005"/>
    <n v="564.20608108108115"/>
    <x v="1"/>
    <n v="1518"/>
    <x v="748"/>
    <x v="0"/>
    <s v="CAD"/>
    <x v="688"/>
    <n v="1414904400"/>
    <b v="0"/>
    <b v="0"/>
    <x v="1"/>
    <x v="1"/>
    <x v="1"/>
  </r>
  <r>
    <n v="759"/>
    <x v="742"/>
    <x v="758"/>
    <x v="385"/>
    <n v="114615"/>
    <n v="68.426865671641792"/>
    <x v="0"/>
    <n v="1274"/>
    <x v="749"/>
    <x v="1"/>
    <s v="USD"/>
    <x v="689"/>
    <n v="1520402400"/>
    <b v="0"/>
    <b v="0"/>
    <x v="5"/>
    <x v="1"/>
    <x v="5"/>
  </r>
  <r>
    <n v="760"/>
    <x v="743"/>
    <x v="759"/>
    <x v="386"/>
    <n v="16592"/>
    <n v="34.351966873706004"/>
    <x v="0"/>
    <n v="210"/>
    <x v="750"/>
    <x v="6"/>
    <s v="EUR"/>
    <x v="690"/>
    <n v="1567141200"/>
    <b v="0"/>
    <b v="1"/>
    <x v="11"/>
    <x v="6"/>
    <x v="11"/>
  </r>
  <r>
    <n v="761"/>
    <x v="744"/>
    <x v="760"/>
    <x v="196"/>
    <n v="14420"/>
    <n v="655.4545454545455"/>
    <x v="1"/>
    <n v="166"/>
    <x v="751"/>
    <x v="1"/>
    <s v="USD"/>
    <x v="691"/>
    <n v="1501131600"/>
    <b v="0"/>
    <b v="0"/>
    <x v="1"/>
    <x v="1"/>
    <x v="1"/>
  </r>
  <r>
    <n v="762"/>
    <x v="307"/>
    <x v="761"/>
    <x v="26"/>
    <n v="6204"/>
    <n v="177.25714285714284"/>
    <x v="1"/>
    <n v="100"/>
    <x v="752"/>
    <x v="2"/>
    <s v="AUD"/>
    <x v="692"/>
    <n v="1355032800"/>
    <b v="0"/>
    <b v="0"/>
    <x v="17"/>
    <x v="1"/>
    <x v="17"/>
  </r>
  <r>
    <n v="763"/>
    <x v="745"/>
    <x v="762"/>
    <x v="36"/>
    <n v="6338"/>
    <n v="113.17857142857144"/>
    <x v="1"/>
    <n v="235"/>
    <x v="753"/>
    <x v="1"/>
    <s v="USD"/>
    <x v="693"/>
    <n v="1339477200"/>
    <b v="0"/>
    <b v="1"/>
    <x v="3"/>
    <x v="3"/>
    <x v="3"/>
  </r>
  <r>
    <n v="764"/>
    <x v="746"/>
    <x v="763"/>
    <x v="65"/>
    <n v="8010"/>
    <n v="728.18181818181824"/>
    <x v="1"/>
    <n v="148"/>
    <x v="754"/>
    <x v="1"/>
    <s v="USD"/>
    <x v="694"/>
    <n v="1305954000"/>
    <b v="0"/>
    <b v="0"/>
    <x v="1"/>
    <x v="1"/>
    <x v="1"/>
  </r>
  <r>
    <n v="765"/>
    <x v="747"/>
    <x v="764"/>
    <x v="61"/>
    <n v="8125"/>
    <n v="208.33333333333334"/>
    <x v="1"/>
    <n v="198"/>
    <x v="755"/>
    <x v="1"/>
    <s v="USD"/>
    <x v="695"/>
    <n v="1494392400"/>
    <b v="1"/>
    <b v="1"/>
    <x v="7"/>
    <x v="1"/>
    <x v="7"/>
  </r>
  <r>
    <n v="766"/>
    <x v="748"/>
    <x v="765"/>
    <x v="316"/>
    <n v="13653"/>
    <n v="31.171232876712331"/>
    <x v="0"/>
    <n v="248"/>
    <x v="756"/>
    <x v="2"/>
    <s v="AUD"/>
    <x v="123"/>
    <n v="1537419600"/>
    <b v="0"/>
    <b v="0"/>
    <x v="22"/>
    <x v="4"/>
    <x v="22"/>
  </r>
  <r>
    <n v="767"/>
    <x v="749"/>
    <x v="766"/>
    <x v="387"/>
    <n v="55372"/>
    <n v="56.967078189300416"/>
    <x v="0"/>
    <n v="513"/>
    <x v="757"/>
    <x v="1"/>
    <s v="USD"/>
    <x v="696"/>
    <n v="1447999200"/>
    <b v="0"/>
    <b v="0"/>
    <x v="18"/>
    <x v="5"/>
    <x v="18"/>
  </r>
  <r>
    <n v="768"/>
    <x v="750"/>
    <x v="767"/>
    <x v="73"/>
    <n v="11088"/>
    <n v="231"/>
    <x v="1"/>
    <n v="150"/>
    <x v="758"/>
    <x v="1"/>
    <s v="USD"/>
    <x v="626"/>
    <n v="1388037600"/>
    <b v="0"/>
    <b v="0"/>
    <x v="3"/>
    <x v="3"/>
    <x v="3"/>
  </r>
  <r>
    <n v="769"/>
    <x v="751"/>
    <x v="768"/>
    <x v="388"/>
    <n v="109106"/>
    <n v="86.867834394904463"/>
    <x v="0"/>
    <n v="3410"/>
    <x v="759"/>
    <x v="1"/>
    <s v="USD"/>
    <x v="697"/>
    <n v="1378789200"/>
    <b v="0"/>
    <b v="0"/>
    <x v="11"/>
    <x v="6"/>
    <x v="11"/>
  </r>
  <r>
    <n v="770"/>
    <x v="752"/>
    <x v="769"/>
    <x v="333"/>
    <n v="11642"/>
    <n v="270.74418604651163"/>
    <x v="1"/>
    <n v="216"/>
    <x v="760"/>
    <x v="6"/>
    <s v="EUR"/>
    <x v="698"/>
    <n v="1398056400"/>
    <b v="0"/>
    <b v="1"/>
    <x v="3"/>
    <x v="3"/>
    <x v="3"/>
  </r>
  <r>
    <n v="771"/>
    <x v="753"/>
    <x v="770"/>
    <x v="36"/>
    <n v="2769"/>
    <n v="49.446428571428569"/>
    <x v="3"/>
    <n v="26"/>
    <x v="761"/>
    <x v="1"/>
    <s v="USD"/>
    <x v="699"/>
    <n v="1550815200"/>
    <b v="0"/>
    <b v="0"/>
    <x v="3"/>
    <x v="3"/>
    <x v="3"/>
  </r>
  <r>
    <n v="772"/>
    <x v="754"/>
    <x v="771"/>
    <x v="389"/>
    <n v="169586"/>
    <n v="113.3596256684492"/>
    <x v="1"/>
    <n v="5139"/>
    <x v="762"/>
    <x v="1"/>
    <s v="USD"/>
    <x v="700"/>
    <n v="1550037600"/>
    <b v="0"/>
    <b v="0"/>
    <x v="7"/>
    <x v="1"/>
    <x v="7"/>
  </r>
  <r>
    <n v="773"/>
    <x v="755"/>
    <x v="772"/>
    <x v="390"/>
    <n v="101185"/>
    <n v="190.55555555555554"/>
    <x v="1"/>
    <n v="2353"/>
    <x v="763"/>
    <x v="1"/>
    <s v="USD"/>
    <x v="701"/>
    <n v="1492923600"/>
    <b v="0"/>
    <b v="0"/>
    <x v="3"/>
    <x v="3"/>
    <x v="3"/>
  </r>
  <r>
    <n v="774"/>
    <x v="756"/>
    <x v="773"/>
    <x v="92"/>
    <n v="6775"/>
    <n v="135.5"/>
    <x v="1"/>
    <n v="78"/>
    <x v="764"/>
    <x v="6"/>
    <s v="EUR"/>
    <x v="702"/>
    <n v="1467522000"/>
    <b v="0"/>
    <b v="0"/>
    <x v="2"/>
    <x v="2"/>
    <x v="2"/>
  </r>
  <r>
    <n v="775"/>
    <x v="757"/>
    <x v="774"/>
    <x v="151"/>
    <n v="968"/>
    <n v="10.297872340425531"/>
    <x v="0"/>
    <n v="10"/>
    <x v="765"/>
    <x v="1"/>
    <s v="USD"/>
    <x v="703"/>
    <n v="1416117600"/>
    <b v="0"/>
    <b v="0"/>
    <x v="1"/>
    <x v="1"/>
    <x v="1"/>
  </r>
  <r>
    <n v="776"/>
    <x v="758"/>
    <x v="775"/>
    <x v="391"/>
    <n v="72623"/>
    <n v="65.544223826714799"/>
    <x v="0"/>
    <n v="2201"/>
    <x v="766"/>
    <x v="1"/>
    <s v="USD"/>
    <x v="704"/>
    <n v="1563771600"/>
    <b v="0"/>
    <b v="0"/>
    <x v="3"/>
    <x v="3"/>
    <x v="3"/>
  </r>
  <r>
    <n v="777"/>
    <x v="759"/>
    <x v="776"/>
    <x v="202"/>
    <n v="45987"/>
    <n v="49.026652452025587"/>
    <x v="0"/>
    <n v="676"/>
    <x v="767"/>
    <x v="1"/>
    <s v="USD"/>
    <x v="431"/>
    <n v="1319259600"/>
    <b v="0"/>
    <b v="0"/>
    <x v="3"/>
    <x v="3"/>
    <x v="3"/>
  </r>
  <r>
    <n v="778"/>
    <x v="760"/>
    <x v="777"/>
    <x v="81"/>
    <n v="10243"/>
    <n v="787.92307692307691"/>
    <x v="1"/>
    <n v="174"/>
    <x v="768"/>
    <x v="5"/>
    <s v="CHF"/>
    <x v="705"/>
    <n v="1313643600"/>
    <b v="0"/>
    <b v="0"/>
    <x v="10"/>
    <x v="4"/>
    <x v="10"/>
  </r>
  <r>
    <n v="779"/>
    <x v="761"/>
    <x v="778"/>
    <x v="392"/>
    <n v="87293"/>
    <n v="80.306347746090154"/>
    <x v="0"/>
    <n v="831"/>
    <x v="769"/>
    <x v="1"/>
    <s v="USD"/>
    <x v="706"/>
    <n v="1440306000"/>
    <b v="0"/>
    <b v="1"/>
    <x v="3"/>
    <x v="3"/>
    <x v="3"/>
  </r>
  <r>
    <n v="780"/>
    <x v="762"/>
    <x v="779"/>
    <x v="135"/>
    <n v="5421"/>
    <n v="106.29411764705883"/>
    <x v="1"/>
    <n v="164"/>
    <x v="770"/>
    <x v="1"/>
    <s v="USD"/>
    <x v="707"/>
    <n v="1470805200"/>
    <b v="0"/>
    <b v="1"/>
    <x v="6"/>
    <x v="4"/>
    <x v="6"/>
  </r>
  <r>
    <n v="781"/>
    <x v="763"/>
    <x v="780"/>
    <x v="251"/>
    <n v="4414"/>
    <n v="50.735632183908038"/>
    <x v="3"/>
    <n v="56"/>
    <x v="771"/>
    <x v="5"/>
    <s v="CHF"/>
    <x v="708"/>
    <n v="1292911200"/>
    <b v="0"/>
    <b v="0"/>
    <x v="3"/>
    <x v="3"/>
    <x v="3"/>
  </r>
  <r>
    <n v="782"/>
    <x v="764"/>
    <x v="781"/>
    <x v="135"/>
    <n v="10981"/>
    <n v="215.31372549019611"/>
    <x v="1"/>
    <n v="161"/>
    <x v="772"/>
    <x v="1"/>
    <s v="USD"/>
    <x v="709"/>
    <n v="1301374800"/>
    <b v="0"/>
    <b v="1"/>
    <x v="10"/>
    <x v="4"/>
    <x v="10"/>
  </r>
  <r>
    <n v="783"/>
    <x v="765"/>
    <x v="782"/>
    <x v="71"/>
    <n v="10451"/>
    <n v="141.22972972972974"/>
    <x v="1"/>
    <n v="138"/>
    <x v="773"/>
    <x v="1"/>
    <s v="USD"/>
    <x v="710"/>
    <n v="1387864800"/>
    <b v="0"/>
    <b v="0"/>
    <x v="1"/>
    <x v="1"/>
    <x v="1"/>
  </r>
  <r>
    <n v="784"/>
    <x v="766"/>
    <x v="783"/>
    <x v="393"/>
    <n v="102535"/>
    <n v="115.33745781777279"/>
    <x v="1"/>
    <n v="3308"/>
    <x v="774"/>
    <x v="1"/>
    <s v="USD"/>
    <x v="711"/>
    <n v="1458190800"/>
    <b v="0"/>
    <b v="0"/>
    <x v="2"/>
    <x v="2"/>
    <x v="2"/>
  </r>
  <r>
    <n v="785"/>
    <x v="767"/>
    <x v="784"/>
    <x v="313"/>
    <n v="12939"/>
    <n v="193.11940298507463"/>
    <x v="1"/>
    <n v="127"/>
    <x v="775"/>
    <x v="2"/>
    <s v="AUD"/>
    <x v="157"/>
    <n v="1559278800"/>
    <b v="0"/>
    <b v="1"/>
    <x v="10"/>
    <x v="4"/>
    <x v="10"/>
  </r>
  <r>
    <n v="786"/>
    <x v="768"/>
    <x v="785"/>
    <x v="42"/>
    <n v="10946"/>
    <n v="729.73333333333335"/>
    <x v="1"/>
    <n v="207"/>
    <x v="776"/>
    <x v="6"/>
    <s v="EUR"/>
    <x v="630"/>
    <n v="1522731600"/>
    <b v="0"/>
    <b v="1"/>
    <x v="17"/>
    <x v="1"/>
    <x v="17"/>
  </r>
  <r>
    <n v="787"/>
    <x v="769"/>
    <x v="786"/>
    <x v="394"/>
    <n v="60994"/>
    <n v="99.66339869281046"/>
    <x v="0"/>
    <n v="859"/>
    <x v="777"/>
    <x v="0"/>
    <s v="CAD"/>
    <x v="712"/>
    <n v="1306731600"/>
    <b v="0"/>
    <b v="0"/>
    <x v="1"/>
    <x v="1"/>
    <x v="1"/>
  </r>
  <r>
    <n v="788"/>
    <x v="770"/>
    <x v="787"/>
    <x v="136"/>
    <n v="3174"/>
    <n v="88.166666666666671"/>
    <x v="2"/>
    <n v="31"/>
    <x v="778"/>
    <x v="1"/>
    <s v="USD"/>
    <x v="93"/>
    <n v="1352527200"/>
    <b v="0"/>
    <b v="0"/>
    <x v="10"/>
    <x v="4"/>
    <x v="10"/>
  </r>
  <r>
    <n v="789"/>
    <x v="771"/>
    <x v="788"/>
    <x v="25"/>
    <n v="3351"/>
    <n v="37.233333333333334"/>
    <x v="0"/>
    <n v="45"/>
    <x v="779"/>
    <x v="1"/>
    <s v="USD"/>
    <x v="713"/>
    <n v="1404363600"/>
    <b v="0"/>
    <b v="0"/>
    <x v="3"/>
    <x v="3"/>
    <x v="3"/>
  </r>
  <r>
    <n v="790"/>
    <x v="772"/>
    <x v="789"/>
    <x v="395"/>
    <n v="56774"/>
    <n v="30.540075309306079"/>
    <x v="3"/>
    <n v="1113"/>
    <x v="780"/>
    <x v="1"/>
    <s v="USD"/>
    <x v="714"/>
    <n v="1266645600"/>
    <b v="0"/>
    <b v="0"/>
    <x v="3"/>
    <x v="3"/>
    <x v="3"/>
  </r>
  <r>
    <n v="791"/>
    <x v="773"/>
    <x v="790"/>
    <x v="118"/>
    <n v="540"/>
    <n v="25.714285714285712"/>
    <x v="0"/>
    <n v="6"/>
    <x v="703"/>
    <x v="1"/>
    <s v="USD"/>
    <x v="715"/>
    <n v="1482818400"/>
    <b v="0"/>
    <b v="0"/>
    <x v="0"/>
    <x v="0"/>
    <x v="0"/>
  </r>
  <r>
    <n v="792"/>
    <x v="774"/>
    <x v="791"/>
    <x v="22"/>
    <n v="680"/>
    <n v="34"/>
    <x v="0"/>
    <n v="7"/>
    <x v="781"/>
    <x v="1"/>
    <s v="USD"/>
    <x v="716"/>
    <n v="1374642000"/>
    <b v="0"/>
    <b v="1"/>
    <x v="3"/>
    <x v="3"/>
    <x v="3"/>
  </r>
  <r>
    <n v="793"/>
    <x v="775"/>
    <x v="792"/>
    <x v="65"/>
    <n v="13045"/>
    <n v="1185.909090909091"/>
    <x v="1"/>
    <n v="181"/>
    <x v="782"/>
    <x v="5"/>
    <s v="CHF"/>
    <x v="448"/>
    <n v="1372482000"/>
    <b v="0"/>
    <b v="0"/>
    <x v="9"/>
    <x v="5"/>
    <x v="9"/>
  </r>
  <r>
    <n v="794"/>
    <x v="776"/>
    <x v="793"/>
    <x v="47"/>
    <n v="8276"/>
    <n v="125.39393939393939"/>
    <x v="1"/>
    <n v="110"/>
    <x v="783"/>
    <x v="1"/>
    <s v="USD"/>
    <x v="717"/>
    <n v="1514959200"/>
    <b v="0"/>
    <b v="0"/>
    <x v="1"/>
    <x v="1"/>
    <x v="1"/>
  </r>
  <r>
    <n v="795"/>
    <x v="777"/>
    <x v="794"/>
    <x v="143"/>
    <n v="1022"/>
    <n v="14.394366197183098"/>
    <x v="0"/>
    <n v="31"/>
    <x v="784"/>
    <x v="1"/>
    <s v="USD"/>
    <x v="718"/>
    <n v="1478235600"/>
    <b v="0"/>
    <b v="0"/>
    <x v="6"/>
    <x v="4"/>
    <x v="6"/>
  </r>
  <r>
    <n v="796"/>
    <x v="778"/>
    <x v="795"/>
    <x v="75"/>
    <n v="4275"/>
    <n v="54.807692307692314"/>
    <x v="0"/>
    <n v="78"/>
    <x v="785"/>
    <x v="1"/>
    <s v="USD"/>
    <x v="719"/>
    <n v="1408078800"/>
    <b v="0"/>
    <b v="1"/>
    <x v="20"/>
    <x v="6"/>
    <x v="20"/>
  </r>
  <r>
    <n v="797"/>
    <x v="779"/>
    <x v="796"/>
    <x v="4"/>
    <n v="8332"/>
    <n v="109.63157894736841"/>
    <x v="1"/>
    <n v="185"/>
    <x v="786"/>
    <x v="1"/>
    <s v="USD"/>
    <x v="720"/>
    <n v="1548136800"/>
    <b v="0"/>
    <b v="0"/>
    <x v="2"/>
    <x v="2"/>
    <x v="2"/>
  </r>
  <r>
    <n v="798"/>
    <x v="780"/>
    <x v="797"/>
    <x v="74"/>
    <n v="6408"/>
    <n v="188.47058823529412"/>
    <x v="1"/>
    <n v="121"/>
    <x v="787"/>
    <x v="1"/>
    <s v="USD"/>
    <x v="721"/>
    <n v="1340859600"/>
    <b v="0"/>
    <b v="1"/>
    <x v="3"/>
    <x v="3"/>
    <x v="3"/>
  </r>
  <r>
    <n v="799"/>
    <x v="781"/>
    <x v="798"/>
    <x v="396"/>
    <n v="73522"/>
    <n v="87.008284023668637"/>
    <x v="0"/>
    <n v="1225"/>
    <x v="788"/>
    <x v="4"/>
    <s v="GBP"/>
    <x v="722"/>
    <n v="1454479200"/>
    <b v="0"/>
    <b v="0"/>
    <x v="3"/>
    <x v="3"/>
    <x v="3"/>
  </r>
  <r>
    <n v="800"/>
    <x v="782"/>
    <x v="799"/>
    <x v="0"/>
    <n v="1"/>
    <n v="1"/>
    <x v="0"/>
    <n v="1"/>
    <x v="100"/>
    <x v="5"/>
    <s v="CHF"/>
    <x v="139"/>
    <n v="1434430800"/>
    <b v="0"/>
    <b v="0"/>
    <x v="1"/>
    <x v="1"/>
    <x v="1"/>
  </r>
  <r>
    <n v="801"/>
    <x v="783"/>
    <x v="800"/>
    <x v="173"/>
    <n v="4667"/>
    <n v="202.9130434782609"/>
    <x v="1"/>
    <n v="106"/>
    <x v="789"/>
    <x v="1"/>
    <s v="USD"/>
    <x v="723"/>
    <n v="1579672800"/>
    <b v="0"/>
    <b v="1"/>
    <x v="14"/>
    <x v="7"/>
    <x v="14"/>
  </r>
  <r>
    <n v="802"/>
    <x v="784"/>
    <x v="801"/>
    <x v="8"/>
    <n v="12216"/>
    <n v="197.03225806451613"/>
    <x v="1"/>
    <n v="142"/>
    <x v="790"/>
    <x v="1"/>
    <s v="USD"/>
    <x v="704"/>
    <n v="1562389200"/>
    <b v="0"/>
    <b v="0"/>
    <x v="14"/>
    <x v="7"/>
    <x v="14"/>
  </r>
  <r>
    <n v="803"/>
    <x v="785"/>
    <x v="802"/>
    <x v="55"/>
    <n v="6527"/>
    <n v="107"/>
    <x v="1"/>
    <n v="233"/>
    <x v="791"/>
    <x v="1"/>
    <s v="USD"/>
    <x v="724"/>
    <n v="1551506400"/>
    <b v="0"/>
    <b v="0"/>
    <x v="3"/>
    <x v="3"/>
    <x v="3"/>
  </r>
  <r>
    <n v="804"/>
    <x v="786"/>
    <x v="803"/>
    <x v="97"/>
    <n v="6987"/>
    <n v="268.73076923076923"/>
    <x v="1"/>
    <n v="218"/>
    <x v="792"/>
    <x v="1"/>
    <s v="USD"/>
    <x v="725"/>
    <n v="1516600800"/>
    <b v="0"/>
    <b v="0"/>
    <x v="1"/>
    <x v="1"/>
    <x v="1"/>
  </r>
  <r>
    <n v="805"/>
    <x v="787"/>
    <x v="804"/>
    <x v="62"/>
    <n v="4932"/>
    <n v="50.845360824742272"/>
    <x v="0"/>
    <n v="67"/>
    <x v="793"/>
    <x v="2"/>
    <s v="AUD"/>
    <x v="660"/>
    <n v="1420437600"/>
    <b v="0"/>
    <b v="0"/>
    <x v="4"/>
    <x v="4"/>
    <x v="4"/>
  </r>
  <r>
    <n v="806"/>
    <x v="788"/>
    <x v="805"/>
    <x v="31"/>
    <n v="8262"/>
    <n v="1180.2857142857142"/>
    <x v="1"/>
    <n v="76"/>
    <x v="794"/>
    <x v="1"/>
    <s v="USD"/>
    <x v="726"/>
    <n v="1332997200"/>
    <b v="0"/>
    <b v="1"/>
    <x v="6"/>
    <x v="4"/>
    <x v="6"/>
  </r>
  <r>
    <n v="807"/>
    <x v="789"/>
    <x v="806"/>
    <x v="31"/>
    <n v="1848"/>
    <n v="264"/>
    <x v="1"/>
    <n v="43"/>
    <x v="795"/>
    <x v="1"/>
    <s v="USD"/>
    <x v="727"/>
    <n v="1574920800"/>
    <b v="0"/>
    <b v="1"/>
    <x v="3"/>
    <x v="3"/>
    <x v="3"/>
  </r>
  <r>
    <n v="808"/>
    <x v="790"/>
    <x v="807"/>
    <x v="5"/>
    <n v="1583"/>
    <n v="30.44230769230769"/>
    <x v="0"/>
    <n v="19"/>
    <x v="796"/>
    <x v="1"/>
    <s v="USD"/>
    <x v="728"/>
    <n v="1464930000"/>
    <b v="0"/>
    <b v="0"/>
    <x v="0"/>
    <x v="0"/>
    <x v="0"/>
  </r>
  <r>
    <n v="809"/>
    <x v="764"/>
    <x v="808"/>
    <x v="397"/>
    <n v="88536"/>
    <n v="62.880681818181813"/>
    <x v="0"/>
    <n v="2108"/>
    <x v="797"/>
    <x v="5"/>
    <s v="CHF"/>
    <x v="729"/>
    <n v="1345006800"/>
    <b v="0"/>
    <b v="0"/>
    <x v="4"/>
    <x v="4"/>
    <x v="4"/>
  </r>
  <r>
    <n v="810"/>
    <x v="791"/>
    <x v="809"/>
    <x v="330"/>
    <n v="12360"/>
    <n v="193.125"/>
    <x v="1"/>
    <n v="221"/>
    <x v="798"/>
    <x v="1"/>
    <s v="USD"/>
    <x v="730"/>
    <n v="1512712800"/>
    <b v="0"/>
    <b v="1"/>
    <x v="3"/>
    <x v="3"/>
    <x v="3"/>
  </r>
  <r>
    <n v="811"/>
    <x v="792"/>
    <x v="810"/>
    <x v="398"/>
    <n v="71320"/>
    <n v="77.102702702702715"/>
    <x v="0"/>
    <n v="679"/>
    <x v="799"/>
    <x v="1"/>
    <s v="USD"/>
    <x v="731"/>
    <n v="1452492000"/>
    <b v="0"/>
    <b v="1"/>
    <x v="11"/>
    <x v="6"/>
    <x v="11"/>
  </r>
  <r>
    <n v="812"/>
    <x v="793"/>
    <x v="811"/>
    <x v="221"/>
    <n v="134640"/>
    <n v="225.52763819095478"/>
    <x v="1"/>
    <n v="2805"/>
    <x v="800"/>
    <x v="0"/>
    <s v="CAD"/>
    <x v="78"/>
    <n v="1524286800"/>
    <b v="0"/>
    <b v="0"/>
    <x v="9"/>
    <x v="5"/>
    <x v="9"/>
  </r>
  <r>
    <n v="813"/>
    <x v="794"/>
    <x v="812"/>
    <x v="170"/>
    <n v="7661"/>
    <n v="239.40625"/>
    <x v="1"/>
    <n v="68"/>
    <x v="801"/>
    <x v="1"/>
    <s v="USD"/>
    <x v="732"/>
    <n v="1346907600"/>
    <b v="0"/>
    <b v="0"/>
    <x v="11"/>
    <x v="6"/>
    <x v="11"/>
  </r>
  <r>
    <n v="814"/>
    <x v="795"/>
    <x v="813"/>
    <x v="170"/>
    <n v="2950"/>
    <n v="92.1875"/>
    <x v="0"/>
    <n v="36"/>
    <x v="802"/>
    <x v="3"/>
    <s v="DKK"/>
    <x v="733"/>
    <n v="1464498000"/>
    <b v="0"/>
    <b v="1"/>
    <x v="1"/>
    <x v="1"/>
    <x v="1"/>
  </r>
  <r>
    <n v="815"/>
    <x v="796"/>
    <x v="814"/>
    <x v="25"/>
    <n v="11721"/>
    <n v="130.23333333333335"/>
    <x v="1"/>
    <n v="183"/>
    <x v="803"/>
    <x v="0"/>
    <s v="CAD"/>
    <x v="734"/>
    <n v="1514181600"/>
    <b v="0"/>
    <b v="0"/>
    <x v="1"/>
    <x v="1"/>
    <x v="1"/>
  </r>
  <r>
    <n v="816"/>
    <x v="797"/>
    <x v="815"/>
    <x v="173"/>
    <n v="14150"/>
    <n v="615.21739130434787"/>
    <x v="1"/>
    <n v="133"/>
    <x v="804"/>
    <x v="1"/>
    <s v="USD"/>
    <x v="406"/>
    <n v="1392184800"/>
    <b v="1"/>
    <b v="1"/>
    <x v="3"/>
    <x v="3"/>
    <x v="3"/>
  </r>
  <r>
    <n v="817"/>
    <x v="798"/>
    <x v="816"/>
    <x v="399"/>
    <n v="189192"/>
    <n v="368.79532163742692"/>
    <x v="1"/>
    <n v="2489"/>
    <x v="805"/>
    <x v="6"/>
    <s v="EUR"/>
    <x v="735"/>
    <n v="1559365200"/>
    <b v="0"/>
    <b v="1"/>
    <x v="9"/>
    <x v="5"/>
    <x v="9"/>
  </r>
  <r>
    <n v="818"/>
    <x v="311"/>
    <x v="817"/>
    <x v="31"/>
    <n v="7664"/>
    <n v="1094.8571428571429"/>
    <x v="1"/>
    <n v="69"/>
    <x v="806"/>
    <x v="1"/>
    <s v="USD"/>
    <x v="736"/>
    <n v="1549173600"/>
    <b v="0"/>
    <b v="1"/>
    <x v="3"/>
    <x v="3"/>
    <x v="3"/>
  </r>
  <r>
    <n v="819"/>
    <x v="799"/>
    <x v="818"/>
    <x v="200"/>
    <n v="4509"/>
    <n v="50.662921348314605"/>
    <x v="0"/>
    <n v="47"/>
    <x v="807"/>
    <x v="1"/>
    <s v="USD"/>
    <x v="737"/>
    <n v="1355032800"/>
    <b v="1"/>
    <b v="0"/>
    <x v="11"/>
    <x v="6"/>
    <x v="11"/>
  </r>
  <r>
    <n v="820"/>
    <x v="800"/>
    <x v="819"/>
    <x v="42"/>
    <n v="12009"/>
    <n v="800.6"/>
    <x v="1"/>
    <n v="279"/>
    <x v="808"/>
    <x v="4"/>
    <s v="GBP"/>
    <x v="192"/>
    <n v="1533963600"/>
    <b v="0"/>
    <b v="1"/>
    <x v="1"/>
    <x v="1"/>
    <x v="1"/>
  </r>
  <r>
    <n v="821"/>
    <x v="801"/>
    <x v="820"/>
    <x v="70"/>
    <n v="14273"/>
    <n v="291.28571428571428"/>
    <x v="1"/>
    <n v="210"/>
    <x v="809"/>
    <x v="1"/>
    <s v="USD"/>
    <x v="738"/>
    <n v="1489381200"/>
    <b v="0"/>
    <b v="0"/>
    <x v="4"/>
    <x v="4"/>
    <x v="4"/>
  </r>
  <r>
    <n v="822"/>
    <x v="802"/>
    <x v="821"/>
    <x v="400"/>
    <n v="188982"/>
    <n v="349.9666666666667"/>
    <x v="1"/>
    <n v="2100"/>
    <x v="810"/>
    <x v="1"/>
    <s v="USD"/>
    <x v="739"/>
    <n v="1395032400"/>
    <b v="0"/>
    <b v="0"/>
    <x v="1"/>
    <x v="1"/>
    <x v="1"/>
  </r>
  <r>
    <n v="823"/>
    <x v="803"/>
    <x v="822"/>
    <x v="178"/>
    <n v="14640"/>
    <n v="357.07317073170731"/>
    <x v="1"/>
    <n v="252"/>
    <x v="811"/>
    <x v="1"/>
    <s v="USD"/>
    <x v="613"/>
    <n v="1412485200"/>
    <b v="1"/>
    <b v="1"/>
    <x v="1"/>
    <x v="1"/>
    <x v="1"/>
  </r>
  <r>
    <n v="824"/>
    <x v="804"/>
    <x v="823"/>
    <x v="401"/>
    <n v="107516"/>
    <n v="126.48941176470588"/>
    <x v="1"/>
    <n v="1280"/>
    <x v="812"/>
    <x v="1"/>
    <s v="USD"/>
    <x v="740"/>
    <n v="1279688400"/>
    <b v="0"/>
    <b v="1"/>
    <x v="9"/>
    <x v="5"/>
    <x v="9"/>
  </r>
  <r>
    <n v="825"/>
    <x v="805"/>
    <x v="824"/>
    <x v="136"/>
    <n v="13950"/>
    <n v="387.5"/>
    <x v="1"/>
    <n v="157"/>
    <x v="813"/>
    <x v="4"/>
    <s v="GBP"/>
    <x v="145"/>
    <n v="1501995600"/>
    <b v="0"/>
    <b v="0"/>
    <x v="12"/>
    <x v="4"/>
    <x v="12"/>
  </r>
  <r>
    <n v="826"/>
    <x v="806"/>
    <x v="825"/>
    <x v="54"/>
    <n v="12797"/>
    <n v="457.03571428571428"/>
    <x v="1"/>
    <n v="194"/>
    <x v="814"/>
    <x v="1"/>
    <s v="USD"/>
    <x v="741"/>
    <n v="1294639200"/>
    <b v="0"/>
    <b v="1"/>
    <x v="3"/>
    <x v="3"/>
    <x v="3"/>
  </r>
  <r>
    <n v="827"/>
    <x v="807"/>
    <x v="826"/>
    <x v="173"/>
    <n v="6134"/>
    <n v="266.69565217391306"/>
    <x v="1"/>
    <n v="82"/>
    <x v="815"/>
    <x v="2"/>
    <s v="AUD"/>
    <x v="742"/>
    <n v="1305435600"/>
    <b v="0"/>
    <b v="1"/>
    <x v="6"/>
    <x v="4"/>
    <x v="6"/>
  </r>
  <r>
    <n v="828"/>
    <x v="808"/>
    <x v="827"/>
    <x v="143"/>
    <n v="4899"/>
    <n v="69"/>
    <x v="0"/>
    <n v="70"/>
    <x v="816"/>
    <x v="1"/>
    <s v="USD"/>
    <x v="202"/>
    <n v="1537592400"/>
    <b v="0"/>
    <b v="0"/>
    <x v="3"/>
    <x v="3"/>
    <x v="3"/>
  </r>
  <r>
    <n v="829"/>
    <x v="809"/>
    <x v="828"/>
    <x v="103"/>
    <n v="4929"/>
    <n v="51.34375"/>
    <x v="0"/>
    <n v="154"/>
    <x v="817"/>
    <x v="1"/>
    <s v="USD"/>
    <x v="743"/>
    <n v="1435122000"/>
    <b v="0"/>
    <b v="0"/>
    <x v="3"/>
    <x v="3"/>
    <x v="3"/>
  </r>
  <r>
    <n v="830"/>
    <x v="810"/>
    <x v="829"/>
    <x v="319"/>
    <n v="1424"/>
    <n v="1.1710526315789473"/>
    <x v="0"/>
    <n v="22"/>
    <x v="818"/>
    <x v="1"/>
    <s v="USD"/>
    <x v="744"/>
    <n v="1520056800"/>
    <b v="0"/>
    <b v="0"/>
    <x v="3"/>
    <x v="3"/>
    <x v="3"/>
  </r>
  <r>
    <n v="831"/>
    <x v="811"/>
    <x v="830"/>
    <x v="402"/>
    <n v="105817"/>
    <n v="108.97734294541709"/>
    <x v="1"/>
    <n v="4233"/>
    <x v="819"/>
    <x v="1"/>
    <s v="USD"/>
    <x v="745"/>
    <n v="1335675600"/>
    <b v="0"/>
    <b v="0"/>
    <x v="14"/>
    <x v="7"/>
    <x v="14"/>
  </r>
  <r>
    <n v="832"/>
    <x v="812"/>
    <x v="831"/>
    <x v="403"/>
    <n v="136156"/>
    <n v="315.17592592592592"/>
    <x v="1"/>
    <n v="1297"/>
    <x v="820"/>
    <x v="3"/>
    <s v="DKK"/>
    <x v="746"/>
    <n v="1448431200"/>
    <b v="1"/>
    <b v="0"/>
    <x v="18"/>
    <x v="5"/>
    <x v="18"/>
  </r>
  <r>
    <n v="833"/>
    <x v="813"/>
    <x v="832"/>
    <x v="85"/>
    <n v="10723"/>
    <n v="157.69117647058823"/>
    <x v="1"/>
    <n v="165"/>
    <x v="821"/>
    <x v="3"/>
    <s v="DKK"/>
    <x v="747"/>
    <n v="1298613600"/>
    <b v="0"/>
    <b v="0"/>
    <x v="18"/>
    <x v="5"/>
    <x v="18"/>
  </r>
  <r>
    <n v="834"/>
    <x v="814"/>
    <x v="833"/>
    <x v="190"/>
    <n v="11228"/>
    <n v="153.8082191780822"/>
    <x v="1"/>
    <n v="119"/>
    <x v="822"/>
    <x v="1"/>
    <s v="USD"/>
    <x v="362"/>
    <n v="1372482000"/>
    <b v="0"/>
    <b v="0"/>
    <x v="3"/>
    <x v="3"/>
    <x v="3"/>
  </r>
  <r>
    <n v="835"/>
    <x v="815"/>
    <x v="834"/>
    <x v="404"/>
    <n v="77355"/>
    <n v="89.738979118329468"/>
    <x v="0"/>
    <n v="1758"/>
    <x v="823"/>
    <x v="1"/>
    <s v="USD"/>
    <x v="748"/>
    <n v="1425621600"/>
    <b v="0"/>
    <b v="0"/>
    <x v="2"/>
    <x v="2"/>
    <x v="2"/>
  </r>
  <r>
    <n v="836"/>
    <x v="816"/>
    <x v="835"/>
    <x v="32"/>
    <n v="6086"/>
    <n v="75.135802469135797"/>
    <x v="0"/>
    <n v="94"/>
    <x v="824"/>
    <x v="1"/>
    <s v="USD"/>
    <x v="749"/>
    <n v="1266300000"/>
    <b v="0"/>
    <b v="0"/>
    <x v="7"/>
    <x v="1"/>
    <x v="7"/>
  </r>
  <r>
    <n v="837"/>
    <x v="817"/>
    <x v="836"/>
    <x v="405"/>
    <n v="150960"/>
    <n v="852.88135593220341"/>
    <x v="1"/>
    <n v="1797"/>
    <x v="825"/>
    <x v="1"/>
    <s v="USD"/>
    <x v="643"/>
    <n v="1305867600"/>
    <b v="0"/>
    <b v="0"/>
    <x v="17"/>
    <x v="1"/>
    <x v="17"/>
  </r>
  <r>
    <n v="838"/>
    <x v="818"/>
    <x v="837"/>
    <x v="330"/>
    <n v="8890"/>
    <n v="138.90625"/>
    <x v="1"/>
    <n v="261"/>
    <x v="826"/>
    <x v="1"/>
    <s v="USD"/>
    <x v="750"/>
    <n v="1538802000"/>
    <b v="0"/>
    <b v="0"/>
    <x v="3"/>
    <x v="3"/>
    <x v="3"/>
  </r>
  <r>
    <n v="839"/>
    <x v="819"/>
    <x v="838"/>
    <x v="106"/>
    <n v="14644"/>
    <n v="190.18181818181819"/>
    <x v="1"/>
    <n v="157"/>
    <x v="827"/>
    <x v="1"/>
    <s v="USD"/>
    <x v="751"/>
    <n v="1398920400"/>
    <b v="0"/>
    <b v="1"/>
    <x v="4"/>
    <x v="4"/>
    <x v="4"/>
  </r>
  <r>
    <n v="840"/>
    <x v="820"/>
    <x v="839"/>
    <x v="406"/>
    <n v="116583"/>
    <n v="100.24333619948409"/>
    <x v="1"/>
    <n v="3533"/>
    <x v="828"/>
    <x v="1"/>
    <s v="USD"/>
    <x v="752"/>
    <n v="1405659600"/>
    <b v="0"/>
    <b v="1"/>
    <x v="3"/>
    <x v="3"/>
    <x v="3"/>
  </r>
  <r>
    <n v="841"/>
    <x v="821"/>
    <x v="840"/>
    <x v="14"/>
    <n v="12991"/>
    <n v="142.75824175824175"/>
    <x v="1"/>
    <n v="155"/>
    <x v="829"/>
    <x v="1"/>
    <s v="USD"/>
    <x v="753"/>
    <n v="1457244000"/>
    <b v="0"/>
    <b v="0"/>
    <x v="2"/>
    <x v="2"/>
    <x v="2"/>
  </r>
  <r>
    <n v="842"/>
    <x v="822"/>
    <x v="841"/>
    <x v="42"/>
    <n v="8447"/>
    <n v="563.13333333333333"/>
    <x v="1"/>
    <n v="132"/>
    <x v="830"/>
    <x v="6"/>
    <s v="EUR"/>
    <x v="754"/>
    <n v="1529298000"/>
    <b v="0"/>
    <b v="0"/>
    <x v="8"/>
    <x v="2"/>
    <x v="8"/>
  </r>
  <r>
    <n v="843"/>
    <x v="823"/>
    <x v="842"/>
    <x v="35"/>
    <n v="2703"/>
    <n v="30.715909090909086"/>
    <x v="0"/>
    <n v="33"/>
    <x v="831"/>
    <x v="1"/>
    <s v="USD"/>
    <x v="755"/>
    <n v="1535778000"/>
    <b v="0"/>
    <b v="0"/>
    <x v="14"/>
    <x v="7"/>
    <x v="14"/>
  </r>
  <r>
    <n v="844"/>
    <x v="824"/>
    <x v="843"/>
    <x v="35"/>
    <n v="8747"/>
    <n v="99.39772727272728"/>
    <x v="3"/>
    <n v="94"/>
    <x v="832"/>
    <x v="1"/>
    <s v="USD"/>
    <x v="756"/>
    <n v="1327471200"/>
    <b v="0"/>
    <b v="0"/>
    <x v="4"/>
    <x v="4"/>
    <x v="4"/>
  </r>
  <r>
    <n v="845"/>
    <x v="825"/>
    <x v="844"/>
    <x v="407"/>
    <n v="138087"/>
    <n v="197.54935622317598"/>
    <x v="1"/>
    <n v="1354"/>
    <x v="833"/>
    <x v="4"/>
    <s v="GBP"/>
    <x v="757"/>
    <n v="1529557200"/>
    <b v="0"/>
    <b v="0"/>
    <x v="2"/>
    <x v="2"/>
    <x v="2"/>
  </r>
  <r>
    <n v="846"/>
    <x v="826"/>
    <x v="845"/>
    <x v="67"/>
    <n v="5085"/>
    <n v="508.5"/>
    <x v="1"/>
    <n v="48"/>
    <x v="834"/>
    <x v="1"/>
    <s v="USD"/>
    <x v="758"/>
    <n v="1535259600"/>
    <b v="1"/>
    <b v="1"/>
    <x v="2"/>
    <x v="2"/>
    <x v="2"/>
  </r>
  <r>
    <n v="847"/>
    <x v="827"/>
    <x v="846"/>
    <x v="53"/>
    <n v="11174"/>
    <n v="237.74468085106383"/>
    <x v="1"/>
    <n v="110"/>
    <x v="835"/>
    <x v="1"/>
    <s v="USD"/>
    <x v="759"/>
    <n v="1515564000"/>
    <b v="0"/>
    <b v="0"/>
    <x v="0"/>
    <x v="0"/>
    <x v="0"/>
  </r>
  <r>
    <n v="848"/>
    <x v="828"/>
    <x v="847"/>
    <x v="170"/>
    <n v="10831"/>
    <n v="338.46875"/>
    <x v="1"/>
    <n v="172"/>
    <x v="836"/>
    <x v="1"/>
    <s v="USD"/>
    <x v="760"/>
    <n v="1277096400"/>
    <b v="0"/>
    <b v="0"/>
    <x v="6"/>
    <x v="4"/>
    <x v="6"/>
  </r>
  <r>
    <n v="849"/>
    <x v="829"/>
    <x v="848"/>
    <x v="313"/>
    <n v="8917"/>
    <n v="133.08955223880596"/>
    <x v="1"/>
    <n v="307"/>
    <x v="837"/>
    <x v="1"/>
    <s v="USD"/>
    <x v="761"/>
    <n v="1329026400"/>
    <b v="0"/>
    <b v="1"/>
    <x v="7"/>
    <x v="1"/>
    <x v="7"/>
  </r>
  <r>
    <n v="850"/>
    <x v="830"/>
    <x v="849"/>
    <x v="0"/>
    <n v="1"/>
    <n v="1"/>
    <x v="0"/>
    <n v="1"/>
    <x v="100"/>
    <x v="1"/>
    <s v="USD"/>
    <x v="762"/>
    <n v="1322978400"/>
    <b v="1"/>
    <b v="0"/>
    <x v="1"/>
    <x v="1"/>
    <x v="1"/>
  </r>
  <r>
    <n v="851"/>
    <x v="831"/>
    <x v="850"/>
    <x v="46"/>
    <n v="12468"/>
    <n v="207.79999999999998"/>
    <x v="1"/>
    <n v="160"/>
    <x v="838"/>
    <x v="1"/>
    <s v="USD"/>
    <x v="444"/>
    <n v="1338786000"/>
    <b v="0"/>
    <b v="0"/>
    <x v="5"/>
    <x v="1"/>
    <x v="5"/>
  </r>
  <r>
    <n v="852"/>
    <x v="832"/>
    <x v="851"/>
    <x v="70"/>
    <n v="2505"/>
    <n v="51.122448979591837"/>
    <x v="0"/>
    <n v="31"/>
    <x v="839"/>
    <x v="1"/>
    <s v="USD"/>
    <x v="763"/>
    <n v="1311656400"/>
    <b v="0"/>
    <b v="1"/>
    <x v="11"/>
    <x v="6"/>
    <x v="11"/>
  </r>
  <r>
    <n v="853"/>
    <x v="833"/>
    <x v="852"/>
    <x v="408"/>
    <n v="111502"/>
    <n v="652.05847953216369"/>
    <x v="1"/>
    <n v="1467"/>
    <x v="840"/>
    <x v="0"/>
    <s v="CAD"/>
    <x v="764"/>
    <n v="1308978000"/>
    <b v="0"/>
    <b v="1"/>
    <x v="7"/>
    <x v="1"/>
    <x v="7"/>
  </r>
  <r>
    <n v="854"/>
    <x v="834"/>
    <x v="853"/>
    <x v="409"/>
    <n v="194309"/>
    <n v="113.63099415204678"/>
    <x v="1"/>
    <n v="2662"/>
    <x v="841"/>
    <x v="0"/>
    <s v="CAD"/>
    <x v="765"/>
    <n v="1576389600"/>
    <b v="0"/>
    <b v="0"/>
    <x v="13"/>
    <x v="5"/>
    <x v="13"/>
  </r>
  <r>
    <n v="855"/>
    <x v="835"/>
    <x v="854"/>
    <x v="410"/>
    <n v="23956"/>
    <n v="102.37606837606839"/>
    <x v="1"/>
    <n v="452"/>
    <x v="842"/>
    <x v="2"/>
    <s v="AUD"/>
    <x v="766"/>
    <n v="1311051600"/>
    <b v="0"/>
    <b v="0"/>
    <x v="3"/>
    <x v="3"/>
    <x v="3"/>
  </r>
  <r>
    <n v="856"/>
    <x v="764"/>
    <x v="855"/>
    <x v="166"/>
    <n v="8558"/>
    <n v="356.58333333333331"/>
    <x v="1"/>
    <n v="158"/>
    <x v="843"/>
    <x v="1"/>
    <s v="USD"/>
    <x v="767"/>
    <n v="1336712400"/>
    <b v="0"/>
    <b v="0"/>
    <x v="0"/>
    <x v="0"/>
    <x v="0"/>
  </r>
  <r>
    <n v="857"/>
    <x v="836"/>
    <x v="856"/>
    <x v="98"/>
    <n v="7413"/>
    <n v="139.86792452830187"/>
    <x v="1"/>
    <n v="225"/>
    <x v="844"/>
    <x v="5"/>
    <s v="CHF"/>
    <x v="768"/>
    <n v="1330408800"/>
    <b v="1"/>
    <b v="0"/>
    <x v="12"/>
    <x v="4"/>
    <x v="12"/>
  </r>
  <r>
    <n v="858"/>
    <x v="837"/>
    <x v="857"/>
    <x v="220"/>
    <n v="2778"/>
    <n v="69.45"/>
    <x v="0"/>
    <n v="35"/>
    <x v="845"/>
    <x v="1"/>
    <s v="USD"/>
    <x v="769"/>
    <n v="1524891600"/>
    <b v="1"/>
    <b v="0"/>
    <x v="0"/>
    <x v="0"/>
    <x v="0"/>
  </r>
  <r>
    <n v="859"/>
    <x v="838"/>
    <x v="858"/>
    <x v="190"/>
    <n v="2594"/>
    <n v="35.534246575342465"/>
    <x v="0"/>
    <n v="63"/>
    <x v="846"/>
    <x v="1"/>
    <s v="USD"/>
    <x v="770"/>
    <n v="1363669200"/>
    <b v="0"/>
    <b v="1"/>
    <x v="3"/>
    <x v="3"/>
    <x v="3"/>
  </r>
  <r>
    <n v="860"/>
    <x v="839"/>
    <x v="859"/>
    <x v="22"/>
    <n v="5033"/>
    <n v="251.65"/>
    <x v="1"/>
    <n v="65"/>
    <x v="847"/>
    <x v="1"/>
    <s v="USD"/>
    <x v="771"/>
    <n v="1551420000"/>
    <b v="0"/>
    <b v="1"/>
    <x v="8"/>
    <x v="2"/>
    <x v="8"/>
  </r>
  <r>
    <n v="861"/>
    <x v="840"/>
    <x v="860"/>
    <x v="35"/>
    <n v="9317"/>
    <n v="105.87500000000001"/>
    <x v="1"/>
    <n v="163"/>
    <x v="848"/>
    <x v="1"/>
    <s v="USD"/>
    <x v="772"/>
    <n v="1269838800"/>
    <b v="0"/>
    <b v="0"/>
    <x v="3"/>
    <x v="3"/>
    <x v="3"/>
  </r>
  <r>
    <n v="862"/>
    <x v="841"/>
    <x v="861"/>
    <x v="26"/>
    <n v="6560"/>
    <n v="187.42857142857144"/>
    <x v="1"/>
    <n v="85"/>
    <x v="849"/>
    <x v="1"/>
    <s v="USD"/>
    <x v="773"/>
    <n v="1312520400"/>
    <b v="0"/>
    <b v="0"/>
    <x v="3"/>
    <x v="3"/>
    <x v="3"/>
  </r>
  <r>
    <n v="863"/>
    <x v="842"/>
    <x v="862"/>
    <x v="1"/>
    <n v="5415"/>
    <n v="386.78571428571428"/>
    <x v="1"/>
    <n v="217"/>
    <x v="850"/>
    <x v="1"/>
    <s v="USD"/>
    <x v="774"/>
    <n v="1436504400"/>
    <b v="0"/>
    <b v="1"/>
    <x v="19"/>
    <x v="4"/>
    <x v="19"/>
  </r>
  <r>
    <n v="864"/>
    <x v="843"/>
    <x v="863"/>
    <x v="3"/>
    <n v="14577"/>
    <n v="347.07142857142856"/>
    <x v="1"/>
    <n v="150"/>
    <x v="851"/>
    <x v="1"/>
    <s v="USD"/>
    <x v="775"/>
    <n v="1472014800"/>
    <b v="0"/>
    <b v="0"/>
    <x v="12"/>
    <x v="4"/>
    <x v="12"/>
  </r>
  <r>
    <n v="865"/>
    <x v="844"/>
    <x v="864"/>
    <x v="411"/>
    <n v="150515"/>
    <n v="185.82098765432099"/>
    <x v="1"/>
    <n v="3272"/>
    <x v="852"/>
    <x v="1"/>
    <s v="USD"/>
    <x v="776"/>
    <n v="1411534800"/>
    <b v="0"/>
    <b v="0"/>
    <x v="3"/>
    <x v="3"/>
    <x v="3"/>
  </r>
  <r>
    <n v="866"/>
    <x v="845"/>
    <x v="865"/>
    <x v="412"/>
    <n v="79045"/>
    <n v="43.241247264770237"/>
    <x v="3"/>
    <n v="898"/>
    <x v="853"/>
    <x v="1"/>
    <s v="USD"/>
    <x v="777"/>
    <n v="1304917200"/>
    <b v="0"/>
    <b v="0"/>
    <x v="14"/>
    <x v="7"/>
    <x v="14"/>
  </r>
  <r>
    <n v="867"/>
    <x v="846"/>
    <x v="866"/>
    <x v="73"/>
    <n v="7797"/>
    <n v="162.4375"/>
    <x v="1"/>
    <n v="300"/>
    <x v="854"/>
    <x v="1"/>
    <s v="USD"/>
    <x v="778"/>
    <n v="1539579600"/>
    <b v="0"/>
    <b v="0"/>
    <x v="0"/>
    <x v="0"/>
    <x v="0"/>
  </r>
  <r>
    <n v="868"/>
    <x v="847"/>
    <x v="867"/>
    <x v="260"/>
    <n v="12939"/>
    <n v="184.84285714285716"/>
    <x v="1"/>
    <n v="126"/>
    <x v="855"/>
    <x v="1"/>
    <s v="USD"/>
    <x v="779"/>
    <n v="1382504400"/>
    <b v="0"/>
    <b v="0"/>
    <x v="3"/>
    <x v="3"/>
    <x v="3"/>
  </r>
  <r>
    <n v="869"/>
    <x v="848"/>
    <x v="868"/>
    <x v="413"/>
    <n v="38376"/>
    <n v="23.703520691785052"/>
    <x v="0"/>
    <n v="526"/>
    <x v="856"/>
    <x v="1"/>
    <s v="USD"/>
    <x v="780"/>
    <n v="1278306000"/>
    <b v="0"/>
    <b v="0"/>
    <x v="6"/>
    <x v="4"/>
    <x v="6"/>
  </r>
  <r>
    <n v="870"/>
    <x v="849"/>
    <x v="869"/>
    <x v="106"/>
    <n v="6920"/>
    <n v="89.870129870129873"/>
    <x v="0"/>
    <n v="121"/>
    <x v="857"/>
    <x v="1"/>
    <s v="USD"/>
    <x v="335"/>
    <n v="1442552400"/>
    <b v="0"/>
    <b v="0"/>
    <x v="3"/>
    <x v="3"/>
    <x v="3"/>
  </r>
  <r>
    <n v="871"/>
    <x v="850"/>
    <x v="870"/>
    <x v="414"/>
    <n v="194912"/>
    <n v="272.6041958041958"/>
    <x v="1"/>
    <n v="2320"/>
    <x v="858"/>
    <x v="1"/>
    <s v="USD"/>
    <x v="535"/>
    <n v="1511071200"/>
    <b v="0"/>
    <b v="1"/>
    <x v="3"/>
    <x v="3"/>
    <x v="3"/>
  </r>
  <r>
    <n v="872"/>
    <x v="851"/>
    <x v="871"/>
    <x v="53"/>
    <n v="7992"/>
    <n v="170.04255319148936"/>
    <x v="1"/>
    <n v="81"/>
    <x v="859"/>
    <x v="2"/>
    <s v="AUD"/>
    <x v="270"/>
    <n v="1536382800"/>
    <b v="0"/>
    <b v="0"/>
    <x v="22"/>
    <x v="4"/>
    <x v="22"/>
  </r>
  <r>
    <n v="873"/>
    <x v="852"/>
    <x v="872"/>
    <x v="369"/>
    <n v="79268"/>
    <n v="188.28503562945369"/>
    <x v="1"/>
    <n v="1887"/>
    <x v="860"/>
    <x v="1"/>
    <s v="USD"/>
    <x v="781"/>
    <n v="1389592800"/>
    <b v="0"/>
    <b v="0"/>
    <x v="14"/>
    <x v="7"/>
    <x v="14"/>
  </r>
  <r>
    <n v="874"/>
    <x v="853"/>
    <x v="873"/>
    <x v="415"/>
    <n v="139468"/>
    <n v="346.93532338308455"/>
    <x v="1"/>
    <n v="4358"/>
    <x v="861"/>
    <x v="1"/>
    <s v="USD"/>
    <x v="782"/>
    <n v="1275282000"/>
    <b v="0"/>
    <b v="1"/>
    <x v="14"/>
    <x v="7"/>
    <x v="14"/>
  </r>
  <r>
    <n v="875"/>
    <x v="854"/>
    <x v="874"/>
    <x v="58"/>
    <n v="5465"/>
    <n v="69.177215189873422"/>
    <x v="0"/>
    <n v="67"/>
    <x v="862"/>
    <x v="1"/>
    <s v="USD"/>
    <x v="783"/>
    <n v="1294984800"/>
    <b v="0"/>
    <b v="0"/>
    <x v="1"/>
    <x v="1"/>
    <x v="1"/>
  </r>
  <r>
    <n v="876"/>
    <x v="855"/>
    <x v="875"/>
    <x v="111"/>
    <n v="2111"/>
    <n v="25.433734939759034"/>
    <x v="0"/>
    <n v="57"/>
    <x v="863"/>
    <x v="0"/>
    <s v="CAD"/>
    <x v="784"/>
    <n v="1562043600"/>
    <b v="0"/>
    <b v="0"/>
    <x v="14"/>
    <x v="7"/>
    <x v="14"/>
  </r>
  <r>
    <n v="877"/>
    <x v="856"/>
    <x v="876"/>
    <x v="416"/>
    <n v="126628"/>
    <n v="77.400977995110026"/>
    <x v="0"/>
    <n v="1229"/>
    <x v="864"/>
    <x v="1"/>
    <s v="USD"/>
    <x v="785"/>
    <n v="1469595600"/>
    <b v="0"/>
    <b v="0"/>
    <x v="0"/>
    <x v="0"/>
    <x v="0"/>
  </r>
  <r>
    <n v="878"/>
    <x v="857"/>
    <x v="877"/>
    <x v="50"/>
    <n v="1012"/>
    <n v="37.481481481481481"/>
    <x v="0"/>
    <n v="12"/>
    <x v="865"/>
    <x v="6"/>
    <s v="EUR"/>
    <x v="786"/>
    <n v="1581141600"/>
    <b v="0"/>
    <b v="0"/>
    <x v="16"/>
    <x v="1"/>
    <x v="16"/>
  </r>
  <r>
    <n v="879"/>
    <x v="858"/>
    <x v="878"/>
    <x v="67"/>
    <n v="5438"/>
    <n v="543.79999999999995"/>
    <x v="1"/>
    <n v="53"/>
    <x v="866"/>
    <x v="1"/>
    <s v="USD"/>
    <x v="787"/>
    <n v="1488520800"/>
    <b v="0"/>
    <b v="0"/>
    <x v="9"/>
    <x v="5"/>
    <x v="9"/>
  </r>
  <r>
    <n v="880"/>
    <x v="859"/>
    <x v="879"/>
    <x v="396"/>
    <n v="193101"/>
    <n v="228.52189349112427"/>
    <x v="1"/>
    <n v="2414"/>
    <x v="867"/>
    <x v="1"/>
    <s v="USD"/>
    <x v="788"/>
    <n v="1563858000"/>
    <b v="0"/>
    <b v="0"/>
    <x v="5"/>
    <x v="1"/>
    <x v="5"/>
  </r>
  <r>
    <n v="881"/>
    <x v="860"/>
    <x v="880"/>
    <x v="417"/>
    <n v="31665"/>
    <n v="38.948339483394832"/>
    <x v="0"/>
    <n v="452"/>
    <x v="868"/>
    <x v="1"/>
    <s v="USD"/>
    <x v="330"/>
    <n v="1438923600"/>
    <b v="0"/>
    <b v="1"/>
    <x v="3"/>
    <x v="3"/>
    <x v="3"/>
  </r>
  <r>
    <n v="882"/>
    <x v="861"/>
    <x v="881"/>
    <x v="126"/>
    <n v="2960"/>
    <n v="370"/>
    <x v="1"/>
    <n v="80"/>
    <x v="869"/>
    <x v="1"/>
    <s v="USD"/>
    <x v="789"/>
    <n v="1422165600"/>
    <b v="0"/>
    <b v="0"/>
    <x v="3"/>
    <x v="3"/>
    <x v="3"/>
  </r>
  <r>
    <n v="883"/>
    <x v="862"/>
    <x v="882"/>
    <x v="74"/>
    <n v="8089"/>
    <n v="237.91176470588232"/>
    <x v="1"/>
    <n v="193"/>
    <x v="870"/>
    <x v="1"/>
    <s v="USD"/>
    <x v="790"/>
    <n v="1277874000"/>
    <b v="0"/>
    <b v="0"/>
    <x v="12"/>
    <x v="4"/>
    <x v="12"/>
  </r>
  <r>
    <n v="884"/>
    <x v="863"/>
    <x v="883"/>
    <x v="418"/>
    <n v="109374"/>
    <n v="64.036299765807954"/>
    <x v="0"/>
    <n v="1886"/>
    <x v="871"/>
    <x v="1"/>
    <s v="USD"/>
    <x v="791"/>
    <n v="1399352400"/>
    <b v="0"/>
    <b v="1"/>
    <x v="3"/>
    <x v="3"/>
    <x v="3"/>
  </r>
  <r>
    <n v="885"/>
    <x v="864"/>
    <x v="884"/>
    <x v="37"/>
    <n v="2129"/>
    <n v="118.27777777777777"/>
    <x v="1"/>
    <n v="52"/>
    <x v="872"/>
    <x v="1"/>
    <s v="USD"/>
    <x v="792"/>
    <n v="1279083600"/>
    <b v="0"/>
    <b v="0"/>
    <x v="3"/>
    <x v="3"/>
    <x v="3"/>
  </r>
  <r>
    <n v="886"/>
    <x v="865"/>
    <x v="885"/>
    <x v="419"/>
    <n v="127745"/>
    <n v="84.824037184594957"/>
    <x v="0"/>
    <n v="1825"/>
    <x v="873"/>
    <x v="1"/>
    <s v="USD"/>
    <x v="793"/>
    <n v="1284354000"/>
    <b v="0"/>
    <b v="0"/>
    <x v="7"/>
    <x v="1"/>
    <x v="7"/>
  </r>
  <r>
    <n v="887"/>
    <x v="866"/>
    <x v="886"/>
    <x v="75"/>
    <n v="2289"/>
    <n v="29.346153846153843"/>
    <x v="0"/>
    <n v="31"/>
    <x v="874"/>
    <x v="1"/>
    <s v="USD"/>
    <x v="794"/>
    <n v="1441170000"/>
    <b v="0"/>
    <b v="1"/>
    <x v="3"/>
    <x v="3"/>
    <x v="3"/>
  </r>
  <r>
    <n v="888"/>
    <x v="867"/>
    <x v="887"/>
    <x v="306"/>
    <n v="12174"/>
    <n v="209.89655172413794"/>
    <x v="1"/>
    <n v="290"/>
    <x v="875"/>
    <x v="1"/>
    <s v="USD"/>
    <x v="795"/>
    <n v="1493528400"/>
    <b v="0"/>
    <b v="0"/>
    <x v="3"/>
    <x v="3"/>
    <x v="3"/>
  </r>
  <r>
    <n v="889"/>
    <x v="868"/>
    <x v="888"/>
    <x v="36"/>
    <n v="9508"/>
    <n v="169.78571428571431"/>
    <x v="1"/>
    <n v="122"/>
    <x v="876"/>
    <x v="1"/>
    <s v="USD"/>
    <x v="796"/>
    <n v="1395205200"/>
    <b v="0"/>
    <b v="1"/>
    <x v="5"/>
    <x v="1"/>
    <x v="5"/>
  </r>
  <r>
    <n v="890"/>
    <x v="869"/>
    <x v="889"/>
    <x v="420"/>
    <n v="155849"/>
    <n v="115.95907738095239"/>
    <x v="1"/>
    <n v="1470"/>
    <x v="877"/>
    <x v="1"/>
    <s v="USD"/>
    <x v="797"/>
    <n v="1561438800"/>
    <b v="0"/>
    <b v="0"/>
    <x v="7"/>
    <x v="1"/>
    <x v="7"/>
  </r>
  <r>
    <n v="891"/>
    <x v="870"/>
    <x v="890"/>
    <x v="162"/>
    <n v="7758"/>
    <n v="258.59999999999997"/>
    <x v="1"/>
    <n v="165"/>
    <x v="878"/>
    <x v="0"/>
    <s v="CAD"/>
    <x v="798"/>
    <n v="1326693600"/>
    <b v="0"/>
    <b v="0"/>
    <x v="4"/>
    <x v="4"/>
    <x v="4"/>
  </r>
  <r>
    <n v="892"/>
    <x v="871"/>
    <x v="891"/>
    <x v="46"/>
    <n v="13835"/>
    <n v="230.58333333333331"/>
    <x v="1"/>
    <n v="182"/>
    <x v="879"/>
    <x v="1"/>
    <s v="USD"/>
    <x v="799"/>
    <n v="1277960400"/>
    <b v="0"/>
    <b v="0"/>
    <x v="18"/>
    <x v="5"/>
    <x v="18"/>
  </r>
  <r>
    <n v="893"/>
    <x v="872"/>
    <x v="892"/>
    <x v="141"/>
    <n v="10770"/>
    <n v="128.21428571428572"/>
    <x v="1"/>
    <n v="199"/>
    <x v="880"/>
    <x v="6"/>
    <s v="EUR"/>
    <x v="800"/>
    <n v="1434690000"/>
    <b v="0"/>
    <b v="1"/>
    <x v="4"/>
    <x v="4"/>
    <x v="4"/>
  </r>
  <r>
    <n v="894"/>
    <x v="873"/>
    <x v="893"/>
    <x v="12"/>
    <n v="3208"/>
    <n v="188.70588235294116"/>
    <x v="1"/>
    <n v="56"/>
    <x v="881"/>
    <x v="4"/>
    <s v="GBP"/>
    <x v="801"/>
    <n v="1376110800"/>
    <b v="0"/>
    <b v="1"/>
    <x v="19"/>
    <x v="4"/>
    <x v="19"/>
  </r>
  <r>
    <n v="895"/>
    <x v="874"/>
    <x v="894"/>
    <x v="421"/>
    <n v="11108"/>
    <n v="6.9511889862327907"/>
    <x v="0"/>
    <n v="107"/>
    <x v="882"/>
    <x v="1"/>
    <s v="USD"/>
    <x v="802"/>
    <n v="1518415200"/>
    <b v="0"/>
    <b v="0"/>
    <x v="3"/>
    <x v="3"/>
    <x v="3"/>
  </r>
  <r>
    <n v="896"/>
    <x v="875"/>
    <x v="895"/>
    <x v="174"/>
    <n v="153338"/>
    <n v="774.43434343434342"/>
    <x v="1"/>
    <n v="1460"/>
    <x v="883"/>
    <x v="2"/>
    <s v="AUD"/>
    <x v="803"/>
    <n v="1310878800"/>
    <b v="0"/>
    <b v="1"/>
    <x v="0"/>
    <x v="0"/>
    <x v="0"/>
  </r>
  <r>
    <n v="897"/>
    <x v="876"/>
    <x v="896"/>
    <x v="35"/>
    <n v="2437"/>
    <n v="27.693181818181817"/>
    <x v="0"/>
    <n v="27"/>
    <x v="884"/>
    <x v="1"/>
    <s v="USD"/>
    <x v="212"/>
    <n v="1556600400"/>
    <b v="0"/>
    <b v="0"/>
    <x v="3"/>
    <x v="3"/>
    <x v="3"/>
  </r>
  <r>
    <n v="898"/>
    <x v="877"/>
    <x v="897"/>
    <x v="422"/>
    <n v="93991"/>
    <n v="52.479620323841424"/>
    <x v="0"/>
    <n v="1221"/>
    <x v="885"/>
    <x v="1"/>
    <s v="USD"/>
    <x v="804"/>
    <n v="1576994400"/>
    <b v="0"/>
    <b v="0"/>
    <x v="4"/>
    <x v="4"/>
    <x v="4"/>
  </r>
  <r>
    <n v="899"/>
    <x v="878"/>
    <x v="898"/>
    <x v="33"/>
    <n v="12620"/>
    <n v="407.09677419354841"/>
    <x v="1"/>
    <n v="123"/>
    <x v="886"/>
    <x v="5"/>
    <s v="CHF"/>
    <x v="805"/>
    <n v="1382677200"/>
    <b v="0"/>
    <b v="0"/>
    <x v="17"/>
    <x v="1"/>
    <x v="17"/>
  </r>
  <r>
    <n v="900"/>
    <x v="879"/>
    <x v="899"/>
    <x v="0"/>
    <n v="2"/>
    <n v="2"/>
    <x v="0"/>
    <n v="1"/>
    <x v="50"/>
    <x v="1"/>
    <s v="USD"/>
    <x v="806"/>
    <n v="1411189200"/>
    <b v="0"/>
    <b v="1"/>
    <x v="2"/>
    <x v="2"/>
    <x v="2"/>
  </r>
  <r>
    <n v="901"/>
    <x v="880"/>
    <x v="900"/>
    <x v="36"/>
    <n v="8746"/>
    <n v="156.17857142857144"/>
    <x v="1"/>
    <n v="159"/>
    <x v="887"/>
    <x v="1"/>
    <s v="USD"/>
    <x v="807"/>
    <n v="1534654800"/>
    <b v="0"/>
    <b v="1"/>
    <x v="1"/>
    <x v="1"/>
    <x v="1"/>
  </r>
  <r>
    <n v="902"/>
    <x v="881"/>
    <x v="901"/>
    <x v="1"/>
    <n v="3534"/>
    <n v="252.42857142857144"/>
    <x v="1"/>
    <n v="110"/>
    <x v="888"/>
    <x v="1"/>
    <s v="USD"/>
    <x v="722"/>
    <n v="1457762400"/>
    <b v="0"/>
    <b v="0"/>
    <x v="2"/>
    <x v="2"/>
    <x v="2"/>
  </r>
  <r>
    <n v="903"/>
    <x v="882"/>
    <x v="902"/>
    <x v="423"/>
    <n v="709"/>
    <n v="1.729268292682927"/>
    <x v="2"/>
    <n v="14"/>
    <x v="889"/>
    <x v="1"/>
    <s v="USD"/>
    <x v="477"/>
    <n v="1337490000"/>
    <b v="0"/>
    <b v="1"/>
    <x v="9"/>
    <x v="5"/>
    <x v="9"/>
  </r>
  <r>
    <n v="904"/>
    <x v="883"/>
    <x v="903"/>
    <x v="191"/>
    <n v="795"/>
    <n v="12.230769230769232"/>
    <x v="0"/>
    <n v="16"/>
    <x v="890"/>
    <x v="1"/>
    <s v="USD"/>
    <x v="259"/>
    <n v="1349672400"/>
    <b v="0"/>
    <b v="0"/>
    <x v="15"/>
    <x v="5"/>
    <x v="15"/>
  </r>
  <r>
    <n v="905"/>
    <x v="884"/>
    <x v="904"/>
    <x v="58"/>
    <n v="12955"/>
    <n v="163.98734177215189"/>
    <x v="1"/>
    <n v="236"/>
    <x v="891"/>
    <x v="1"/>
    <s v="USD"/>
    <x v="9"/>
    <n v="1379826000"/>
    <b v="0"/>
    <b v="0"/>
    <x v="3"/>
    <x v="3"/>
    <x v="3"/>
  </r>
  <r>
    <n v="906"/>
    <x v="885"/>
    <x v="905"/>
    <x v="20"/>
    <n v="8964"/>
    <n v="162.98181818181817"/>
    <x v="1"/>
    <n v="191"/>
    <x v="892"/>
    <x v="1"/>
    <s v="USD"/>
    <x v="808"/>
    <n v="1497762000"/>
    <b v="1"/>
    <b v="1"/>
    <x v="4"/>
    <x v="4"/>
    <x v="4"/>
  </r>
  <r>
    <n v="907"/>
    <x v="886"/>
    <x v="906"/>
    <x v="14"/>
    <n v="1843"/>
    <n v="20.252747252747252"/>
    <x v="0"/>
    <n v="41"/>
    <x v="893"/>
    <x v="1"/>
    <s v="USD"/>
    <x v="809"/>
    <n v="1304485200"/>
    <b v="0"/>
    <b v="0"/>
    <x v="3"/>
    <x v="3"/>
    <x v="3"/>
  </r>
  <r>
    <n v="908"/>
    <x v="887"/>
    <x v="907"/>
    <x v="424"/>
    <n v="121950"/>
    <n v="319.24083769633506"/>
    <x v="1"/>
    <n v="3934"/>
    <x v="894"/>
    <x v="1"/>
    <s v="USD"/>
    <x v="444"/>
    <n v="1336885200"/>
    <b v="0"/>
    <b v="0"/>
    <x v="11"/>
    <x v="6"/>
    <x v="11"/>
  </r>
  <r>
    <n v="909"/>
    <x v="888"/>
    <x v="908"/>
    <x v="37"/>
    <n v="8621"/>
    <n v="478.94444444444446"/>
    <x v="1"/>
    <n v="80"/>
    <x v="895"/>
    <x v="0"/>
    <s v="CAD"/>
    <x v="384"/>
    <n v="1530421200"/>
    <b v="0"/>
    <b v="1"/>
    <x v="3"/>
    <x v="3"/>
    <x v="3"/>
  </r>
  <r>
    <n v="910"/>
    <x v="889"/>
    <x v="909"/>
    <x v="425"/>
    <n v="30215"/>
    <n v="19.556634304207122"/>
    <x v="3"/>
    <n v="296"/>
    <x v="896"/>
    <x v="1"/>
    <s v="USD"/>
    <x v="810"/>
    <n v="1421992800"/>
    <b v="0"/>
    <b v="0"/>
    <x v="3"/>
    <x v="3"/>
    <x v="3"/>
  </r>
  <r>
    <n v="911"/>
    <x v="890"/>
    <x v="910"/>
    <x v="306"/>
    <n v="11539"/>
    <n v="198.94827586206895"/>
    <x v="1"/>
    <n v="462"/>
    <x v="897"/>
    <x v="1"/>
    <s v="USD"/>
    <x v="811"/>
    <n v="1568178000"/>
    <b v="1"/>
    <b v="0"/>
    <x v="2"/>
    <x v="2"/>
    <x v="2"/>
  </r>
  <r>
    <n v="912"/>
    <x v="891"/>
    <x v="911"/>
    <x v="37"/>
    <n v="14310"/>
    <n v="795"/>
    <x v="1"/>
    <n v="179"/>
    <x v="898"/>
    <x v="1"/>
    <s v="USD"/>
    <x v="812"/>
    <n v="1347944400"/>
    <b v="1"/>
    <b v="0"/>
    <x v="6"/>
    <x v="4"/>
    <x v="6"/>
  </r>
  <r>
    <n v="913"/>
    <x v="892"/>
    <x v="912"/>
    <x v="426"/>
    <n v="35536"/>
    <n v="50.621082621082621"/>
    <x v="0"/>
    <n v="523"/>
    <x v="899"/>
    <x v="2"/>
    <s v="AUD"/>
    <x v="813"/>
    <n v="1558760400"/>
    <b v="0"/>
    <b v="0"/>
    <x v="6"/>
    <x v="4"/>
    <x v="6"/>
  </r>
  <r>
    <n v="914"/>
    <x v="893"/>
    <x v="913"/>
    <x v="330"/>
    <n v="3676"/>
    <n v="57.4375"/>
    <x v="0"/>
    <n v="141"/>
    <x v="900"/>
    <x v="4"/>
    <s v="GBP"/>
    <x v="814"/>
    <n v="1376629200"/>
    <b v="0"/>
    <b v="0"/>
    <x v="3"/>
    <x v="3"/>
    <x v="3"/>
  </r>
  <r>
    <n v="915"/>
    <x v="894"/>
    <x v="914"/>
    <x v="427"/>
    <n v="195936"/>
    <n v="155.62827640984909"/>
    <x v="1"/>
    <n v="1866"/>
    <x v="901"/>
    <x v="4"/>
    <s v="GBP"/>
    <x v="80"/>
    <n v="1504760400"/>
    <b v="0"/>
    <b v="0"/>
    <x v="19"/>
    <x v="4"/>
    <x v="19"/>
  </r>
  <r>
    <n v="916"/>
    <x v="895"/>
    <x v="915"/>
    <x v="41"/>
    <n v="1343"/>
    <n v="36.297297297297298"/>
    <x v="0"/>
    <n v="52"/>
    <x v="902"/>
    <x v="1"/>
    <s v="USD"/>
    <x v="815"/>
    <n v="1419660000"/>
    <b v="0"/>
    <b v="0"/>
    <x v="14"/>
    <x v="7"/>
    <x v="14"/>
  </r>
  <r>
    <n v="917"/>
    <x v="896"/>
    <x v="916"/>
    <x v="136"/>
    <n v="2097"/>
    <n v="58.25"/>
    <x v="2"/>
    <n v="27"/>
    <x v="903"/>
    <x v="4"/>
    <s v="GBP"/>
    <x v="816"/>
    <n v="1311310800"/>
    <b v="0"/>
    <b v="1"/>
    <x v="12"/>
    <x v="4"/>
    <x v="12"/>
  </r>
  <r>
    <n v="918"/>
    <x v="897"/>
    <x v="917"/>
    <x v="167"/>
    <n v="9021"/>
    <n v="237.39473684210526"/>
    <x v="1"/>
    <n v="156"/>
    <x v="904"/>
    <x v="5"/>
    <s v="CHF"/>
    <x v="474"/>
    <n v="1344315600"/>
    <b v="0"/>
    <b v="0"/>
    <x v="15"/>
    <x v="5"/>
    <x v="15"/>
  </r>
  <r>
    <n v="919"/>
    <x v="898"/>
    <x v="918"/>
    <x v="428"/>
    <n v="20915"/>
    <n v="58.75"/>
    <x v="0"/>
    <n v="225"/>
    <x v="905"/>
    <x v="2"/>
    <s v="AUD"/>
    <x v="817"/>
    <n v="1510725600"/>
    <b v="0"/>
    <b v="1"/>
    <x v="3"/>
    <x v="3"/>
    <x v="3"/>
  </r>
  <r>
    <n v="920"/>
    <x v="899"/>
    <x v="919"/>
    <x v="98"/>
    <n v="9676"/>
    <n v="182.56603773584905"/>
    <x v="1"/>
    <n v="255"/>
    <x v="906"/>
    <x v="1"/>
    <s v="USD"/>
    <x v="818"/>
    <n v="1551247200"/>
    <b v="1"/>
    <b v="0"/>
    <x v="10"/>
    <x v="4"/>
    <x v="10"/>
  </r>
  <r>
    <n v="921"/>
    <x v="900"/>
    <x v="920"/>
    <x v="429"/>
    <n v="1210"/>
    <n v="0.75436408977556113"/>
    <x v="0"/>
    <n v="38"/>
    <x v="907"/>
    <x v="1"/>
    <s v="USD"/>
    <x v="819"/>
    <n v="1330236000"/>
    <b v="0"/>
    <b v="0"/>
    <x v="2"/>
    <x v="2"/>
    <x v="2"/>
  </r>
  <r>
    <n v="922"/>
    <x v="901"/>
    <x v="921"/>
    <x v="430"/>
    <n v="90440"/>
    <n v="175.95330739299609"/>
    <x v="1"/>
    <n v="2261"/>
    <x v="908"/>
    <x v="1"/>
    <s v="USD"/>
    <x v="609"/>
    <n v="1545112800"/>
    <b v="0"/>
    <b v="1"/>
    <x v="21"/>
    <x v="1"/>
    <x v="21"/>
  </r>
  <r>
    <n v="923"/>
    <x v="902"/>
    <x v="922"/>
    <x v="12"/>
    <n v="4044"/>
    <n v="237.88235294117646"/>
    <x v="1"/>
    <n v="40"/>
    <x v="909"/>
    <x v="1"/>
    <s v="USD"/>
    <x v="547"/>
    <n v="1279170000"/>
    <b v="0"/>
    <b v="0"/>
    <x v="3"/>
    <x v="3"/>
    <x v="3"/>
  </r>
  <r>
    <n v="924"/>
    <x v="903"/>
    <x v="923"/>
    <x v="431"/>
    <n v="192292"/>
    <n v="488.05076142131981"/>
    <x v="1"/>
    <n v="2289"/>
    <x v="910"/>
    <x v="6"/>
    <s v="EUR"/>
    <x v="820"/>
    <n v="1573452000"/>
    <b v="0"/>
    <b v="0"/>
    <x v="3"/>
    <x v="3"/>
    <x v="3"/>
  </r>
  <r>
    <n v="925"/>
    <x v="904"/>
    <x v="924"/>
    <x v="162"/>
    <n v="6722"/>
    <n v="224.06666666666669"/>
    <x v="1"/>
    <n v="65"/>
    <x v="911"/>
    <x v="1"/>
    <s v="USD"/>
    <x v="821"/>
    <n v="1507093200"/>
    <b v="0"/>
    <b v="0"/>
    <x v="3"/>
    <x v="3"/>
    <x v="3"/>
  </r>
  <r>
    <n v="926"/>
    <x v="905"/>
    <x v="925"/>
    <x v="251"/>
    <n v="1577"/>
    <n v="18.126436781609197"/>
    <x v="0"/>
    <n v="15"/>
    <x v="912"/>
    <x v="1"/>
    <s v="USD"/>
    <x v="151"/>
    <n v="1463374800"/>
    <b v="0"/>
    <b v="0"/>
    <x v="0"/>
    <x v="0"/>
    <x v="0"/>
  </r>
  <r>
    <n v="927"/>
    <x v="906"/>
    <x v="926"/>
    <x v="44"/>
    <n v="3301"/>
    <n v="45.847222222222221"/>
    <x v="0"/>
    <n v="37"/>
    <x v="913"/>
    <x v="1"/>
    <s v="USD"/>
    <x v="822"/>
    <n v="1344574800"/>
    <b v="0"/>
    <b v="0"/>
    <x v="3"/>
    <x v="3"/>
    <x v="3"/>
  </r>
  <r>
    <n v="928"/>
    <x v="907"/>
    <x v="927"/>
    <x v="225"/>
    <n v="196386"/>
    <n v="117.31541218637993"/>
    <x v="1"/>
    <n v="3777"/>
    <x v="914"/>
    <x v="6"/>
    <s v="EUR"/>
    <x v="823"/>
    <n v="1389074400"/>
    <b v="0"/>
    <b v="0"/>
    <x v="2"/>
    <x v="2"/>
    <x v="2"/>
  </r>
  <r>
    <n v="929"/>
    <x v="908"/>
    <x v="928"/>
    <x v="20"/>
    <n v="11952"/>
    <n v="217.30909090909088"/>
    <x v="1"/>
    <n v="184"/>
    <x v="915"/>
    <x v="4"/>
    <s v="GBP"/>
    <x v="824"/>
    <n v="1494997200"/>
    <b v="0"/>
    <b v="0"/>
    <x v="3"/>
    <x v="3"/>
    <x v="3"/>
  </r>
  <r>
    <n v="930"/>
    <x v="909"/>
    <x v="929"/>
    <x v="26"/>
    <n v="3930"/>
    <n v="112.28571428571428"/>
    <x v="1"/>
    <n v="85"/>
    <x v="916"/>
    <x v="1"/>
    <s v="USD"/>
    <x v="825"/>
    <n v="1425448800"/>
    <b v="0"/>
    <b v="1"/>
    <x v="3"/>
    <x v="3"/>
    <x v="3"/>
  </r>
  <r>
    <n v="931"/>
    <x v="910"/>
    <x v="930"/>
    <x v="58"/>
    <n v="5729"/>
    <n v="72.51898734177216"/>
    <x v="0"/>
    <n v="112"/>
    <x v="917"/>
    <x v="1"/>
    <s v="USD"/>
    <x v="826"/>
    <n v="1404104400"/>
    <b v="0"/>
    <b v="1"/>
    <x v="3"/>
    <x v="3"/>
    <x v="3"/>
  </r>
  <r>
    <n v="932"/>
    <x v="911"/>
    <x v="931"/>
    <x v="173"/>
    <n v="4883"/>
    <n v="212.30434782608697"/>
    <x v="1"/>
    <n v="144"/>
    <x v="918"/>
    <x v="1"/>
    <s v="USD"/>
    <x v="827"/>
    <n v="1394773200"/>
    <b v="0"/>
    <b v="0"/>
    <x v="1"/>
    <x v="1"/>
    <x v="1"/>
  </r>
  <r>
    <n v="933"/>
    <x v="912"/>
    <x v="932"/>
    <x v="432"/>
    <n v="175015"/>
    <n v="239.74657534246577"/>
    <x v="1"/>
    <n v="1902"/>
    <x v="919"/>
    <x v="1"/>
    <s v="USD"/>
    <x v="828"/>
    <n v="1366520400"/>
    <b v="0"/>
    <b v="0"/>
    <x v="3"/>
    <x v="3"/>
    <x v="3"/>
  </r>
  <r>
    <n v="934"/>
    <x v="913"/>
    <x v="933"/>
    <x v="8"/>
    <n v="11280"/>
    <n v="181.93548387096774"/>
    <x v="1"/>
    <n v="105"/>
    <x v="920"/>
    <x v="1"/>
    <s v="USD"/>
    <x v="829"/>
    <n v="1456639200"/>
    <b v="0"/>
    <b v="0"/>
    <x v="3"/>
    <x v="3"/>
    <x v="3"/>
  </r>
  <r>
    <n v="935"/>
    <x v="914"/>
    <x v="934"/>
    <x v="55"/>
    <n v="10012"/>
    <n v="164.13114754098362"/>
    <x v="1"/>
    <n v="132"/>
    <x v="921"/>
    <x v="1"/>
    <s v="USD"/>
    <x v="830"/>
    <n v="1438318800"/>
    <b v="0"/>
    <b v="0"/>
    <x v="3"/>
    <x v="3"/>
    <x v="3"/>
  </r>
  <r>
    <n v="936"/>
    <x v="591"/>
    <x v="935"/>
    <x v="100"/>
    <n v="1690"/>
    <n v="1.6375968992248062"/>
    <x v="0"/>
    <n v="21"/>
    <x v="922"/>
    <x v="1"/>
    <s v="USD"/>
    <x v="831"/>
    <n v="1564030800"/>
    <b v="1"/>
    <b v="0"/>
    <x v="3"/>
    <x v="3"/>
    <x v="3"/>
  </r>
  <r>
    <n v="937"/>
    <x v="915"/>
    <x v="936"/>
    <x v="409"/>
    <n v="84891"/>
    <n v="49.64385964912281"/>
    <x v="3"/>
    <n v="976"/>
    <x v="923"/>
    <x v="1"/>
    <s v="USD"/>
    <x v="832"/>
    <n v="1449295200"/>
    <b v="0"/>
    <b v="0"/>
    <x v="4"/>
    <x v="4"/>
    <x v="4"/>
  </r>
  <r>
    <n v="938"/>
    <x v="916"/>
    <x v="937"/>
    <x v="243"/>
    <n v="10093"/>
    <n v="109.70652173913042"/>
    <x v="1"/>
    <n v="96"/>
    <x v="924"/>
    <x v="1"/>
    <s v="USD"/>
    <x v="833"/>
    <n v="1531890000"/>
    <b v="0"/>
    <b v="1"/>
    <x v="13"/>
    <x v="5"/>
    <x v="13"/>
  </r>
  <r>
    <n v="939"/>
    <x v="917"/>
    <x v="938"/>
    <x v="75"/>
    <n v="3839"/>
    <n v="49.217948717948715"/>
    <x v="0"/>
    <n v="67"/>
    <x v="925"/>
    <x v="1"/>
    <s v="USD"/>
    <x v="834"/>
    <n v="1306213200"/>
    <b v="0"/>
    <b v="1"/>
    <x v="11"/>
    <x v="6"/>
    <x v="11"/>
  </r>
  <r>
    <n v="940"/>
    <x v="918"/>
    <x v="939"/>
    <x v="34"/>
    <n v="6161"/>
    <n v="62.232323232323225"/>
    <x v="2"/>
    <n v="66"/>
    <x v="926"/>
    <x v="0"/>
    <s v="CAD"/>
    <x v="835"/>
    <n v="1356242400"/>
    <b v="0"/>
    <b v="0"/>
    <x v="2"/>
    <x v="2"/>
    <x v="2"/>
  </r>
  <r>
    <n v="941"/>
    <x v="919"/>
    <x v="940"/>
    <x v="433"/>
    <n v="5615"/>
    <n v="13.05813953488372"/>
    <x v="0"/>
    <n v="78"/>
    <x v="927"/>
    <x v="1"/>
    <s v="USD"/>
    <x v="836"/>
    <n v="1297576800"/>
    <b v="1"/>
    <b v="0"/>
    <x v="3"/>
    <x v="3"/>
    <x v="3"/>
  </r>
  <r>
    <n v="942"/>
    <x v="916"/>
    <x v="941"/>
    <x v="103"/>
    <n v="6205"/>
    <n v="64.635416666666671"/>
    <x v="0"/>
    <n v="67"/>
    <x v="928"/>
    <x v="2"/>
    <s v="AUD"/>
    <x v="837"/>
    <n v="1296194400"/>
    <b v="0"/>
    <b v="0"/>
    <x v="3"/>
    <x v="3"/>
    <x v="3"/>
  </r>
  <r>
    <n v="943"/>
    <x v="920"/>
    <x v="942"/>
    <x v="168"/>
    <n v="11969"/>
    <n v="159.58666666666667"/>
    <x v="1"/>
    <n v="114"/>
    <x v="929"/>
    <x v="1"/>
    <s v="USD"/>
    <x v="219"/>
    <n v="1414558800"/>
    <b v="0"/>
    <b v="0"/>
    <x v="0"/>
    <x v="0"/>
    <x v="0"/>
  </r>
  <r>
    <n v="944"/>
    <x v="921"/>
    <x v="943"/>
    <x v="83"/>
    <n v="8142"/>
    <n v="81.42"/>
    <x v="0"/>
    <n v="263"/>
    <x v="930"/>
    <x v="2"/>
    <s v="AUD"/>
    <x v="365"/>
    <n v="1488348000"/>
    <b v="0"/>
    <b v="0"/>
    <x v="14"/>
    <x v="7"/>
    <x v="14"/>
  </r>
  <r>
    <n v="945"/>
    <x v="922"/>
    <x v="944"/>
    <x v="434"/>
    <n v="55805"/>
    <n v="32.444767441860463"/>
    <x v="0"/>
    <n v="1691"/>
    <x v="931"/>
    <x v="1"/>
    <s v="USD"/>
    <x v="838"/>
    <n v="1334898000"/>
    <b v="1"/>
    <b v="0"/>
    <x v="14"/>
    <x v="7"/>
    <x v="14"/>
  </r>
  <r>
    <n v="946"/>
    <x v="923"/>
    <x v="945"/>
    <x v="184"/>
    <n v="15238"/>
    <n v="9.9141184124918666"/>
    <x v="0"/>
    <n v="181"/>
    <x v="932"/>
    <x v="1"/>
    <s v="USD"/>
    <x v="839"/>
    <n v="1308373200"/>
    <b v="0"/>
    <b v="0"/>
    <x v="3"/>
    <x v="3"/>
    <x v="3"/>
  </r>
  <r>
    <n v="947"/>
    <x v="924"/>
    <x v="946"/>
    <x v="136"/>
    <n v="961"/>
    <n v="26.694444444444443"/>
    <x v="0"/>
    <n v="13"/>
    <x v="933"/>
    <x v="1"/>
    <s v="USD"/>
    <x v="840"/>
    <n v="1412312400"/>
    <b v="0"/>
    <b v="0"/>
    <x v="3"/>
    <x v="3"/>
    <x v="3"/>
  </r>
  <r>
    <n v="948"/>
    <x v="925"/>
    <x v="947"/>
    <x v="151"/>
    <n v="5918"/>
    <n v="62.957446808510639"/>
    <x v="3"/>
    <n v="160"/>
    <x v="934"/>
    <x v="1"/>
    <s v="USD"/>
    <x v="841"/>
    <n v="1419228000"/>
    <b v="1"/>
    <b v="1"/>
    <x v="4"/>
    <x v="4"/>
    <x v="4"/>
  </r>
  <r>
    <n v="949"/>
    <x v="926"/>
    <x v="948"/>
    <x v="291"/>
    <n v="9520"/>
    <n v="161.35593220338984"/>
    <x v="1"/>
    <n v="203"/>
    <x v="935"/>
    <x v="1"/>
    <s v="USD"/>
    <x v="842"/>
    <n v="1430974800"/>
    <b v="0"/>
    <b v="0"/>
    <x v="2"/>
    <x v="2"/>
    <x v="2"/>
  </r>
  <r>
    <n v="950"/>
    <x v="927"/>
    <x v="949"/>
    <x v="0"/>
    <n v="5"/>
    <n v="5"/>
    <x v="0"/>
    <n v="1"/>
    <x v="298"/>
    <x v="1"/>
    <s v="USD"/>
    <x v="843"/>
    <n v="1555822800"/>
    <b v="0"/>
    <b v="1"/>
    <x v="3"/>
    <x v="3"/>
    <x v="3"/>
  </r>
  <r>
    <n v="951"/>
    <x v="928"/>
    <x v="950"/>
    <x v="435"/>
    <n v="159056"/>
    <n v="1096.9379310344827"/>
    <x v="1"/>
    <n v="1559"/>
    <x v="936"/>
    <x v="1"/>
    <s v="USD"/>
    <x v="844"/>
    <n v="1482818400"/>
    <b v="0"/>
    <b v="1"/>
    <x v="1"/>
    <x v="1"/>
    <x v="1"/>
  </r>
  <r>
    <n v="952"/>
    <x v="929"/>
    <x v="951"/>
    <x v="436"/>
    <n v="101987"/>
    <n v="70.094158075601371"/>
    <x v="3"/>
    <n v="2266"/>
    <x v="937"/>
    <x v="1"/>
    <s v="USD"/>
    <x v="845"/>
    <n v="1471928400"/>
    <b v="0"/>
    <b v="0"/>
    <x v="4"/>
    <x v="4"/>
    <x v="4"/>
  </r>
  <r>
    <n v="953"/>
    <x v="930"/>
    <x v="952"/>
    <x v="88"/>
    <n v="1980"/>
    <n v="60"/>
    <x v="0"/>
    <n v="21"/>
    <x v="938"/>
    <x v="1"/>
    <s v="USD"/>
    <x v="846"/>
    <n v="1453701600"/>
    <b v="0"/>
    <b v="1"/>
    <x v="22"/>
    <x v="4"/>
    <x v="22"/>
  </r>
  <r>
    <n v="954"/>
    <x v="931"/>
    <x v="953"/>
    <x v="142"/>
    <n v="156384"/>
    <n v="367.0985915492958"/>
    <x v="1"/>
    <n v="1548"/>
    <x v="939"/>
    <x v="2"/>
    <s v="AUD"/>
    <x v="110"/>
    <n v="1350363600"/>
    <b v="0"/>
    <b v="0"/>
    <x v="2"/>
    <x v="2"/>
    <x v="2"/>
  </r>
  <r>
    <n v="955"/>
    <x v="932"/>
    <x v="954"/>
    <x v="31"/>
    <n v="7763"/>
    <n v="1109"/>
    <x v="1"/>
    <n v="80"/>
    <x v="940"/>
    <x v="1"/>
    <s v="USD"/>
    <x v="847"/>
    <n v="1353996000"/>
    <b v="0"/>
    <b v="0"/>
    <x v="3"/>
    <x v="3"/>
    <x v="3"/>
  </r>
  <r>
    <n v="956"/>
    <x v="933"/>
    <x v="955"/>
    <x v="437"/>
    <n v="35698"/>
    <n v="19.028784648187631"/>
    <x v="0"/>
    <n v="830"/>
    <x v="941"/>
    <x v="1"/>
    <s v="USD"/>
    <x v="848"/>
    <n v="1451109600"/>
    <b v="0"/>
    <b v="0"/>
    <x v="22"/>
    <x v="4"/>
    <x v="22"/>
  </r>
  <r>
    <n v="957"/>
    <x v="934"/>
    <x v="956"/>
    <x v="122"/>
    <n v="12434"/>
    <n v="126.87755102040816"/>
    <x v="1"/>
    <n v="131"/>
    <x v="942"/>
    <x v="1"/>
    <s v="USD"/>
    <x v="849"/>
    <n v="1329631200"/>
    <b v="0"/>
    <b v="0"/>
    <x v="3"/>
    <x v="3"/>
    <x v="3"/>
  </r>
  <r>
    <n v="958"/>
    <x v="935"/>
    <x v="957"/>
    <x v="65"/>
    <n v="8081"/>
    <n v="734.63636363636363"/>
    <x v="1"/>
    <n v="112"/>
    <x v="943"/>
    <x v="1"/>
    <s v="USD"/>
    <x v="780"/>
    <n v="1278997200"/>
    <b v="0"/>
    <b v="0"/>
    <x v="10"/>
    <x v="4"/>
    <x v="10"/>
  </r>
  <r>
    <n v="959"/>
    <x v="936"/>
    <x v="958"/>
    <x v="438"/>
    <n v="6631"/>
    <n v="4.5731034482758623"/>
    <x v="0"/>
    <n v="130"/>
    <x v="944"/>
    <x v="1"/>
    <s v="USD"/>
    <x v="140"/>
    <n v="1280120400"/>
    <b v="0"/>
    <b v="0"/>
    <x v="18"/>
    <x v="5"/>
    <x v="18"/>
  </r>
  <r>
    <n v="960"/>
    <x v="937"/>
    <x v="959"/>
    <x v="20"/>
    <n v="4678"/>
    <n v="85.054545454545448"/>
    <x v="0"/>
    <n v="55"/>
    <x v="945"/>
    <x v="1"/>
    <s v="USD"/>
    <x v="850"/>
    <n v="1458104400"/>
    <b v="0"/>
    <b v="0"/>
    <x v="2"/>
    <x v="2"/>
    <x v="2"/>
  </r>
  <r>
    <n v="961"/>
    <x v="938"/>
    <x v="960"/>
    <x v="57"/>
    <n v="6800"/>
    <n v="119.29824561403508"/>
    <x v="1"/>
    <n v="155"/>
    <x v="946"/>
    <x v="1"/>
    <s v="USD"/>
    <x v="851"/>
    <n v="1298268000"/>
    <b v="0"/>
    <b v="0"/>
    <x v="18"/>
    <x v="5"/>
    <x v="18"/>
  </r>
  <r>
    <n v="962"/>
    <x v="939"/>
    <x v="961"/>
    <x v="136"/>
    <n v="10657"/>
    <n v="296.02777777777777"/>
    <x v="1"/>
    <n v="266"/>
    <x v="947"/>
    <x v="1"/>
    <s v="USD"/>
    <x v="852"/>
    <n v="1386223200"/>
    <b v="0"/>
    <b v="0"/>
    <x v="0"/>
    <x v="0"/>
    <x v="0"/>
  </r>
  <r>
    <n v="963"/>
    <x v="940"/>
    <x v="962"/>
    <x v="291"/>
    <n v="4997"/>
    <n v="84.694915254237287"/>
    <x v="0"/>
    <n v="114"/>
    <x v="948"/>
    <x v="6"/>
    <s v="EUR"/>
    <x v="853"/>
    <n v="1299823200"/>
    <b v="0"/>
    <b v="1"/>
    <x v="14"/>
    <x v="7"/>
    <x v="14"/>
  </r>
  <r>
    <n v="964"/>
    <x v="941"/>
    <x v="963"/>
    <x v="41"/>
    <n v="13164"/>
    <n v="355.7837837837838"/>
    <x v="1"/>
    <n v="155"/>
    <x v="949"/>
    <x v="1"/>
    <s v="USD"/>
    <x v="854"/>
    <n v="1431752400"/>
    <b v="0"/>
    <b v="0"/>
    <x v="3"/>
    <x v="3"/>
    <x v="3"/>
  </r>
  <r>
    <n v="965"/>
    <x v="942"/>
    <x v="964"/>
    <x v="196"/>
    <n v="8501"/>
    <n v="386.40909090909093"/>
    <x v="1"/>
    <n v="207"/>
    <x v="950"/>
    <x v="4"/>
    <s v="GBP"/>
    <x v="67"/>
    <n v="1267855200"/>
    <b v="0"/>
    <b v="0"/>
    <x v="1"/>
    <x v="1"/>
    <x v="1"/>
  </r>
  <r>
    <n v="966"/>
    <x v="411"/>
    <x v="965"/>
    <x v="12"/>
    <n v="13468"/>
    <n v="792.23529411764707"/>
    <x v="1"/>
    <n v="245"/>
    <x v="951"/>
    <x v="1"/>
    <s v="USD"/>
    <x v="855"/>
    <n v="1497675600"/>
    <b v="0"/>
    <b v="0"/>
    <x v="3"/>
    <x v="3"/>
    <x v="3"/>
  </r>
  <r>
    <n v="967"/>
    <x v="943"/>
    <x v="966"/>
    <x v="439"/>
    <n v="121138"/>
    <n v="137.03393665158373"/>
    <x v="1"/>
    <n v="1573"/>
    <x v="952"/>
    <x v="1"/>
    <s v="USD"/>
    <x v="107"/>
    <n v="1336885200"/>
    <b v="0"/>
    <b v="0"/>
    <x v="21"/>
    <x v="1"/>
    <x v="21"/>
  </r>
  <r>
    <n v="968"/>
    <x v="944"/>
    <x v="967"/>
    <x v="166"/>
    <n v="8117"/>
    <n v="338.20833333333337"/>
    <x v="1"/>
    <n v="114"/>
    <x v="953"/>
    <x v="1"/>
    <s v="USD"/>
    <x v="344"/>
    <n v="1295157600"/>
    <b v="0"/>
    <b v="0"/>
    <x v="0"/>
    <x v="0"/>
    <x v="0"/>
  </r>
  <r>
    <n v="969"/>
    <x v="945"/>
    <x v="968"/>
    <x v="58"/>
    <n v="8550"/>
    <n v="108.22784810126582"/>
    <x v="1"/>
    <n v="93"/>
    <x v="954"/>
    <x v="1"/>
    <s v="USD"/>
    <x v="856"/>
    <n v="1577599200"/>
    <b v="0"/>
    <b v="0"/>
    <x v="3"/>
    <x v="3"/>
    <x v="3"/>
  </r>
  <r>
    <n v="970"/>
    <x v="946"/>
    <x v="969"/>
    <x v="309"/>
    <n v="57659"/>
    <n v="60.757639620653315"/>
    <x v="0"/>
    <n v="594"/>
    <x v="955"/>
    <x v="1"/>
    <s v="USD"/>
    <x v="857"/>
    <n v="1305003600"/>
    <b v="0"/>
    <b v="0"/>
    <x v="3"/>
    <x v="3"/>
    <x v="3"/>
  </r>
  <r>
    <n v="971"/>
    <x v="947"/>
    <x v="970"/>
    <x v="135"/>
    <n v="1414"/>
    <n v="27.725490196078432"/>
    <x v="0"/>
    <n v="24"/>
    <x v="956"/>
    <x v="1"/>
    <s v="USD"/>
    <x v="858"/>
    <n v="1381726800"/>
    <b v="0"/>
    <b v="0"/>
    <x v="19"/>
    <x v="4"/>
    <x v="19"/>
  </r>
  <r>
    <n v="972"/>
    <x v="948"/>
    <x v="971"/>
    <x v="440"/>
    <n v="97524"/>
    <n v="228.3934426229508"/>
    <x v="1"/>
    <n v="1681"/>
    <x v="957"/>
    <x v="1"/>
    <s v="USD"/>
    <x v="859"/>
    <n v="1402462800"/>
    <b v="0"/>
    <b v="1"/>
    <x v="2"/>
    <x v="2"/>
    <x v="2"/>
  </r>
  <r>
    <n v="973"/>
    <x v="949"/>
    <x v="972"/>
    <x v="441"/>
    <n v="26176"/>
    <n v="21.615194054500414"/>
    <x v="0"/>
    <n v="252"/>
    <x v="958"/>
    <x v="1"/>
    <s v="USD"/>
    <x v="860"/>
    <n v="1292133600"/>
    <b v="0"/>
    <b v="1"/>
    <x v="3"/>
    <x v="3"/>
    <x v="3"/>
  </r>
  <r>
    <n v="974"/>
    <x v="950"/>
    <x v="973"/>
    <x v="126"/>
    <n v="2991"/>
    <n v="373.875"/>
    <x v="1"/>
    <n v="32"/>
    <x v="959"/>
    <x v="1"/>
    <s v="USD"/>
    <x v="170"/>
    <n v="1368939600"/>
    <b v="0"/>
    <b v="0"/>
    <x v="7"/>
    <x v="1"/>
    <x v="7"/>
  </r>
  <r>
    <n v="975"/>
    <x v="951"/>
    <x v="974"/>
    <x v="91"/>
    <n v="8366"/>
    <n v="154.92592592592592"/>
    <x v="1"/>
    <n v="135"/>
    <x v="960"/>
    <x v="1"/>
    <s v="USD"/>
    <x v="861"/>
    <n v="1452146400"/>
    <b v="0"/>
    <b v="1"/>
    <x v="3"/>
    <x v="3"/>
    <x v="3"/>
  </r>
  <r>
    <n v="976"/>
    <x v="952"/>
    <x v="975"/>
    <x v="220"/>
    <n v="12886"/>
    <n v="322.14999999999998"/>
    <x v="1"/>
    <n v="140"/>
    <x v="961"/>
    <x v="1"/>
    <s v="USD"/>
    <x v="862"/>
    <n v="1296712800"/>
    <b v="0"/>
    <b v="1"/>
    <x v="3"/>
    <x v="3"/>
    <x v="3"/>
  </r>
  <r>
    <n v="977"/>
    <x v="597"/>
    <x v="976"/>
    <x v="260"/>
    <n v="5177"/>
    <n v="73.957142857142856"/>
    <x v="0"/>
    <n v="67"/>
    <x v="962"/>
    <x v="1"/>
    <s v="USD"/>
    <x v="863"/>
    <n v="1520748000"/>
    <b v="0"/>
    <b v="0"/>
    <x v="0"/>
    <x v="0"/>
    <x v="0"/>
  </r>
  <r>
    <n v="978"/>
    <x v="953"/>
    <x v="977"/>
    <x v="67"/>
    <n v="8641"/>
    <n v="864.1"/>
    <x v="1"/>
    <n v="92"/>
    <x v="963"/>
    <x v="1"/>
    <s v="USD"/>
    <x v="864"/>
    <n v="1480831200"/>
    <b v="0"/>
    <b v="0"/>
    <x v="11"/>
    <x v="6"/>
    <x v="11"/>
  </r>
  <r>
    <n v="979"/>
    <x v="954"/>
    <x v="978"/>
    <x v="138"/>
    <n v="86244"/>
    <n v="143.26245847176079"/>
    <x v="1"/>
    <n v="1015"/>
    <x v="964"/>
    <x v="4"/>
    <s v="GBP"/>
    <x v="527"/>
    <n v="1426914000"/>
    <b v="0"/>
    <b v="0"/>
    <x v="3"/>
    <x v="3"/>
    <x v="3"/>
  </r>
  <r>
    <n v="980"/>
    <x v="955"/>
    <x v="979"/>
    <x v="442"/>
    <n v="78630"/>
    <n v="40.281762295081968"/>
    <x v="0"/>
    <n v="742"/>
    <x v="965"/>
    <x v="1"/>
    <s v="USD"/>
    <x v="865"/>
    <n v="1446616800"/>
    <b v="1"/>
    <b v="0"/>
    <x v="9"/>
    <x v="5"/>
    <x v="9"/>
  </r>
  <r>
    <n v="981"/>
    <x v="956"/>
    <x v="980"/>
    <x v="313"/>
    <n v="11941"/>
    <n v="178.22388059701493"/>
    <x v="1"/>
    <n v="323"/>
    <x v="966"/>
    <x v="1"/>
    <s v="USD"/>
    <x v="866"/>
    <n v="1517032800"/>
    <b v="0"/>
    <b v="0"/>
    <x v="2"/>
    <x v="2"/>
    <x v="2"/>
  </r>
  <r>
    <n v="982"/>
    <x v="957"/>
    <x v="981"/>
    <x v="44"/>
    <n v="6115"/>
    <n v="84.930555555555557"/>
    <x v="0"/>
    <n v="75"/>
    <x v="967"/>
    <x v="1"/>
    <s v="USD"/>
    <x v="867"/>
    <n v="1311224400"/>
    <b v="0"/>
    <b v="1"/>
    <x v="4"/>
    <x v="4"/>
    <x v="4"/>
  </r>
  <r>
    <n v="983"/>
    <x v="958"/>
    <x v="982"/>
    <x v="443"/>
    <n v="188404"/>
    <n v="145.93648334624322"/>
    <x v="1"/>
    <n v="2326"/>
    <x v="968"/>
    <x v="1"/>
    <s v="USD"/>
    <x v="868"/>
    <n v="1566190800"/>
    <b v="0"/>
    <b v="0"/>
    <x v="4"/>
    <x v="4"/>
    <x v="4"/>
  </r>
  <r>
    <n v="984"/>
    <x v="959"/>
    <x v="983"/>
    <x v="191"/>
    <n v="9910"/>
    <n v="152.46153846153848"/>
    <x v="1"/>
    <n v="381"/>
    <x v="969"/>
    <x v="1"/>
    <s v="USD"/>
    <x v="105"/>
    <n v="1570165200"/>
    <b v="0"/>
    <b v="0"/>
    <x v="3"/>
    <x v="3"/>
    <x v="3"/>
  </r>
  <r>
    <n v="985"/>
    <x v="960"/>
    <x v="984"/>
    <x v="305"/>
    <n v="114523"/>
    <n v="67.129542790152414"/>
    <x v="0"/>
    <n v="4405"/>
    <x v="970"/>
    <x v="1"/>
    <s v="USD"/>
    <x v="481"/>
    <n v="1388556000"/>
    <b v="0"/>
    <b v="1"/>
    <x v="1"/>
    <x v="1"/>
    <x v="1"/>
  </r>
  <r>
    <n v="986"/>
    <x v="961"/>
    <x v="985"/>
    <x v="75"/>
    <n v="3144"/>
    <n v="40.307692307692307"/>
    <x v="0"/>
    <n v="92"/>
    <x v="971"/>
    <x v="1"/>
    <s v="USD"/>
    <x v="253"/>
    <n v="1303189200"/>
    <b v="0"/>
    <b v="0"/>
    <x v="1"/>
    <x v="1"/>
    <x v="1"/>
  </r>
  <r>
    <n v="987"/>
    <x v="962"/>
    <x v="986"/>
    <x v="8"/>
    <n v="13441"/>
    <n v="216.79032258064518"/>
    <x v="1"/>
    <n v="480"/>
    <x v="972"/>
    <x v="1"/>
    <s v="USD"/>
    <x v="869"/>
    <n v="1494478800"/>
    <b v="0"/>
    <b v="0"/>
    <x v="4"/>
    <x v="4"/>
    <x v="4"/>
  </r>
  <r>
    <n v="988"/>
    <x v="963"/>
    <x v="987"/>
    <x v="151"/>
    <n v="4899"/>
    <n v="52.117021276595743"/>
    <x v="0"/>
    <n v="64"/>
    <x v="973"/>
    <x v="1"/>
    <s v="USD"/>
    <x v="864"/>
    <n v="1480744800"/>
    <b v="0"/>
    <b v="0"/>
    <x v="15"/>
    <x v="5"/>
    <x v="15"/>
  </r>
  <r>
    <n v="989"/>
    <x v="964"/>
    <x v="988"/>
    <x v="166"/>
    <n v="11990"/>
    <n v="499.58333333333337"/>
    <x v="1"/>
    <n v="226"/>
    <x v="974"/>
    <x v="1"/>
    <s v="USD"/>
    <x v="843"/>
    <n v="1555822800"/>
    <b v="0"/>
    <b v="0"/>
    <x v="18"/>
    <x v="5"/>
    <x v="18"/>
  </r>
  <r>
    <n v="990"/>
    <x v="965"/>
    <x v="989"/>
    <x v="75"/>
    <n v="6839"/>
    <n v="87.679487179487182"/>
    <x v="0"/>
    <n v="64"/>
    <x v="975"/>
    <x v="1"/>
    <s v="USD"/>
    <x v="289"/>
    <n v="1458882000"/>
    <b v="0"/>
    <b v="1"/>
    <x v="6"/>
    <x v="4"/>
    <x v="6"/>
  </r>
  <r>
    <n v="991"/>
    <x v="509"/>
    <x v="990"/>
    <x v="122"/>
    <n v="11091"/>
    <n v="113.17346938775511"/>
    <x v="1"/>
    <n v="241"/>
    <x v="976"/>
    <x v="1"/>
    <s v="USD"/>
    <x v="870"/>
    <n v="1411966800"/>
    <b v="0"/>
    <b v="1"/>
    <x v="1"/>
    <x v="1"/>
    <x v="1"/>
  </r>
  <r>
    <n v="992"/>
    <x v="966"/>
    <x v="991"/>
    <x v="33"/>
    <n v="13223"/>
    <n v="426.54838709677421"/>
    <x v="1"/>
    <n v="132"/>
    <x v="977"/>
    <x v="1"/>
    <s v="USD"/>
    <x v="871"/>
    <n v="1526878800"/>
    <b v="0"/>
    <b v="1"/>
    <x v="6"/>
    <x v="4"/>
    <x v="6"/>
  </r>
  <r>
    <n v="993"/>
    <x v="967"/>
    <x v="992"/>
    <x v="122"/>
    <n v="7608"/>
    <n v="77.632653061224488"/>
    <x v="3"/>
    <n v="75"/>
    <x v="978"/>
    <x v="6"/>
    <s v="EUR"/>
    <x v="872"/>
    <n v="1452405600"/>
    <b v="0"/>
    <b v="1"/>
    <x v="14"/>
    <x v="7"/>
    <x v="14"/>
  </r>
  <r>
    <n v="994"/>
    <x v="968"/>
    <x v="993"/>
    <x v="444"/>
    <n v="74073"/>
    <n v="52.496810772501767"/>
    <x v="0"/>
    <n v="842"/>
    <x v="979"/>
    <x v="1"/>
    <s v="USD"/>
    <x v="873"/>
    <n v="1414040400"/>
    <b v="0"/>
    <b v="1"/>
    <x v="18"/>
    <x v="5"/>
    <x v="18"/>
  </r>
  <r>
    <n v="995"/>
    <x v="969"/>
    <x v="994"/>
    <x v="238"/>
    <n v="153216"/>
    <n v="157.46762589928059"/>
    <x v="1"/>
    <n v="2043"/>
    <x v="980"/>
    <x v="1"/>
    <s v="USD"/>
    <x v="874"/>
    <n v="1543816800"/>
    <b v="0"/>
    <b v="1"/>
    <x v="0"/>
    <x v="0"/>
    <x v="0"/>
  </r>
  <r>
    <n v="996"/>
    <x v="970"/>
    <x v="995"/>
    <x v="47"/>
    <n v="4814"/>
    <n v="72.939393939393938"/>
    <x v="0"/>
    <n v="112"/>
    <x v="981"/>
    <x v="1"/>
    <s v="USD"/>
    <x v="875"/>
    <n v="1359698400"/>
    <b v="0"/>
    <b v="0"/>
    <x v="3"/>
    <x v="3"/>
    <x v="3"/>
  </r>
  <r>
    <n v="997"/>
    <x v="971"/>
    <x v="996"/>
    <x v="4"/>
    <n v="4603"/>
    <n v="60.565789473684205"/>
    <x v="3"/>
    <n v="139"/>
    <x v="982"/>
    <x v="6"/>
    <s v="EUR"/>
    <x v="876"/>
    <n v="1390629600"/>
    <b v="0"/>
    <b v="0"/>
    <x v="3"/>
    <x v="3"/>
    <x v="3"/>
  </r>
  <r>
    <n v="998"/>
    <x v="972"/>
    <x v="997"/>
    <x v="445"/>
    <n v="37823"/>
    <n v="56.791291291291287"/>
    <x v="0"/>
    <n v="374"/>
    <x v="983"/>
    <x v="1"/>
    <s v="USD"/>
    <x v="877"/>
    <n v="1267077600"/>
    <b v="0"/>
    <b v="1"/>
    <x v="7"/>
    <x v="1"/>
    <x v="7"/>
  </r>
  <r>
    <n v="999"/>
    <x v="973"/>
    <x v="998"/>
    <x v="446"/>
    <n v="62819"/>
    <n v="56.542754275427541"/>
    <x v="3"/>
    <n v="1122"/>
    <x v="984"/>
    <x v="1"/>
    <s v="USD"/>
    <x v="878"/>
    <n v="1467781200"/>
    <b v="0"/>
    <b v="0"/>
    <x v="0"/>
    <x v="0"/>
    <x v="0"/>
  </r>
  <r>
    <m/>
    <x v="974"/>
    <x v="999"/>
    <x v="447"/>
    <m/>
    <m/>
    <x v="4"/>
    <n v="727.005"/>
    <x v="985"/>
    <x v="7"/>
    <m/>
    <x v="879"/>
    <m/>
    <m/>
    <m/>
    <x v="24"/>
    <x v="9"/>
    <x v="24"/>
  </r>
  <r>
    <m/>
    <x v="974"/>
    <x v="999"/>
    <x v="447"/>
    <m/>
    <m/>
    <x v="4"/>
    <m/>
    <x v="985"/>
    <x v="7"/>
    <m/>
    <x v="879"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x v="0"/>
    <x v="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s v="US"/>
    <s v="USD"/>
    <n v="1408424400"/>
    <x v="1"/>
    <x v="1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s v="AU"/>
    <s v="AUD"/>
    <n v="1384668000"/>
    <x v="2"/>
    <x v="2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s v="US"/>
    <s v="USD"/>
    <n v="1565499600"/>
    <x v="3"/>
    <x v="3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s v="US"/>
    <s v="USD"/>
    <n v="1547964000"/>
    <x v="4"/>
    <x v="4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s v="DK"/>
    <s v="DKK"/>
    <n v="1346130000"/>
    <x v="5"/>
    <x v="5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s v="GB"/>
    <s v="GBP"/>
    <n v="1505278800"/>
    <x v="6"/>
    <x v="6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s v="DK"/>
    <s v="DKK"/>
    <n v="1439442000"/>
    <x v="7"/>
    <x v="7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s v="DK"/>
    <s v="DKK"/>
    <n v="1281330000"/>
    <x v="8"/>
    <x v="8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s v="US"/>
    <s v="USD"/>
    <n v="1379566800"/>
    <x v="9"/>
    <x v="9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x v="10"/>
    <x v="1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s v="US"/>
    <s v="USD"/>
    <n v="1285045200"/>
    <x v="11"/>
    <x v="11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s v="US"/>
    <s v="USD"/>
    <n v="1571720400"/>
    <x v="12"/>
    <x v="12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s v="US"/>
    <s v="USD"/>
    <n v="1465621200"/>
    <x v="13"/>
    <x v="13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s v="US"/>
    <s v="USD"/>
    <n v="1331013600"/>
    <x v="14"/>
    <x v="14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s v="US"/>
    <s v="USD"/>
    <n v="1575957600"/>
    <x v="15"/>
    <x v="15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x v="16"/>
    <x v="16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s v="US"/>
    <s v="USD"/>
    <n v="1294812000"/>
    <x v="17"/>
    <x v="17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s v="US"/>
    <s v="USD"/>
    <n v="1536382800"/>
    <x v="18"/>
    <x v="18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s v="US"/>
    <s v="USD"/>
    <n v="1551679200"/>
    <x v="19"/>
    <x v="19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s v="US"/>
    <s v="USD"/>
    <n v="1406523600"/>
    <x v="20"/>
    <x v="2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s v="US"/>
    <s v="USD"/>
    <n v="1313384400"/>
    <x v="21"/>
    <x v="21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s v="US"/>
    <s v="USD"/>
    <n v="1522731600"/>
    <x v="22"/>
    <x v="22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s v="GB"/>
    <s v="GBP"/>
    <n v="1550124000"/>
    <x v="23"/>
    <x v="23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s v="US"/>
    <s v="USD"/>
    <n v="1403326800"/>
    <x v="24"/>
    <x v="24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s v="US"/>
    <s v="USD"/>
    <n v="1305694800"/>
    <x v="25"/>
    <x v="25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s v="US"/>
    <s v="USD"/>
    <n v="1533013200"/>
    <x v="26"/>
    <x v="26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x v="27"/>
    <x v="27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s v="US"/>
    <s v="USD"/>
    <n v="1265695200"/>
    <x v="28"/>
    <x v="28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s v="CH"/>
    <s v="CHF"/>
    <n v="1532062800"/>
    <x v="29"/>
    <x v="29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s v="US"/>
    <s v="USD"/>
    <n v="1558674000"/>
    <x v="30"/>
    <x v="3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s v="GB"/>
    <s v="GBP"/>
    <n v="1451973600"/>
    <x v="31"/>
    <x v="31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s v="IT"/>
    <s v="EUR"/>
    <n v="1515564000"/>
    <x v="32"/>
    <x v="32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s v="US"/>
    <s v="USD"/>
    <n v="1412485200"/>
    <x v="33"/>
    <x v="33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x v="34"/>
    <x v="34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s v="DK"/>
    <s v="DKK"/>
    <n v="1547877600"/>
    <x v="35"/>
    <x v="35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s v="US"/>
    <s v="USD"/>
    <n v="1298700000"/>
    <x v="36"/>
    <x v="36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s v="US"/>
    <s v="USD"/>
    <n v="1570338000"/>
    <x v="37"/>
    <x v="37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s v="US"/>
    <s v="USD"/>
    <n v="1287378000"/>
    <x v="38"/>
    <x v="38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s v="DK"/>
    <s v="DKK"/>
    <n v="1361772000"/>
    <x v="39"/>
    <x v="39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s v="US"/>
    <s v="USD"/>
    <n v="1275714000"/>
    <x v="40"/>
    <x v="4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s v="IT"/>
    <s v="EUR"/>
    <n v="1346734800"/>
    <x v="41"/>
    <x v="41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s v="US"/>
    <s v="USD"/>
    <n v="1309755600"/>
    <x v="42"/>
    <x v="42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s v="US"/>
    <s v="USD"/>
    <n v="1406178000"/>
    <x v="43"/>
    <x v="43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s v="DK"/>
    <s v="DKK"/>
    <n v="1552798800"/>
    <x v="44"/>
    <x v="44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s v="US"/>
    <s v="USD"/>
    <n v="1478062800"/>
    <x v="45"/>
    <x v="45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s v="US"/>
    <s v="USD"/>
    <n v="1278565200"/>
    <x v="46"/>
    <x v="46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s v="US"/>
    <s v="USD"/>
    <n v="1396069200"/>
    <x v="47"/>
    <x v="47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s v="US"/>
    <s v="USD"/>
    <n v="1435208400"/>
    <x v="48"/>
    <x v="48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s v="US"/>
    <s v="USD"/>
    <n v="1571547600"/>
    <x v="49"/>
    <x v="49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x v="50"/>
    <x v="5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s v="GB"/>
    <s v="GBP"/>
    <n v="1332824400"/>
    <x v="51"/>
    <x v="51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s v="US"/>
    <s v="USD"/>
    <n v="1284526800"/>
    <x v="52"/>
    <x v="52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s v="US"/>
    <s v="USD"/>
    <n v="1400562000"/>
    <x v="53"/>
    <x v="53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s v="US"/>
    <s v="USD"/>
    <n v="1520748000"/>
    <x v="54"/>
    <x v="54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s v="US"/>
    <s v="USD"/>
    <n v="1532926800"/>
    <x v="55"/>
    <x v="55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s v="US"/>
    <s v="USD"/>
    <n v="1420869600"/>
    <x v="56"/>
    <x v="56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s v="US"/>
    <s v="USD"/>
    <n v="1504242000"/>
    <x v="57"/>
    <x v="57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s v="US"/>
    <s v="USD"/>
    <n v="1442811600"/>
    <x v="58"/>
    <x v="58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s v="US"/>
    <s v="USD"/>
    <n v="1497243600"/>
    <x v="59"/>
    <x v="59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s v="CA"/>
    <s v="CAD"/>
    <n v="1342501200"/>
    <x v="60"/>
    <x v="6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s v="CA"/>
    <s v="CAD"/>
    <n v="1298268000"/>
    <x v="61"/>
    <x v="61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s v="US"/>
    <s v="USD"/>
    <n v="1433480400"/>
    <x v="62"/>
    <x v="62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x v="63"/>
    <x v="63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s v="US"/>
    <s v="USD"/>
    <n v="1530507600"/>
    <x v="64"/>
    <x v="64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s v="US"/>
    <s v="USD"/>
    <n v="1296108000"/>
    <x v="65"/>
    <x v="65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s v="US"/>
    <s v="USD"/>
    <n v="1428469200"/>
    <x v="66"/>
    <x v="66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s v="GB"/>
    <s v="GBP"/>
    <n v="1264399200"/>
    <x v="67"/>
    <x v="67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s v="IT"/>
    <s v="EUR"/>
    <n v="1501131600"/>
    <x v="68"/>
    <x v="68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s v="US"/>
    <s v="USD"/>
    <n v="1292738400"/>
    <x v="69"/>
    <x v="69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s v="IT"/>
    <s v="EUR"/>
    <n v="1288674000"/>
    <x v="70"/>
    <x v="7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s v="US"/>
    <s v="USD"/>
    <n v="1575093600"/>
    <x v="71"/>
    <x v="49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s v="US"/>
    <s v="USD"/>
    <n v="1435726800"/>
    <x v="72"/>
    <x v="71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s v="US"/>
    <s v="USD"/>
    <n v="1480226400"/>
    <x v="73"/>
    <x v="72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s v="GB"/>
    <s v="GBP"/>
    <n v="1459054800"/>
    <x v="74"/>
    <x v="73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s v="US"/>
    <s v="USD"/>
    <n v="1531630800"/>
    <x v="75"/>
    <x v="74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s v="US"/>
    <s v="USD"/>
    <n v="1421992800"/>
    <x v="76"/>
    <x v="75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s v="US"/>
    <s v="USD"/>
    <n v="1285563600"/>
    <x v="77"/>
    <x v="76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s v="US"/>
    <s v="USD"/>
    <n v="1523854800"/>
    <x v="78"/>
    <x v="77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s v="US"/>
    <s v="USD"/>
    <n v="1529125200"/>
    <x v="79"/>
    <x v="78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s v="US"/>
    <s v="USD"/>
    <n v="1503982800"/>
    <x v="80"/>
    <x v="79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s v="US"/>
    <s v="USD"/>
    <n v="1511416800"/>
    <x v="81"/>
    <x v="80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s v="GB"/>
    <s v="GBP"/>
    <n v="1547704800"/>
    <x v="82"/>
    <x v="4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s v="US"/>
    <s v="USD"/>
    <n v="1469682000"/>
    <x v="83"/>
    <x v="81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s v="US"/>
    <s v="USD"/>
    <n v="1343451600"/>
    <x v="84"/>
    <x v="82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s v="AU"/>
    <s v="AUD"/>
    <n v="1315717200"/>
    <x v="85"/>
    <x v="83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s v="US"/>
    <s v="USD"/>
    <n v="1430715600"/>
    <x v="86"/>
    <x v="84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s v="AU"/>
    <s v="AUD"/>
    <n v="1299564000"/>
    <x v="87"/>
    <x v="85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s v="US"/>
    <s v="USD"/>
    <n v="1429160400"/>
    <x v="88"/>
    <x v="86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s v="US"/>
    <s v="USD"/>
    <n v="1271307600"/>
    <x v="89"/>
    <x v="87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s v="US"/>
    <s v="USD"/>
    <n v="1456380000"/>
    <x v="90"/>
    <x v="88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s v="IT"/>
    <s v="EUR"/>
    <n v="1470459600"/>
    <x v="91"/>
    <x v="89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s v="CH"/>
    <s v="CHF"/>
    <n v="1277269200"/>
    <x v="92"/>
    <x v="40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s v="US"/>
    <s v="USD"/>
    <n v="1350709200"/>
    <x v="93"/>
    <x v="90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s v="GB"/>
    <s v="GBP"/>
    <n v="1554613200"/>
    <x v="94"/>
    <x v="91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s v="US"/>
    <s v="USD"/>
    <n v="1571029200"/>
    <x v="95"/>
    <x v="92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s v="US"/>
    <s v="USD"/>
    <n v="1299736800"/>
    <x v="96"/>
    <x v="36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s v="US"/>
    <s v="USD"/>
    <n v="1435208400"/>
    <x v="48"/>
    <x v="93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s v="AU"/>
    <s v="AUD"/>
    <n v="1437973200"/>
    <x v="97"/>
    <x v="94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s v="US"/>
    <s v="USD"/>
    <n v="1416895200"/>
    <x v="98"/>
    <x v="95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x v="99"/>
    <x v="96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s v="US"/>
    <s v="USD"/>
    <n v="1424498400"/>
    <x v="100"/>
    <x v="97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s v="US"/>
    <s v="USD"/>
    <n v="1526274000"/>
    <x v="101"/>
    <x v="98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s v="IT"/>
    <s v="EUR"/>
    <n v="1287896400"/>
    <x v="102"/>
    <x v="99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s v="US"/>
    <s v="USD"/>
    <n v="1495515600"/>
    <x v="103"/>
    <x v="100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s v="US"/>
    <s v="USD"/>
    <n v="1364878800"/>
    <x v="104"/>
    <x v="101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s v="US"/>
    <s v="USD"/>
    <n v="1567918800"/>
    <x v="105"/>
    <x v="102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s v="US"/>
    <s v="USD"/>
    <n v="1524459600"/>
    <x v="106"/>
    <x v="103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s v="US"/>
    <s v="USD"/>
    <n v="1333688400"/>
    <x v="107"/>
    <x v="104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s v="US"/>
    <s v="USD"/>
    <n v="1389506400"/>
    <x v="108"/>
    <x v="105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s v="US"/>
    <s v="USD"/>
    <n v="1536642000"/>
    <x v="109"/>
    <x v="106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s v="US"/>
    <s v="USD"/>
    <n v="1348290000"/>
    <x v="110"/>
    <x v="107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x v="111"/>
    <x v="108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s v="US"/>
    <s v="USD"/>
    <n v="1505192400"/>
    <x v="112"/>
    <x v="109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s v="US"/>
    <s v="USD"/>
    <n v="1554786000"/>
    <x v="113"/>
    <x v="110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s v="IT"/>
    <s v="EUR"/>
    <n v="1510898400"/>
    <x v="114"/>
    <x v="111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s v="US"/>
    <s v="USD"/>
    <n v="1442552400"/>
    <x v="115"/>
    <x v="112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s v="US"/>
    <s v="USD"/>
    <n v="1316667600"/>
    <x v="116"/>
    <x v="113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s v="US"/>
    <s v="USD"/>
    <n v="1390716000"/>
    <x v="117"/>
    <x v="114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s v="US"/>
    <s v="USD"/>
    <n v="1402894800"/>
    <x v="118"/>
    <x v="115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s v="US"/>
    <s v="USD"/>
    <n v="1429246800"/>
    <x v="119"/>
    <x v="116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s v="US"/>
    <s v="USD"/>
    <n v="1412485200"/>
    <x v="33"/>
    <x v="117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s v="US"/>
    <s v="USD"/>
    <n v="1417068000"/>
    <x v="120"/>
    <x v="95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s v="CA"/>
    <s v="CAD"/>
    <n v="1448344800"/>
    <x v="121"/>
    <x v="118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s v="IT"/>
    <s v="EUR"/>
    <n v="1557723600"/>
    <x v="122"/>
    <x v="119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s v="US"/>
    <s v="USD"/>
    <n v="1537333200"/>
    <x v="123"/>
    <x v="120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s v="US"/>
    <s v="USD"/>
    <n v="1471150800"/>
    <x v="124"/>
    <x v="121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s v="CA"/>
    <s v="CAD"/>
    <n v="1273640400"/>
    <x v="125"/>
    <x v="122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s v="US"/>
    <s v="USD"/>
    <n v="1282885200"/>
    <x v="126"/>
    <x v="123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s v="AU"/>
    <s v="AUD"/>
    <n v="1422943200"/>
    <x v="127"/>
    <x v="97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s v="DK"/>
    <s v="DKK"/>
    <n v="1319605200"/>
    <x v="128"/>
    <x v="124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s v="GB"/>
    <s v="GBP"/>
    <n v="1385704800"/>
    <x v="129"/>
    <x v="125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s v="US"/>
    <s v="USD"/>
    <n v="1515736800"/>
    <x v="130"/>
    <x v="126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s v="US"/>
    <s v="USD"/>
    <n v="1313125200"/>
    <x v="131"/>
    <x v="127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s v="CH"/>
    <s v="CHF"/>
    <n v="1308459600"/>
    <x v="132"/>
    <x v="128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s v="US"/>
    <s v="USD"/>
    <n v="1362636000"/>
    <x v="133"/>
    <x v="129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s v="US"/>
    <s v="USD"/>
    <n v="1402117200"/>
    <x v="134"/>
    <x v="130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x v="135"/>
    <x v="131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s v="US"/>
    <s v="USD"/>
    <n v="1348808400"/>
    <x v="136"/>
    <x v="132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s v="US"/>
    <s v="USD"/>
    <n v="1429592400"/>
    <x v="137"/>
    <x v="133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s v="US"/>
    <s v="USD"/>
    <n v="1519538400"/>
    <x v="138"/>
    <x v="134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s v="US"/>
    <s v="USD"/>
    <n v="1434085200"/>
    <x v="139"/>
    <x v="135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s v="US"/>
    <s v="USD"/>
    <n v="1333688400"/>
    <x v="107"/>
    <x v="136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x v="140"/>
    <x v="137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s v="US"/>
    <s v="USD"/>
    <n v="1560747600"/>
    <x v="141"/>
    <x v="138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s v="CH"/>
    <s v="CHF"/>
    <n v="1410066000"/>
    <x v="142"/>
    <x v="139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s v="US"/>
    <s v="USD"/>
    <n v="1320732000"/>
    <x v="143"/>
    <x v="140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s v="US"/>
    <s v="USD"/>
    <n v="1465794000"/>
    <x v="144"/>
    <x v="141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s v="US"/>
    <s v="USD"/>
    <n v="1500958800"/>
    <x v="145"/>
    <x v="142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s v="US"/>
    <s v="USD"/>
    <n v="1357020000"/>
    <x v="146"/>
    <x v="143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x v="147"/>
    <x v="144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s v="US"/>
    <s v="USD"/>
    <n v="1402290000"/>
    <x v="148"/>
    <x v="145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s v="US"/>
    <s v="USD"/>
    <n v="1487311200"/>
    <x v="149"/>
    <x v="146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s v="US"/>
    <s v="USD"/>
    <n v="1350622800"/>
    <x v="150"/>
    <x v="147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s v="US"/>
    <s v="USD"/>
    <n v="1463029200"/>
    <x v="151"/>
    <x v="148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s v="US"/>
    <s v="USD"/>
    <n v="1269493200"/>
    <x v="152"/>
    <x v="149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s v="AU"/>
    <s v="AUD"/>
    <n v="1570251600"/>
    <x v="153"/>
    <x v="150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s v="AU"/>
    <s v="AUD"/>
    <n v="1388383200"/>
    <x v="154"/>
    <x v="151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s v="US"/>
    <s v="USD"/>
    <n v="1449554400"/>
    <x v="155"/>
    <x v="152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s v="US"/>
    <s v="USD"/>
    <n v="1553662800"/>
    <x v="156"/>
    <x v="153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s v="US"/>
    <s v="USD"/>
    <n v="1556341200"/>
    <x v="157"/>
    <x v="154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s v="US"/>
    <s v="USD"/>
    <n v="1442984400"/>
    <x v="158"/>
    <x v="155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s v="CH"/>
    <s v="CHF"/>
    <n v="1544248800"/>
    <x v="159"/>
    <x v="156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s v="US"/>
    <s v="USD"/>
    <n v="1508475600"/>
    <x v="160"/>
    <x v="157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s v="US"/>
    <s v="USD"/>
    <n v="1507438800"/>
    <x v="161"/>
    <x v="158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s v="US"/>
    <s v="USD"/>
    <n v="1501563600"/>
    <x v="162"/>
    <x v="159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s v="US"/>
    <s v="USD"/>
    <n v="1292997600"/>
    <x v="163"/>
    <x v="160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x v="164"/>
    <x v="161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s v="DK"/>
    <s v="DKK"/>
    <n v="1550815200"/>
    <x v="165"/>
    <x v="162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s v="US"/>
    <s v="USD"/>
    <n v="1339909200"/>
    <x v="166"/>
    <x v="163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s v="US"/>
    <s v="USD"/>
    <n v="1501736400"/>
    <x v="167"/>
    <x v="164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x v="168"/>
    <x v="165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x v="169"/>
    <x v="166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s v="US"/>
    <s v="USD"/>
    <n v="1368853200"/>
    <x v="170"/>
    <x v="167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s v="US"/>
    <s v="USD"/>
    <n v="1444021200"/>
    <x v="171"/>
    <x v="168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s v="US"/>
    <s v="USD"/>
    <n v="1472619600"/>
    <x v="172"/>
    <x v="169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s v="US"/>
    <s v="USD"/>
    <n v="1472878800"/>
    <x v="173"/>
    <x v="170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s v="US"/>
    <s v="USD"/>
    <n v="1289800800"/>
    <x v="174"/>
    <x v="171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s v="US"/>
    <s v="USD"/>
    <n v="1505970000"/>
    <x v="175"/>
    <x v="172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s v="CA"/>
    <s v="CAD"/>
    <n v="1363496400"/>
    <x v="176"/>
    <x v="173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s v="AU"/>
    <s v="AUD"/>
    <n v="1269234000"/>
    <x v="177"/>
    <x v="174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s v="US"/>
    <s v="USD"/>
    <n v="1507093200"/>
    <x v="178"/>
    <x v="175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s v="DK"/>
    <s v="DKK"/>
    <n v="1560574800"/>
    <x v="179"/>
    <x v="176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s v="CA"/>
    <s v="CAD"/>
    <n v="1284008400"/>
    <x v="180"/>
    <x v="177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s v="US"/>
    <s v="USD"/>
    <n v="1556859600"/>
    <x v="181"/>
    <x v="178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s v="US"/>
    <s v="USD"/>
    <n v="1526187600"/>
    <x v="182"/>
    <x v="179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s v="US"/>
    <s v="USD"/>
    <n v="1400821200"/>
    <x v="183"/>
    <x v="180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s v="CA"/>
    <s v="CAD"/>
    <n v="1361599200"/>
    <x v="184"/>
    <x v="181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x v="185"/>
    <x v="182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s v="US"/>
    <s v="USD"/>
    <n v="1457071200"/>
    <x v="186"/>
    <x v="183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x v="187"/>
    <x v="184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s v="IT"/>
    <s v="EUR"/>
    <n v="1552366800"/>
    <x v="188"/>
    <x v="185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s v="US"/>
    <s v="USD"/>
    <n v="1403845200"/>
    <x v="189"/>
    <x v="186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s v="US"/>
    <s v="USD"/>
    <n v="1523163600"/>
    <x v="190"/>
    <x v="187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s v="US"/>
    <s v="USD"/>
    <n v="1442206800"/>
    <x v="191"/>
    <x v="188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s v="US"/>
    <s v="USD"/>
    <n v="1532840400"/>
    <x v="192"/>
    <x v="189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x v="173"/>
    <x v="190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s v="US"/>
    <s v="USD"/>
    <n v="1498194000"/>
    <x v="193"/>
    <x v="191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s v="US"/>
    <s v="USD"/>
    <n v="1281070800"/>
    <x v="194"/>
    <x v="192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s v="US"/>
    <s v="USD"/>
    <n v="1436245200"/>
    <x v="195"/>
    <x v="193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x v="152"/>
    <x v="194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s v="US"/>
    <s v="USD"/>
    <n v="1406264400"/>
    <x v="196"/>
    <x v="195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s v="US"/>
    <s v="USD"/>
    <n v="1317531600"/>
    <x v="197"/>
    <x v="196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s v="AU"/>
    <s v="AUD"/>
    <n v="1484632800"/>
    <x v="198"/>
    <x v="197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s v="US"/>
    <s v="USD"/>
    <n v="1301806800"/>
    <x v="199"/>
    <x v="198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s v="US"/>
    <s v="USD"/>
    <n v="1539752400"/>
    <x v="200"/>
    <x v="199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s v="US"/>
    <s v="USD"/>
    <n v="1267250400"/>
    <x v="201"/>
    <x v="200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x v="202"/>
    <x v="201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s v="US"/>
    <s v="USD"/>
    <n v="1510207200"/>
    <x v="203"/>
    <x v="202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s v="AU"/>
    <s v="AUD"/>
    <n v="1462510800"/>
    <x v="204"/>
    <x v="203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s v="DK"/>
    <s v="DKK"/>
    <n v="1488520800"/>
    <x v="205"/>
    <x v="204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s v="US"/>
    <s v="USD"/>
    <n v="1377579600"/>
    <x v="206"/>
    <x v="205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s v="US"/>
    <s v="USD"/>
    <n v="1576389600"/>
    <x v="207"/>
    <x v="206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s v="US"/>
    <s v="USD"/>
    <n v="1289019600"/>
    <x v="208"/>
    <x v="207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s v="US"/>
    <s v="USD"/>
    <n v="1282194000"/>
    <x v="209"/>
    <x v="208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s v="US"/>
    <s v="USD"/>
    <n v="1550037600"/>
    <x v="210"/>
    <x v="209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s v="US"/>
    <s v="USD"/>
    <n v="1321941600"/>
    <x v="211"/>
    <x v="210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s v="US"/>
    <s v="USD"/>
    <n v="1556427600"/>
    <x v="212"/>
    <x v="211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s v="GB"/>
    <s v="GBP"/>
    <n v="1320991200"/>
    <x v="213"/>
    <x v="212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s v="US"/>
    <s v="USD"/>
    <n v="1345093200"/>
    <x v="214"/>
    <x v="213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s v="US"/>
    <s v="USD"/>
    <n v="1309496400"/>
    <x v="215"/>
    <x v="214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s v="US"/>
    <s v="USD"/>
    <n v="1340254800"/>
    <x v="216"/>
    <x v="215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s v="US"/>
    <s v="USD"/>
    <n v="1412226000"/>
    <x v="217"/>
    <x v="216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s v="US"/>
    <s v="USD"/>
    <n v="1458104400"/>
    <x v="218"/>
    <x v="217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s v="US"/>
    <s v="USD"/>
    <n v="1411534800"/>
    <x v="219"/>
    <x v="218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s v="US"/>
    <s v="USD"/>
    <n v="1399093200"/>
    <x v="220"/>
    <x v="219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s v="US"/>
    <s v="USD"/>
    <n v="1270702800"/>
    <x v="221"/>
    <x v="122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s v="US"/>
    <s v="USD"/>
    <n v="1431666000"/>
    <x v="222"/>
    <x v="220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s v="US"/>
    <s v="USD"/>
    <n v="1472619600"/>
    <x v="172"/>
    <x v="221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s v="US"/>
    <s v="USD"/>
    <n v="1496293200"/>
    <x v="223"/>
    <x v="222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s v="US"/>
    <s v="USD"/>
    <n v="1575612000"/>
    <x v="224"/>
    <x v="223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s v="US"/>
    <s v="USD"/>
    <n v="1369112400"/>
    <x v="225"/>
    <x v="224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s v="US"/>
    <s v="USD"/>
    <n v="1469422800"/>
    <x v="226"/>
    <x v="225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s v="US"/>
    <s v="USD"/>
    <n v="1307854800"/>
    <x v="227"/>
    <x v="226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s v="IT"/>
    <s v="EUR"/>
    <n v="1503378000"/>
    <x v="228"/>
    <x v="227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s v="US"/>
    <s v="USD"/>
    <n v="1486965600"/>
    <x v="229"/>
    <x v="228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s v="AU"/>
    <s v="AUD"/>
    <n v="1561438800"/>
    <x v="230"/>
    <x v="229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s v="US"/>
    <s v="USD"/>
    <n v="1398402000"/>
    <x v="231"/>
    <x v="230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s v="DK"/>
    <s v="DKK"/>
    <n v="1513231200"/>
    <x v="232"/>
    <x v="231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s v="US"/>
    <s v="USD"/>
    <n v="1440824400"/>
    <x v="233"/>
    <x v="232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s v="US"/>
    <s v="USD"/>
    <n v="1281070800"/>
    <x v="194"/>
    <x v="233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s v="AU"/>
    <s v="AUD"/>
    <n v="1397365200"/>
    <x v="234"/>
    <x v="234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s v="US"/>
    <s v="USD"/>
    <n v="1494392400"/>
    <x v="235"/>
    <x v="235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s v="US"/>
    <s v="USD"/>
    <n v="1520143200"/>
    <x v="236"/>
    <x v="236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s v="US"/>
    <s v="USD"/>
    <n v="1405314000"/>
    <x v="237"/>
    <x v="237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s v="US"/>
    <s v="USD"/>
    <n v="1396846800"/>
    <x v="238"/>
    <x v="238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s v="US"/>
    <s v="USD"/>
    <n v="1375678800"/>
    <x v="239"/>
    <x v="239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s v="US"/>
    <s v="USD"/>
    <n v="1482386400"/>
    <x v="240"/>
    <x v="24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s v="AU"/>
    <s v="AUD"/>
    <n v="1420005600"/>
    <x v="241"/>
    <x v="241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s v="US"/>
    <s v="USD"/>
    <n v="1420178400"/>
    <x v="242"/>
    <x v="242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x v="67"/>
    <x v="243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s v="US"/>
    <s v="USD"/>
    <n v="1355032800"/>
    <x v="243"/>
    <x v="244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s v="US"/>
    <s v="USD"/>
    <n v="1382677200"/>
    <x v="244"/>
    <x v="245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s v="CA"/>
    <s v="CAD"/>
    <n v="1302238800"/>
    <x v="245"/>
    <x v="246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s v="US"/>
    <s v="USD"/>
    <n v="1487656800"/>
    <x v="246"/>
    <x v="247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s v="US"/>
    <s v="USD"/>
    <n v="1297836000"/>
    <x v="247"/>
    <x v="248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s v="GB"/>
    <s v="GBP"/>
    <n v="1453615200"/>
    <x v="248"/>
    <x v="249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s v="US"/>
    <s v="USD"/>
    <n v="1362463200"/>
    <x v="249"/>
    <x v="250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s v="US"/>
    <s v="USD"/>
    <n v="1481176800"/>
    <x v="250"/>
    <x v="251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s v="US"/>
    <s v="USD"/>
    <n v="1354946400"/>
    <x v="251"/>
    <x v="252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s v="US"/>
    <s v="USD"/>
    <n v="1348808400"/>
    <x v="136"/>
    <x v="253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s v="US"/>
    <s v="USD"/>
    <n v="1282712400"/>
    <x v="252"/>
    <x v="254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s v="US"/>
    <s v="USD"/>
    <n v="1301979600"/>
    <x v="253"/>
    <x v="255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s v="US"/>
    <s v="USD"/>
    <n v="1263016800"/>
    <x v="254"/>
    <x v="256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s v="US"/>
    <s v="USD"/>
    <n v="1360648800"/>
    <x v="255"/>
    <x v="257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s v="US"/>
    <s v="USD"/>
    <n v="1451800800"/>
    <x v="256"/>
    <x v="258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s v="IT"/>
    <s v="EUR"/>
    <n v="1415340000"/>
    <x v="257"/>
    <x v="259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s v="AU"/>
    <s v="AUD"/>
    <n v="1351054800"/>
    <x v="258"/>
    <x v="260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s v="US"/>
    <s v="USD"/>
    <n v="1349326800"/>
    <x v="259"/>
    <x v="261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s v="US"/>
    <s v="USD"/>
    <n v="1548914400"/>
    <x v="260"/>
    <x v="262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s v="US"/>
    <s v="USD"/>
    <n v="1291269600"/>
    <x v="261"/>
    <x v="263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s v="US"/>
    <s v="USD"/>
    <n v="1449468000"/>
    <x v="262"/>
    <x v="264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s v="US"/>
    <s v="USD"/>
    <n v="1562734800"/>
    <x v="263"/>
    <x v="265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s v="CA"/>
    <s v="CAD"/>
    <n v="1505624400"/>
    <x v="264"/>
    <x v="266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s v="US"/>
    <s v="USD"/>
    <n v="1509948000"/>
    <x v="265"/>
    <x v="267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s v="US"/>
    <s v="USD"/>
    <n v="1554526800"/>
    <x v="266"/>
    <x v="153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s v="US"/>
    <s v="USD"/>
    <n v="1334811600"/>
    <x v="267"/>
    <x v="268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s v="US"/>
    <s v="USD"/>
    <n v="1279515600"/>
    <x v="268"/>
    <x v="269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s v="US"/>
    <s v="USD"/>
    <n v="1353909600"/>
    <x v="269"/>
    <x v="270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s v="US"/>
    <s v="USD"/>
    <n v="1535950800"/>
    <x v="270"/>
    <x v="271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s v="US"/>
    <s v="USD"/>
    <n v="1511244000"/>
    <x v="271"/>
    <x v="272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s v="US"/>
    <s v="USD"/>
    <n v="1331445600"/>
    <x v="272"/>
    <x v="273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s v="US"/>
    <s v="USD"/>
    <n v="1480226400"/>
    <x v="73"/>
    <x v="274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s v="DK"/>
    <s v="DKK"/>
    <n v="1464584400"/>
    <x v="273"/>
    <x v="148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s v="US"/>
    <s v="USD"/>
    <n v="1335848400"/>
    <x v="274"/>
    <x v="275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s v="US"/>
    <s v="USD"/>
    <n v="1473483600"/>
    <x v="275"/>
    <x v="276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s v="US"/>
    <s v="USD"/>
    <n v="1479880800"/>
    <x v="276"/>
    <x v="72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s v="US"/>
    <s v="USD"/>
    <n v="1430197200"/>
    <x v="277"/>
    <x v="277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s v="DK"/>
    <s v="DKK"/>
    <n v="1331701200"/>
    <x v="278"/>
    <x v="278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s v="CA"/>
    <s v="CAD"/>
    <n v="1438578000"/>
    <x v="279"/>
    <x v="71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s v="US"/>
    <s v="USD"/>
    <n v="1368162000"/>
    <x v="280"/>
    <x v="279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s v="US"/>
    <s v="USD"/>
    <n v="1318654800"/>
    <x v="281"/>
    <x v="280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x v="282"/>
    <x v="281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s v="IT"/>
    <s v="EUR"/>
    <n v="1286254800"/>
    <x v="283"/>
    <x v="282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s v="US"/>
    <s v="USD"/>
    <n v="1540530000"/>
    <x v="284"/>
    <x v="283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s v="CH"/>
    <s v="CHF"/>
    <n v="1381813200"/>
    <x v="285"/>
    <x v="284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s v="AU"/>
    <s v="AUD"/>
    <n v="1548655200"/>
    <x v="286"/>
    <x v="285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s v="AU"/>
    <s v="AUD"/>
    <n v="1389679200"/>
    <x v="287"/>
    <x v="286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s v="US"/>
    <s v="USD"/>
    <n v="1456466400"/>
    <x v="288"/>
    <x v="287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s v="US"/>
    <s v="USD"/>
    <n v="1456984800"/>
    <x v="289"/>
    <x v="288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x v="290"/>
    <x v="289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s v="US"/>
    <s v="USD"/>
    <n v="1424930400"/>
    <x v="291"/>
    <x v="290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s v="US"/>
    <s v="USD"/>
    <n v="1535864400"/>
    <x v="292"/>
    <x v="18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s v="US"/>
    <s v="USD"/>
    <n v="1452146400"/>
    <x v="293"/>
    <x v="291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s v="US"/>
    <s v="USD"/>
    <n v="1470546000"/>
    <x v="294"/>
    <x v="292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s v="US"/>
    <s v="USD"/>
    <n v="1458363600"/>
    <x v="295"/>
    <x v="293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s v="US"/>
    <s v="USD"/>
    <n v="1500008400"/>
    <x v="296"/>
    <x v="294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s v="DK"/>
    <s v="DKK"/>
    <n v="1338958800"/>
    <x v="297"/>
    <x v="295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s v="US"/>
    <s v="USD"/>
    <n v="1303102800"/>
    <x v="298"/>
    <x v="296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x v="299"/>
    <x v="297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s v="US"/>
    <s v="USD"/>
    <n v="1270789200"/>
    <x v="300"/>
    <x v="298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s v="US"/>
    <s v="USD"/>
    <n v="1297836000"/>
    <x v="247"/>
    <x v="299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s v="US"/>
    <s v="USD"/>
    <n v="1382677200"/>
    <x v="244"/>
    <x v="300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x v="301"/>
    <x v="301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s v="US"/>
    <s v="USD"/>
    <n v="1552366800"/>
    <x v="188"/>
    <x v="162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s v="US"/>
    <s v="USD"/>
    <n v="1400907600"/>
    <x v="302"/>
    <x v="302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s v="IT"/>
    <s v="EUR"/>
    <n v="1574143200"/>
    <x v="303"/>
    <x v="303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x v="304"/>
    <x v="304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s v="US"/>
    <s v="USD"/>
    <n v="1392357600"/>
    <x v="305"/>
    <x v="305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s v="US"/>
    <s v="USD"/>
    <n v="1281589200"/>
    <x v="306"/>
    <x v="306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x v="307"/>
    <x v="307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s v="US"/>
    <s v="USD"/>
    <n v="1301634000"/>
    <x v="308"/>
    <x v="308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s v="US"/>
    <s v="USD"/>
    <n v="1290664800"/>
    <x v="309"/>
    <x v="309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s v="GB"/>
    <s v="GBP"/>
    <n v="1395896400"/>
    <x v="310"/>
    <x v="31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s v="US"/>
    <s v="USD"/>
    <n v="1434862800"/>
    <x v="311"/>
    <x v="311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s v="US"/>
    <s v="USD"/>
    <n v="1529125200"/>
    <x v="79"/>
    <x v="312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s v="US"/>
    <s v="USD"/>
    <n v="1451109600"/>
    <x v="312"/>
    <x v="313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s v="US"/>
    <s v="USD"/>
    <n v="1566968400"/>
    <x v="313"/>
    <x v="314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s v="US"/>
    <s v="USD"/>
    <n v="1543557600"/>
    <x v="314"/>
    <x v="315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s v="US"/>
    <s v="USD"/>
    <n v="1481522400"/>
    <x v="315"/>
    <x v="316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s v="GB"/>
    <s v="GBP"/>
    <n v="1512712800"/>
    <x v="316"/>
    <x v="317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s v="US"/>
    <s v="USD"/>
    <n v="1324274400"/>
    <x v="317"/>
    <x v="318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s v="US"/>
    <s v="USD"/>
    <n v="1364446800"/>
    <x v="318"/>
    <x v="319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s v="US"/>
    <s v="USD"/>
    <n v="1542693600"/>
    <x v="319"/>
    <x v="320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s v="US"/>
    <s v="USD"/>
    <n v="1515564000"/>
    <x v="32"/>
    <x v="321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s v="US"/>
    <s v="USD"/>
    <n v="1573797600"/>
    <x v="320"/>
    <x v="322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s v="US"/>
    <s v="USD"/>
    <n v="1292392800"/>
    <x v="321"/>
    <x v="323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s v="US"/>
    <s v="USD"/>
    <n v="1573452000"/>
    <x v="322"/>
    <x v="324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s v="US"/>
    <s v="USD"/>
    <n v="1317790800"/>
    <x v="323"/>
    <x v="325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s v="CA"/>
    <s v="CAD"/>
    <n v="1501650000"/>
    <x v="324"/>
    <x v="326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s v="US"/>
    <s v="USD"/>
    <n v="1323669600"/>
    <x v="325"/>
    <x v="327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s v="US"/>
    <s v="USD"/>
    <n v="1440738000"/>
    <x v="326"/>
    <x v="328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s v="US"/>
    <s v="USD"/>
    <n v="1374296400"/>
    <x v="327"/>
    <x v="329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s v="US"/>
    <s v="USD"/>
    <n v="1384840800"/>
    <x v="328"/>
    <x v="151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s v="US"/>
    <s v="USD"/>
    <n v="1516600800"/>
    <x v="329"/>
    <x v="330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s v="GB"/>
    <s v="GBP"/>
    <n v="1436418000"/>
    <x v="330"/>
    <x v="331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x v="331"/>
    <x v="332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s v="US"/>
    <s v="USD"/>
    <n v="1423634400"/>
    <x v="332"/>
    <x v="333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s v="US"/>
    <s v="USD"/>
    <n v="1487224800"/>
    <x v="333"/>
    <x v="334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s v="US"/>
    <s v="USD"/>
    <n v="1500008400"/>
    <x v="296"/>
    <x v="335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x v="334"/>
    <x v="336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s v="US"/>
    <s v="USD"/>
    <n v="1440392400"/>
    <x v="335"/>
    <x v="337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s v="CA"/>
    <s v="CAD"/>
    <n v="1446876000"/>
    <x v="336"/>
    <x v="338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s v="US"/>
    <s v="USD"/>
    <n v="1562302800"/>
    <x v="337"/>
    <x v="339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x v="338"/>
    <x v="340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s v="US"/>
    <s v="USD"/>
    <n v="1485064800"/>
    <x v="339"/>
    <x v="341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s v="IT"/>
    <s v="EUR"/>
    <n v="1326520800"/>
    <x v="340"/>
    <x v="342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s v="US"/>
    <s v="USD"/>
    <n v="1441256400"/>
    <x v="341"/>
    <x v="343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s v="CA"/>
    <s v="CAD"/>
    <n v="1533877200"/>
    <x v="342"/>
    <x v="344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s v="US"/>
    <s v="USD"/>
    <n v="1314421200"/>
    <x v="343"/>
    <x v="127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s v="GB"/>
    <s v="GBP"/>
    <n v="1293861600"/>
    <x v="344"/>
    <x v="345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s v="US"/>
    <s v="USD"/>
    <n v="1507352400"/>
    <x v="345"/>
    <x v="346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s v="US"/>
    <s v="USD"/>
    <n v="1296108000"/>
    <x v="65"/>
    <x v="347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s v="US"/>
    <s v="USD"/>
    <n v="1324965600"/>
    <x v="346"/>
    <x v="348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s v="US"/>
    <s v="USD"/>
    <n v="1520229600"/>
    <x v="347"/>
    <x v="349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s v="AU"/>
    <s v="AUD"/>
    <n v="1482991200"/>
    <x v="348"/>
    <x v="350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s v="US"/>
    <s v="USD"/>
    <n v="1294034400"/>
    <x v="349"/>
    <x v="351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s v="US"/>
    <s v="USD"/>
    <n v="1413608400"/>
    <x v="350"/>
    <x v="33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s v="GB"/>
    <s v="GBP"/>
    <n v="1286946000"/>
    <x v="351"/>
    <x v="352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s v="US"/>
    <s v="USD"/>
    <n v="1359871200"/>
    <x v="352"/>
    <x v="353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s v="US"/>
    <s v="USD"/>
    <n v="1555304400"/>
    <x v="353"/>
    <x v="354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s v="US"/>
    <s v="USD"/>
    <n v="1423375200"/>
    <x v="354"/>
    <x v="355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s v="US"/>
    <s v="USD"/>
    <n v="1420696800"/>
    <x v="355"/>
    <x v="356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s v="US"/>
    <s v="USD"/>
    <n v="1502946000"/>
    <x v="356"/>
    <x v="357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s v="US"/>
    <s v="USD"/>
    <n v="1547186400"/>
    <x v="357"/>
    <x v="358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x v="358"/>
    <x v="359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s v="US"/>
    <s v="USD"/>
    <n v="1404622800"/>
    <x v="359"/>
    <x v="360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s v="US"/>
    <s v="USD"/>
    <n v="1571720400"/>
    <x v="12"/>
    <x v="361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s v="US"/>
    <s v="USD"/>
    <n v="1526878800"/>
    <x v="360"/>
    <x v="362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s v="GB"/>
    <s v="GBP"/>
    <n v="1319691600"/>
    <x v="361"/>
    <x v="363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s v="US"/>
    <s v="USD"/>
    <n v="1371963600"/>
    <x v="362"/>
    <x v="364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s v="US"/>
    <s v="USD"/>
    <n v="1433739600"/>
    <x v="363"/>
    <x v="365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s v="US"/>
    <s v="USD"/>
    <n v="1508130000"/>
    <x v="364"/>
    <x v="366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s v="US"/>
    <s v="USD"/>
    <n v="1550037600"/>
    <x v="210"/>
    <x v="285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s v="US"/>
    <s v="USD"/>
    <n v="1486706400"/>
    <x v="365"/>
    <x v="367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s v="US"/>
    <s v="USD"/>
    <n v="1553835600"/>
    <x v="366"/>
    <x v="368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s v="US"/>
    <s v="USD"/>
    <n v="1277528400"/>
    <x v="367"/>
    <x v="369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s v="US"/>
    <s v="USD"/>
    <n v="1339477200"/>
    <x v="368"/>
    <x v="370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s v="CH"/>
    <s v="CHF"/>
    <n v="1325656800"/>
    <x v="369"/>
    <x v="371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s v="US"/>
    <s v="USD"/>
    <n v="1288242000"/>
    <x v="370"/>
    <x v="372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x v="371"/>
    <x v="373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s v="US"/>
    <s v="USD"/>
    <n v="1389679200"/>
    <x v="287"/>
    <x v="374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s v="US"/>
    <s v="USD"/>
    <n v="1294293600"/>
    <x v="372"/>
    <x v="375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s v="CA"/>
    <s v="CAD"/>
    <n v="1500267600"/>
    <x v="373"/>
    <x v="376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s v="US"/>
    <s v="USD"/>
    <n v="1375074000"/>
    <x v="374"/>
    <x v="377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s v="US"/>
    <s v="USD"/>
    <n v="1323324000"/>
    <x v="375"/>
    <x v="378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s v="AU"/>
    <s v="AUD"/>
    <n v="1538715600"/>
    <x v="376"/>
    <x v="379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s v="US"/>
    <s v="USD"/>
    <n v="1369285200"/>
    <x v="377"/>
    <x v="380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s v="IT"/>
    <s v="EUR"/>
    <n v="1525755600"/>
    <x v="378"/>
    <x v="103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s v="US"/>
    <s v="USD"/>
    <n v="1296626400"/>
    <x v="379"/>
    <x v="381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x v="380"/>
    <x v="382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s v="US"/>
    <s v="USD"/>
    <n v="1572152400"/>
    <x v="381"/>
    <x v="383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x v="382"/>
    <x v="384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s v="CA"/>
    <s v="CAD"/>
    <n v="1273640400"/>
    <x v="125"/>
    <x v="385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s v="US"/>
    <s v="USD"/>
    <n v="1510639200"/>
    <x v="383"/>
    <x v="386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s v="US"/>
    <s v="USD"/>
    <n v="1528088400"/>
    <x v="384"/>
    <x v="387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s v="US"/>
    <s v="USD"/>
    <n v="1359525600"/>
    <x v="385"/>
    <x v="388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x v="386"/>
    <x v="389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s v="CA"/>
    <s v="CAD"/>
    <n v="1466398800"/>
    <x v="387"/>
    <x v="390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s v="US"/>
    <s v="USD"/>
    <n v="1492491600"/>
    <x v="388"/>
    <x v="391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s v="US"/>
    <s v="USD"/>
    <n v="1430197200"/>
    <x v="277"/>
    <x v="277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s v="US"/>
    <s v="USD"/>
    <n v="1496034000"/>
    <x v="389"/>
    <x v="392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s v="US"/>
    <s v="USD"/>
    <n v="1388728800"/>
    <x v="390"/>
    <x v="393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s v="US"/>
    <s v="USD"/>
    <n v="1543298400"/>
    <x v="391"/>
    <x v="394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s v="US"/>
    <s v="USD"/>
    <n v="1271739600"/>
    <x v="392"/>
    <x v="395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s v="US"/>
    <s v="USD"/>
    <n v="1326434400"/>
    <x v="393"/>
    <x v="396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s v="US"/>
    <s v="USD"/>
    <n v="1295244000"/>
    <x v="394"/>
    <x v="397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s v="US"/>
    <s v="USD"/>
    <n v="1541221200"/>
    <x v="395"/>
    <x v="398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s v="CA"/>
    <s v="CAD"/>
    <n v="1336280400"/>
    <x v="396"/>
    <x v="399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s v="US"/>
    <s v="USD"/>
    <n v="1324533600"/>
    <x v="397"/>
    <x v="348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s v="US"/>
    <s v="USD"/>
    <n v="1498366800"/>
    <x v="398"/>
    <x v="400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s v="US"/>
    <s v="USD"/>
    <n v="1498712400"/>
    <x v="399"/>
    <x v="401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s v="US"/>
    <s v="USD"/>
    <n v="1271480400"/>
    <x v="400"/>
    <x v="402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s v="US"/>
    <s v="USD"/>
    <n v="1316667600"/>
    <x v="116"/>
    <x v="403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s v="US"/>
    <s v="USD"/>
    <n v="1524027600"/>
    <x v="401"/>
    <x v="404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s v="US"/>
    <s v="USD"/>
    <n v="1438059600"/>
    <x v="402"/>
    <x v="405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s v="US"/>
    <s v="USD"/>
    <n v="1361944800"/>
    <x v="403"/>
    <x v="406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s v="US"/>
    <s v="USD"/>
    <n v="1410584400"/>
    <x v="404"/>
    <x v="407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s v="US"/>
    <s v="USD"/>
    <n v="1297404000"/>
    <x v="405"/>
    <x v="408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s v="US"/>
    <s v="USD"/>
    <n v="1392012000"/>
    <x v="406"/>
    <x v="409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s v="US"/>
    <s v="USD"/>
    <n v="1569733200"/>
    <x v="407"/>
    <x v="410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s v="US"/>
    <s v="USD"/>
    <n v="1529643600"/>
    <x v="408"/>
    <x v="312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s v="US"/>
    <s v="USD"/>
    <n v="1399006800"/>
    <x v="409"/>
    <x v="411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s v="US"/>
    <s v="USD"/>
    <n v="1385359200"/>
    <x v="410"/>
    <x v="412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x v="411"/>
    <x v="413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s v="IT"/>
    <s v="EUR"/>
    <n v="1418623200"/>
    <x v="412"/>
    <x v="414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s v="US"/>
    <s v="USD"/>
    <n v="1555736400"/>
    <x v="413"/>
    <x v="354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s v="US"/>
    <s v="USD"/>
    <n v="1442120400"/>
    <x v="414"/>
    <x v="415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s v="US"/>
    <s v="USD"/>
    <n v="1362376800"/>
    <x v="415"/>
    <x v="416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s v="US"/>
    <s v="USD"/>
    <n v="1478408400"/>
    <x v="416"/>
    <x v="417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s v="US"/>
    <s v="USD"/>
    <n v="1498798800"/>
    <x v="417"/>
    <x v="418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x v="418"/>
    <x v="419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s v="IT"/>
    <s v="EUR"/>
    <n v="1504328400"/>
    <x v="419"/>
    <x v="420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s v="US"/>
    <s v="USD"/>
    <n v="1285822800"/>
    <x v="420"/>
    <x v="421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s v="US"/>
    <s v="USD"/>
    <n v="1311483600"/>
    <x v="421"/>
    <x v="422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s v="US"/>
    <s v="USD"/>
    <n v="1291356000"/>
    <x v="422"/>
    <x v="423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s v="US"/>
    <s v="USD"/>
    <n v="1355810400"/>
    <x v="423"/>
    <x v="424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x v="424"/>
    <x v="425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s v="US"/>
    <s v="USD"/>
    <n v="1365915600"/>
    <x v="425"/>
    <x v="426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s v="DK"/>
    <s v="DKK"/>
    <n v="1551852000"/>
    <x v="426"/>
    <x v="427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x v="427"/>
    <x v="428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s v="US"/>
    <s v="USD"/>
    <n v="1500440400"/>
    <x v="428"/>
    <x v="429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s v="US"/>
    <s v="USD"/>
    <n v="1278392400"/>
    <x v="429"/>
    <x v="430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s v="US"/>
    <s v="USD"/>
    <n v="1480572000"/>
    <x v="411"/>
    <x v="431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s v="US"/>
    <s v="USD"/>
    <n v="1382331600"/>
    <x v="430"/>
    <x v="432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s v="US"/>
    <s v="USD"/>
    <n v="1316754000"/>
    <x v="431"/>
    <x v="433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s v="US"/>
    <s v="USD"/>
    <n v="1518242400"/>
    <x v="432"/>
    <x v="434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s v="US"/>
    <s v="USD"/>
    <n v="1476421200"/>
    <x v="433"/>
    <x v="435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s v="US"/>
    <s v="USD"/>
    <n v="1269752400"/>
    <x v="434"/>
    <x v="436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s v="US"/>
    <s v="USD"/>
    <n v="1419746400"/>
    <x v="435"/>
    <x v="437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x v="8"/>
    <x v="438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s v="US"/>
    <s v="USD"/>
    <n v="1398661200"/>
    <x v="436"/>
    <x v="439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s v="US"/>
    <s v="USD"/>
    <n v="1359525600"/>
    <x v="385"/>
    <x v="440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s v="US"/>
    <s v="USD"/>
    <n v="1388469600"/>
    <x v="437"/>
    <x v="441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s v="US"/>
    <s v="USD"/>
    <n v="1518328800"/>
    <x v="438"/>
    <x v="442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s v="US"/>
    <s v="USD"/>
    <n v="1517032800"/>
    <x v="439"/>
    <x v="443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s v="US"/>
    <s v="USD"/>
    <n v="1368594000"/>
    <x v="440"/>
    <x v="444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s v="CA"/>
    <s v="CAD"/>
    <n v="1448258400"/>
    <x v="441"/>
    <x v="445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x v="442"/>
    <x v="368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s v="US"/>
    <s v="USD"/>
    <n v="1431925200"/>
    <x v="443"/>
    <x v="446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s v="US"/>
    <s v="USD"/>
    <n v="1481522400"/>
    <x v="315"/>
    <x v="447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s v="GB"/>
    <s v="GBP"/>
    <n v="1335934800"/>
    <x v="444"/>
    <x v="448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s v="US"/>
    <s v="USD"/>
    <n v="1552280400"/>
    <x v="445"/>
    <x v="178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s v="US"/>
    <s v="USD"/>
    <n v="1529989200"/>
    <x v="446"/>
    <x v="449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s v="US"/>
    <s v="USD"/>
    <n v="1418709600"/>
    <x v="447"/>
    <x v="450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s v="US"/>
    <s v="USD"/>
    <n v="1372136400"/>
    <x v="448"/>
    <x v="451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s v="US"/>
    <s v="USD"/>
    <n v="1533877200"/>
    <x v="342"/>
    <x v="452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s v="US"/>
    <s v="USD"/>
    <n v="1309064400"/>
    <x v="449"/>
    <x v="453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s v="US"/>
    <s v="USD"/>
    <n v="1425877200"/>
    <x v="450"/>
    <x v="454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s v="GB"/>
    <s v="GBP"/>
    <n v="1501304400"/>
    <x v="451"/>
    <x v="455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s v="US"/>
    <s v="USD"/>
    <n v="1268287200"/>
    <x v="452"/>
    <x v="456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s v="US"/>
    <s v="USD"/>
    <n v="1412139600"/>
    <x v="453"/>
    <x v="457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s v="US"/>
    <s v="USD"/>
    <n v="1330063200"/>
    <x v="454"/>
    <x v="458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s v="US"/>
    <s v="USD"/>
    <n v="1576130400"/>
    <x v="455"/>
    <x v="459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s v="GB"/>
    <s v="GBP"/>
    <n v="1407128400"/>
    <x v="456"/>
    <x v="460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s v="GB"/>
    <s v="GBP"/>
    <n v="1560142800"/>
    <x v="457"/>
    <x v="461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s v="GB"/>
    <s v="GBP"/>
    <n v="1520575200"/>
    <x v="458"/>
    <x v="462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s v="US"/>
    <s v="USD"/>
    <n v="1492664400"/>
    <x v="459"/>
    <x v="463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s v="US"/>
    <s v="USD"/>
    <n v="1454479200"/>
    <x v="460"/>
    <x v="464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s v="IT"/>
    <s v="EUR"/>
    <n v="1281934800"/>
    <x v="461"/>
    <x v="465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s v="US"/>
    <s v="USD"/>
    <n v="1573970400"/>
    <x v="462"/>
    <x v="466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s v="US"/>
    <s v="USD"/>
    <n v="1372654800"/>
    <x v="463"/>
    <x v="467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s v="US"/>
    <s v="USD"/>
    <n v="1275886800"/>
    <x v="464"/>
    <x v="468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s v="US"/>
    <s v="USD"/>
    <n v="1561784400"/>
    <x v="465"/>
    <x v="469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s v="US"/>
    <s v="USD"/>
    <n v="1332392400"/>
    <x v="466"/>
    <x v="470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s v="DK"/>
    <s v="DKK"/>
    <n v="1402376400"/>
    <x v="467"/>
    <x v="471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s v="US"/>
    <s v="USD"/>
    <n v="1495342800"/>
    <x v="468"/>
    <x v="472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s v="US"/>
    <s v="USD"/>
    <n v="1482213600"/>
    <x v="469"/>
    <x v="473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s v="DK"/>
    <s v="DKK"/>
    <n v="1420092000"/>
    <x v="470"/>
    <x v="474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s v="US"/>
    <s v="USD"/>
    <n v="1458018000"/>
    <x v="471"/>
    <x v="475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s v="US"/>
    <s v="USD"/>
    <n v="1367384400"/>
    <x v="472"/>
    <x v="380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s v="US"/>
    <s v="USD"/>
    <n v="1363064400"/>
    <x v="473"/>
    <x v="353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s v="AU"/>
    <s v="AUD"/>
    <n v="1343365200"/>
    <x v="474"/>
    <x v="476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s v="US"/>
    <s v="USD"/>
    <n v="1435726800"/>
    <x v="72"/>
    <x v="477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s v="IT"/>
    <s v="EUR"/>
    <n v="1431925200"/>
    <x v="443"/>
    <x v="478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s v="US"/>
    <s v="USD"/>
    <n v="1362722400"/>
    <x v="475"/>
    <x v="479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s v="US"/>
    <s v="USD"/>
    <n v="1511416800"/>
    <x v="81"/>
    <x v="480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s v="US"/>
    <s v="USD"/>
    <n v="1365483600"/>
    <x v="476"/>
    <x v="481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s v="US"/>
    <s v="USD"/>
    <n v="1532840400"/>
    <x v="192"/>
    <x v="482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x v="477"/>
    <x v="483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s v="AU"/>
    <s v="AUD"/>
    <n v="1527742800"/>
    <x v="478"/>
    <x v="484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s v="US"/>
    <s v="USD"/>
    <n v="1564030800"/>
    <x v="479"/>
    <x v="265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s v="US"/>
    <s v="USD"/>
    <n v="1404536400"/>
    <x v="480"/>
    <x v="485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s v="US"/>
    <s v="USD"/>
    <n v="1284008400"/>
    <x v="180"/>
    <x v="486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s v="CH"/>
    <s v="CHF"/>
    <n v="1386309600"/>
    <x v="481"/>
    <x v="412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s v="CA"/>
    <s v="CAD"/>
    <n v="1324620000"/>
    <x v="482"/>
    <x v="487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s v="US"/>
    <s v="USD"/>
    <n v="1281070800"/>
    <x v="194"/>
    <x v="488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s v="US"/>
    <s v="USD"/>
    <n v="1493960400"/>
    <x v="483"/>
    <x v="489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x v="484"/>
    <x v="442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s v="US"/>
    <s v="USD"/>
    <n v="1420696800"/>
    <x v="355"/>
    <x v="437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s v="US"/>
    <s v="USD"/>
    <n v="1555650000"/>
    <x v="485"/>
    <x v="490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s v="US"/>
    <s v="USD"/>
    <n v="1471928400"/>
    <x v="486"/>
    <x v="491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s v="US"/>
    <s v="USD"/>
    <n v="1341291600"/>
    <x v="487"/>
    <x v="163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s v="US"/>
    <s v="USD"/>
    <n v="1267682400"/>
    <x v="488"/>
    <x v="492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s v="US"/>
    <s v="USD"/>
    <n v="1272258000"/>
    <x v="489"/>
    <x v="493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s v="US"/>
    <s v="USD"/>
    <n v="1290492000"/>
    <x v="490"/>
    <x v="494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s v="US"/>
    <s v="USD"/>
    <n v="1451109600"/>
    <x v="312"/>
    <x v="495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x v="491"/>
    <x v="496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s v="GB"/>
    <s v="GBP"/>
    <n v="1385186400"/>
    <x v="492"/>
    <x v="497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s v="US"/>
    <s v="USD"/>
    <n v="1399698000"/>
    <x v="493"/>
    <x v="180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s v="US"/>
    <s v="USD"/>
    <n v="1283230800"/>
    <x v="494"/>
    <x v="498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s v="CH"/>
    <s v="CHF"/>
    <n v="1384149600"/>
    <x v="495"/>
    <x v="499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s v="CA"/>
    <s v="CAD"/>
    <n v="1516860000"/>
    <x v="496"/>
    <x v="500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s v="GB"/>
    <s v="GBP"/>
    <n v="1374642000"/>
    <x v="497"/>
    <x v="50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s v="US"/>
    <s v="USD"/>
    <n v="1534482000"/>
    <x v="498"/>
    <x v="501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s v="IT"/>
    <s v="EUR"/>
    <n v="1528434000"/>
    <x v="499"/>
    <x v="502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s v="IT"/>
    <s v="EUR"/>
    <n v="1282626000"/>
    <x v="500"/>
    <x v="52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s v="DK"/>
    <s v="DKK"/>
    <n v="1535605200"/>
    <x v="501"/>
    <x v="503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s v="US"/>
    <s v="USD"/>
    <n v="1379826000"/>
    <x v="502"/>
    <x v="504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s v="US"/>
    <s v="USD"/>
    <n v="1561957200"/>
    <x v="503"/>
    <x v="505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s v="US"/>
    <s v="USD"/>
    <n v="1525496400"/>
    <x v="504"/>
    <x v="506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s v="IT"/>
    <s v="EUR"/>
    <n v="1433912400"/>
    <x v="505"/>
    <x v="507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s v="GB"/>
    <s v="GBP"/>
    <n v="1453442400"/>
    <x v="506"/>
    <x v="508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s v="US"/>
    <s v="USD"/>
    <n v="1378875600"/>
    <x v="507"/>
    <x v="509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s v="US"/>
    <s v="USD"/>
    <n v="1452232800"/>
    <x v="508"/>
    <x v="510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s v="US"/>
    <s v="USD"/>
    <n v="1577253600"/>
    <x v="509"/>
    <x v="511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s v="US"/>
    <s v="USD"/>
    <n v="1537160400"/>
    <x v="510"/>
    <x v="512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x v="511"/>
    <x v="513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s v="US"/>
    <s v="USD"/>
    <n v="1459486800"/>
    <x v="512"/>
    <x v="514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s v="US"/>
    <s v="USD"/>
    <n v="1369717200"/>
    <x v="513"/>
    <x v="515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x v="514"/>
    <x v="516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s v="AU"/>
    <s v="AUD"/>
    <n v="1419055200"/>
    <x v="515"/>
    <x v="517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s v="US"/>
    <s v="USD"/>
    <n v="1480140000"/>
    <x v="516"/>
    <x v="518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s v="US"/>
    <s v="USD"/>
    <n v="1293948000"/>
    <x v="517"/>
    <x v="519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s v="CA"/>
    <s v="CAD"/>
    <n v="1482127200"/>
    <x v="518"/>
    <x v="520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s v="DK"/>
    <s v="DKK"/>
    <n v="1396414800"/>
    <x v="519"/>
    <x v="219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s v="US"/>
    <s v="USD"/>
    <n v="1315285200"/>
    <x v="520"/>
    <x v="521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s v="US"/>
    <s v="USD"/>
    <n v="1443762000"/>
    <x v="521"/>
    <x v="522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s v="US"/>
    <s v="USD"/>
    <n v="1456293600"/>
    <x v="522"/>
    <x v="523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s v="US"/>
    <s v="USD"/>
    <n v="1470114000"/>
    <x v="523"/>
    <x v="524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s v="US"/>
    <s v="USD"/>
    <n v="1321596000"/>
    <x v="524"/>
    <x v="348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s v="CH"/>
    <s v="CHF"/>
    <n v="1318827600"/>
    <x v="525"/>
    <x v="280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s v="CH"/>
    <s v="CHF"/>
    <n v="1552366800"/>
    <x v="188"/>
    <x v="525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s v="AU"/>
    <s v="AUD"/>
    <n v="1542088800"/>
    <x v="526"/>
    <x v="526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s v="US"/>
    <s v="USD"/>
    <n v="1426395600"/>
    <x v="527"/>
    <x v="527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s v="US"/>
    <s v="USD"/>
    <n v="1321336800"/>
    <x v="528"/>
    <x v="528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s v="US"/>
    <s v="USD"/>
    <n v="1456293600"/>
    <x v="522"/>
    <x v="529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s v="US"/>
    <s v="USD"/>
    <n v="1404968400"/>
    <x v="529"/>
    <x v="360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s v="US"/>
    <s v="USD"/>
    <n v="1279170000"/>
    <x v="530"/>
    <x v="254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s v="IT"/>
    <s v="EUR"/>
    <n v="1294725600"/>
    <x v="531"/>
    <x v="530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s v="US"/>
    <s v="USD"/>
    <n v="1419055200"/>
    <x v="515"/>
    <x v="531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s v="IT"/>
    <s v="EUR"/>
    <n v="1434690000"/>
    <x v="532"/>
    <x v="532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s v="US"/>
    <s v="USD"/>
    <n v="1443416400"/>
    <x v="533"/>
    <x v="533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s v="US"/>
    <s v="USD"/>
    <n v="1399006800"/>
    <x v="409"/>
    <x v="534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s v="US"/>
    <s v="USD"/>
    <n v="1575698400"/>
    <x v="534"/>
    <x v="535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s v="US"/>
    <s v="USD"/>
    <n v="1400562000"/>
    <x v="53"/>
    <x v="536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s v="US"/>
    <s v="USD"/>
    <n v="1509512400"/>
    <x v="535"/>
    <x v="537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s v="US"/>
    <s v="USD"/>
    <n v="1299823200"/>
    <x v="536"/>
    <x v="538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s v="US"/>
    <s v="USD"/>
    <n v="1322719200"/>
    <x v="537"/>
    <x v="539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s v="US"/>
    <s v="USD"/>
    <n v="1312693200"/>
    <x v="538"/>
    <x v="540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s v="US"/>
    <s v="USD"/>
    <n v="1393394400"/>
    <x v="539"/>
    <x v="541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s v="US"/>
    <s v="USD"/>
    <n v="1304053200"/>
    <x v="540"/>
    <x v="542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s v="US"/>
    <s v="USD"/>
    <n v="1433912400"/>
    <x v="505"/>
    <x v="543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s v="US"/>
    <s v="USD"/>
    <n v="1329717600"/>
    <x v="541"/>
    <x v="544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s v="US"/>
    <s v="USD"/>
    <n v="1335330000"/>
    <x v="542"/>
    <x v="545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s v="US"/>
    <s v="USD"/>
    <n v="1268888400"/>
    <x v="543"/>
    <x v="546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s v="US"/>
    <s v="USD"/>
    <n v="1289973600"/>
    <x v="544"/>
    <x v="547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s v="CA"/>
    <s v="CAD"/>
    <n v="1547877600"/>
    <x v="35"/>
    <x v="548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s v="GB"/>
    <s v="GBP"/>
    <n v="1269493200"/>
    <x v="152"/>
    <x v="298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s v="US"/>
    <s v="USD"/>
    <n v="1436072400"/>
    <x v="545"/>
    <x v="549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s v="AU"/>
    <s v="AUD"/>
    <n v="1419141600"/>
    <x v="546"/>
    <x v="550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s v="US"/>
    <s v="USD"/>
    <n v="1279083600"/>
    <x v="547"/>
    <x v="551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s v="US"/>
    <s v="USD"/>
    <n v="1401426000"/>
    <x v="548"/>
    <x v="552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s v="US"/>
    <s v="USD"/>
    <n v="1395810000"/>
    <x v="549"/>
    <x v="238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s v="US"/>
    <s v="USD"/>
    <n v="1467003600"/>
    <x v="550"/>
    <x v="553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s v="US"/>
    <s v="USD"/>
    <n v="1268715600"/>
    <x v="551"/>
    <x v="554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s v="US"/>
    <s v="USD"/>
    <n v="1457157600"/>
    <x v="552"/>
    <x v="496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s v="US"/>
    <s v="USD"/>
    <n v="1573970400"/>
    <x v="462"/>
    <x v="555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s v="IT"/>
    <s v="EUR"/>
    <n v="1276578000"/>
    <x v="553"/>
    <x v="556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s v="DK"/>
    <s v="DKK"/>
    <n v="1423720800"/>
    <x v="554"/>
    <x v="557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x v="555"/>
    <x v="558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s v="US"/>
    <s v="USD"/>
    <n v="1401426000"/>
    <x v="548"/>
    <x v="559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s v="US"/>
    <s v="USD"/>
    <n v="1433480400"/>
    <x v="62"/>
    <x v="560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s v="US"/>
    <s v="USD"/>
    <n v="1555563600"/>
    <x v="556"/>
    <x v="561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s v="US"/>
    <s v="USD"/>
    <n v="1295676000"/>
    <x v="557"/>
    <x v="562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s v="US"/>
    <s v="USD"/>
    <n v="1443848400"/>
    <x v="27"/>
    <x v="563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s v="GB"/>
    <s v="GBP"/>
    <n v="1457330400"/>
    <x v="558"/>
    <x v="529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s v="US"/>
    <s v="USD"/>
    <n v="1395550800"/>
    <x v="559"/>
    <x v="564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s v="US"/>
    <s v="USD"/>
    <n v="1551852000"/>
    <x v="426"/>
    <x v="565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s v="US"/>
    <s v="USD"/>
    <n v="1547618400"/>
    <x v="560"/>
    <x v="566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s v="US"/>
    <s v="USD"/>
    <n v="1355637600"/>
    <x v="561"/>
    <x v="567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s v="US"/>
    <s v="USD"/>
    <n v="1374728400"/>
    <x v="562"/>
    <x v="568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s v="US"/>
    <s v="USD"/>
    <n v="1287810000"/>
    <x v="563"/>
    <x v="569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s v="CA"/>
    <s v="CAD"/>
    <n v="1503723600"/>
    <x v="564"/>
    <x v="570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s v="US"/>
    <s v="USD"/>
    <n v="1484114400"/>
    <x v="565"/>
    <x v="571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s v="IT"/>
    <s v="EUR"/>
    <n v="1461906000"/>
    <x v="566"/>
    <x v="572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s v="GB"/>
    <s v="GBP"/>
    <n v="1379653200"/>
    <x v="567"/>
    <x v="573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s v="US"/>
    <s v="USD"/>
    <n v="1401858000"/>
    <x v="568"/>
    <x v="471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s v="US"/>
    <s v="USD"/>
    <n v="1367470800"/>
    <x v="569"/>
    <x v="574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s v="US"/>
    <s v="USD"/>
    <n v="1304658000"/>
    <x v="570"/>
    <x v="575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s v="AU"/>
    <s v="AUD"/>
    <n v="1467954000"/>
    <x v="571"/>
    <x v="576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s v="US"/>
    <s v="USD"/>
    <n v="1473742800"/>
    <x v="572"/>
    <x v="577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s v="US"/>
    <s v="USD"/>
    <n v="1523768400"/>
    <x v="573"/>
    <x v="578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s v="GB"/>
    <s v="GBP"/>
    <n v="1437022800"/>
    <x v="574"/>
    <x v="477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s v="US"/>
    <s v="USD"/>
    <n v="1422165600"/>
    <x v="511"/>
    <x v="579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s v="US"/>
    <s v="USD"/>
    <n v="1580104800"/>
    <x v="575"/>
    <x v="580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s v="US"/>
    <s v="USD"/>
    <n v="1285650000"/>
    <x v="576"/>
    <x v="581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s v="GB"/>
    <s v="GBP"/>
    <n v="1276664400"/>
    <x v="577"/>
    <x v="582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s v="US"/>
    <s v="USD"/>
    <n v="1286168400"/>
    <x v="578"/>
    <x v="581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s v="US"/>
    <s v="USD"/>
    <n v="1467781200"/>
    <x v="579"/>
    <x v="583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s v="US"/>
    <s v="USD"/>
    <n v="1556686800"/>
    <x v="580"/>
    <x v="584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s v="US"/>
    <s v="USD"/>
    <n v="1553576400"/>
    <x v="581"/>
    <x v="585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s v="US"/>
    <s v="USD"/>
    <n v="1414904400"/>
    <x v="582"/>
    <x v="586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s v="US"/>
    <s v="USD"/>
    <n v="1446876000"/>
    <x v="336"/>
    <x v="587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s v="US"/>
    <s v="USD"/>
    <n v="1490418000"/>
    <x v="583"/>
    <x v="588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s v="US"/>
    <s v="USD"/>
    <n v="1360389600"/>
    <x v="584"/>
    <x v="589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s v="DK"/>
    <s v="DKK"/>
    <n v="1326866400"/>
    <x v="585"/>
    <x v="590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s v="US"/>
    <s v="USD"/>
    <n v="1479103200"/>
    <x v="586"/>
    <x v="591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s v="US"/>
    <s v="USD"/>
    <n v="1280206800"/>
    <x v="587"/>
    <x v="592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s v="US"/>
    <s v="USD"/>
    <n v="1532754000"/>
    <x v="588"/>
    <x v="593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s v="US"/>
    <s v="USD"/>
    <n v="1453096800"/>
    <x v="589"/>
    <x v="510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s v="CH"/>
    <s v="CHF"/>
    <n v="1487570400"/>
    <x v="590"/>
    <x v="594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s v="CA"/>
    <s v="CAD"/>
    <n v="1545026400"/>
    <x v="591"/>
    <x v="595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s v="US"/>
    <s v="USD"/>
    <n v="1488348000"/>
    <x v="592"/>
    <x v="596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x v="593"/>
    <x v="597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s v="US"/>
    <s v="USD"/>
    <n v="1537938000"/>
    <x v="594"/>
    <x v="598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s v="US"/>
    <s v="USD"/>
    <n v="1363150800"/>
    <x v="595"/>
    <x v="599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x v="596"/>
    <x v="600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s v="US"/>
    <s v="USD"/>
    <n v="1499317200"/>
    <x v="597"/>
    <x v="601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s v="CH"/>
    <s v="CHF"/>
    <n v="1287550800"/>
    <x v="598"/>
    <x v="602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x v="599"/>
    <x v="603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s v="IT"/>
    <s v="EUR"/>
    <n v="1393048800"/>
    <x v="600"/>
    <x v="604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s v="US"/>
    <s v="USD"/>
    <n v="1470373200"/>
    <x v="601"/>
    <x v="292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s v="US"/>
    <s v="USD"/>
    <n v="1460091600"/>
    <x v="602"/>
    <x v="605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s v="US"/>
    <s v="USD"/>
    <n v="1440392400"/>
    <x v="335"/>
    <x v="606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s v="US"/>
    <s v="USD"/>
    <n v="1488434400"/>
    <x v="603"/>
    <x v="607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s v="AU"/>
    <s v="AUD"/>
    <n v="1514440800"/>
    <x v="604"/>
    <x v="608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s v="US"/>
    <s v="USD"/>
    <n v="1514354400"/>
    <x v="605"/>
    <x v="609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s v="US"/>
    <s v="USD"/>
    <n v="1440910800"/>
    <x v="606"/>
    <x v="610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s v="GB"/>
    <s v="GBP"/>
    <n v="1296108000"/>
    <x v="65"/>
    <x v="611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s v="US"/>
    <s v="USD"/>
    <n v="1440133200"/>
    <x v="607"/>
    <x v="612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s v="DK"/>
    <s v="DKK"/>
    <n v="1332910800"/>
    <x v="608"/>
    <x v="613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s v="US"/>
    <s v="USD"/>
    <n v="1544335200"/>
    <x v="609"/>
    <x v="614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s v="US"/>
    <s v="USD"/>
    <n v="1286427600"/>
    <x v="610"/>
    <x v="615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s v="US"/>
    <s v="USD"/>
    <n v="1329717600"/>
    <x v="541"/>
    <x v="616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s v="US"/>
    <s v="USD"/>
    <n v="1310187600"/>
    <x v="611"/>
    <x v="453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x v="612"/>
    <x v="617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s v="US"/>
    <s v="USD"/>
    <n v="1410325200"/>
    <x v="613"/>
    <x v="618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s v="US"/>
    <s v="USD"/>
    <n v="1343797200"/>
    <x v="614"/>
    <x v="619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s v="IT"/>
    <s v="EUR"/>
    <n v="1498453200"/>
    <x v="615"/>
    <x v="620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s v="US"/>
    <s v="USD"/>
    <n v="1456380000"/>
    <x v="90"/>
    <x v="621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s v="US"/>
    <s v="USD"/>
    <n v="1280552400"/>
    <x v="616"/>
    <x v="622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s v="AU"/>
    <s v="AUD"/>
    <n v="1521608400"/>
    <x v="617"/>
    <x v="623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s v="IT"/>
    <s v="EUR"/>
    <n v="1460696400"/>
    <x v="618"/>
    <x v="624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s v="US"/>
    <s v="USD"/>
    <n v="1313730000"/>
    <x v="619"/>
    <x v="625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s v="US"/>
    <s v="USD"/>
    <n v="1568178000"/>
    <x v="620"/>
    <x v="626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s v="US"/>
    <s v="USD"/>
    <n v="1348635600"/>
    <x v="621"/>
    <x v="627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s v="US"/>
    <s v="USD"/>
    <n v="1468126800"/>
    <x v="622"/>
    <x v="491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s v="US"/>
    <s v="USD"/>
    <n v="1547877600"/>
    <x v="35"/>
    <x v="628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s v="US"/>
    <s v="USD"/>
    <n v="1571374800"/>
    <x v="623"/>
    <x v="629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s v="US"/>
    <s v="USD"/>
    <n v="1576303200"/>
    <x v="624"/>
    <x v="630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s v="US"/>
    <s v="USD"/>
    <n v="1324447200"/>
    <x v="625"/>
    <x v="631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s v="US"/>
    <s v="USD"/>
    <n v="1386741600"/>
    <x v="626"/>
    <x v="632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s v="US"/>
    <s v="USD"/>
    <n v="1537074000"/>
    <x v="627"/>
    <x v="633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s v="CA"/>
    <s v="CAD"/>
    <n v="1277787600"/>
    <x v="628"/>
    <x v="634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s v="CA"/>
    <s v="CAD"/>
    <n v="1440306000"/>
    <x v="629"/>
    <x v="415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s v="US"/>
    <s v="USD"/>
    <n v="1522126800"/>
    <x v="630"/>
    <x v="635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s v="US"/>
    <s v="USD"/>
    <n v="1489298400"/>
    <x v="631"/>
    <x v="607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s v="US"/>
    <s v="USD"/>
    <n v="1547100000"/>
    <x v="632"/>
    <x v="636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s v="US"/>
    <s v="USD"/>
    <n v="1383022800"/>
    <x v="633"/>
    <x v="637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s v="US"/>
    <s v="USD"/>
    <n v="1322373600"/>
    <x v="634"/>
    <x v="638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s v="US"/>
    <s v="USD"/>
    <n v="1349240400"/>
    <x v="635"/>
    <x v="639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s v="GB"/>
    <s v="GBP"/>
    <n v="1562648400"/>
    <x v="636"/>
    <x v="640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s v="US"/>
    <s v="USD"/>
    <n v="1508216400"/>
    <x v="637"/>
    <x v="641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s v="US"/>
    <s v="USD"/>
    <n v="1511762400"/>
    <x v="638"/>
    <x v="642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s v="IT"/>
    <s v="EUR"/>
    <n v="1447480800"/>
    <x v="639"/>
    <x v="445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s v="US"/>
    <s v="USD"/>
    <n v="1429506000"/>
    <x v="640"/>
    <x v="116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s v="US"/>
    <s v="USD"/>
    <n v="1522472400"/>
    <x v="641"/>
    <x v="643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s v="CA"/>
    <s v="CAD"/>
    <n v="1322114400"/>
    <x v="642"/>
    <x v="644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s v="US"/>
    <s v="USD"/>
    <n v="1561438800"/>
    <x v="230"/>
    <x v="645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x v="67"/>
    <x v="646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s v="US"/>
    <s v="USD"/>
    <n v="1301202000"/>
    <x v="643"/>
    <x v="647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s v="US"/>
    <s v="USD"/>
    <n v="1374469200"/>
    <x v="644"/>
    <x v="467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s v="US"/>
    <s v="USD"/>
    <n v="1334984400"/>
    <x v="645"/>
    <x v="648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s v="US"/>
    <s v="USD"/>
    <n v="1467608400"/>
    <x v="646"/>
    <x v="649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s v="GB"/>
    <s v="GBP"/>
    <n v="1386741600"/>
    <x v="626"/>
    <x v="650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s v="AU"/>
    <s v="AUD"/>
    <n v="1546754400"/>
    <x v="647"/>
    <x v="651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s v="US"/>
    <s v="USD"/>
    <n v="1544248800"/>
    <x v="159"/>
    <x v="652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s v="CH"/>
    <s v="CHF"/>
    <n v="1495429200"/>
    <x v="648"/>
    <x v="653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s v="IT"/>
    <s v="EUR"/>
    <n v="1334811600"/>
    <x v="267"/>
    <x v="654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s v="US"/>
    <s v="USD"/>
    <n v="1531544400"/>
    <x v="649"/>
    <x v="655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x v="248"/>
    <x v="656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s v="US"/>
    <s v="USD"/>
    <n v="1467954000"/>
    <x v="571"/>
    <x v="657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s v="US"/>
    <s v="USD"/>
    <n v="1471842000"/>
    <x v="650"/>
    <x v="89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s v="US"/>
    <s v="USD"/>
    <n v="1408424400"/>
    <x v="1"/>
    <x v="658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s v="US"/>
    <s v="USD"/>
    <n v="1281157200"/>
    <x v="651"/>
    <x v="438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s v="US"/>
    <s v="USD"/>
    <n v="1373432400"/>
    <x v="652"/>
    <x v="659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s v="US"/>
    <s v="USD"/>
    <n v="1313989200"/>
    <x v="653"/>
    <x v="660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s v="US"/>
    <s v="USD"/>
    <n v="1371445200"/>
    <x v="654"/>
    <x v="661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s v="US"/>
    <s v="USD"/>
    <n v="1338267600"/>
    <x v="655"/>
    <x v="662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s v="DK"/>
    <s v="DKK"/>
    <n v="1519192800"/>
    <x v="656"/>
    <x v="236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s v="US"/>
    <s v="USD"/>
    <n v="1522818000"/>
    <x v="657"/>
    <x v="663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s v="US"/>
    <s v="USD"/>
    <n v="1509948000"/>
    <x v="265"/>
    <x v="202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s v="AU"/>
    <s v="AUD"/>
    <n v="1456898400"/>
    <x v="658"/>
    <x v="664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s v="GB"/>
    <s v="GBP"/>
    <n v="1413954000"/>
    <x v="659"/>
    <x v="665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s v="US"/>
    <s v="USD"/>
    <n v="1416031200"/>
    <x v="660"/>
    <x v="666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s v="US"/>
    <s v="USD"/>
    <n v="1287982800"/>
    <x v="661"/>
    <x v="602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s v="US"/>
    <s v="USD"/>
    <n v="1547964000"/>
    <x v="4"/>
    <x v="667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x v="662"/>
    <x v="668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s v="US"/>
    <s v="USD"/>
    <n v="1359957600"/>
    <x v="663"/>
    <x v="669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s v="CA"/>
    <s v="CAD"/>
    <n v="1432357200"/>
    <x v="664"/>
    <x v="670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s v="US"/>
    <s v="USD"/>
    <n v="1500786000"/>
    <x v="665"/>
    <x v="601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s v="US"/>
    <s v="USD"/>
    <n v="1490158800"/>
    <x v="666"/>
    <x v="671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s v="US"/>
    <s v="USD"/>
    <n v="1406178000"/>
    <x v="43"/>
    <x v="672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s v="US"/>
    <s v="USD"/>
    <n v="1485583200"/>
    <x v="667"/>
    <x v="673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s v="US"/>
    <s v="USD"/>
    <n v="1459314000"/>
    <x v="668"/>
    <x v="674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s v="US"/>
    <s v="USD"/>
    <n v="1424412000"/>
    <x v="669"/>
    <x v="675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s v="US"/>
    <s v="USD"/>
    <n v="1478844000"/>
    <x v="670"/>
    <x v="676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x v="671"/>
    <x v="677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s v="US"/>
    <s v="USD"/>
    <n v="1340946000"/>
    <x v="672"/>
    <x v="678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x v="673"/>
    <x v="679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s v="US"/>
    <s v="USD"/>
    <n v="1274590800"/>
    <x v="674"/>
    <x v="680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s v="US"/>
    <s v="USD"/>
    <n v="1263880800"/>
    <x v="675"/>
    <x v="681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s v="US"/>
    <s v="USD"/>
    <n v="1445403600"/>
    <x v="676"/>
    <x v="682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s v="US"/>
    <s v="USD"/>
    <n v="1533877200"/>
    <x v="342"/>
    <x v="683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x v="677"/>
    <x v="684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x v="678"/>
    <x v="685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x v="679"/>
    <x v="488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s v="US"/>
    <s v="USD"/>
    <n v="1267423200"/>
    <x v="680"/>
    <x v="686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s v="IT"/>
    <s v="EUR"/>
    <n v="1412744400"/>
    <x v="681"/>
    <x v="687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x v="682"/>
    <x v="688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s v="US"/>
    <s v="USD"/>
    <n v="1458190800"/>
    <x v="683"/>
    <x v="689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s v="US"/>
    <s v="USD"/>
    <n v="1280984400"/>
    <x v="684"/>
    <x v="690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s v="US"/>
    <s v="USD"/>
    <n v="1274590800"/>
    <x v="674"/>
    <x v="691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s v="US"/>
    <s v="USD"/>
    <n v="1351400400"/>
    <x v="685"/>
    <x v="424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s v="DK"/>
    <s v="DKK"/>
    <n v="1514354400"/>
    <x v="605"/>
    <x v="231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s v="US"/>
    <s v="USD"/>
    <n v="1421733600"/>
    <x v="686"/>
    <x v="692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s v="US"/>
    <s v="USD"/>
    <n v="1305176400"/>
    <x v="687"/>
    <x v="693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s v="CA"/>
    <s v="CAD"/>
    <n v="1414126800"/>
    <x v="688"/>
    <x v="694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s v="US"/>
    <s v="USD"/>
    <n v="1517810400"/>
    <x v="689"/>
    <x v="236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s v="IT"/>
    <s v="EUR"/>
    <n v="1564635600"/>
    <x v="690"/>
    <x v="695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s v="US"/>
    <s v="USD"/>
    <n v="1500699600"/>
    <x v="691"/>
    <x v="696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x v="692"/>
    <x v="697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s v="US"/>
    <s v="USD"/>
    <n v="1336453200"/>
    <x v="693"/>
    <x v="698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s v="US"/>
    <s v="USD"/>
    <n v="1305262800"/>
    <x v="694"/>
    <x v="699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s v="US"/>
    <s v="USD"/>
    <n v="1492232400"/>
    <x v="695"/>
    <x v="489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s v="AU"/>
    <s v="AUD"/>
    <n v="1537333200"/>
    <x v="123"/>
    <x v="512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s v="US"/>
    <s v="USD"/>
    <n v="1444107600"/>
    <x v="696"/>
    <x v="700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x v="626"/>
    <x v="701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s v="US"/>
    <s v="USD"/>
    <n v="1376542800"/>
    <x v="697"/>
    <x v="340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s v="IT"/>
    <s v="EUR"/>
    <n v="1397451600"/>
    <x v="698"/>
    <x v="702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x v="699"/>
    <x v="703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s v="US"/>
    <s v="USD"/>
    <n v="1549692000"/>
    <x v="700"/>
    <x v="704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s v="US"/>
    <s v="USD"/>
    <n v="1492059600"/>
    <x v="701"/>
    <x v="705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s v="IT"/>
    <s v="EUR"/>
    <n v="1463979600"/>
    <x v="702"/>
    <x v="706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x v="703"/>
    <x v="707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s v="US"/>
    <s v="USD"/>
    <n v="1562216400"/>
    <x v="704"/>
    <x v="708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s v="US"/>
    <s v="USD"/>
    <n v="1316754000"/>
    <x v="431"/>
    <x v="709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s v="CH"/>
    <s v="CHF"/>
    <n v="1313211600"/>
    <x v="705"/>
    <x v="710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s v="US"/>
    <s v="USD"/>
    <n v="1439528400"/>
    <x v="706"/>
    <x v="711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s v="US"/>
    <s v="USD"/>
    <n v="1469163600"/>
    <x v="707"/>
    <x v="712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s v="CH"/>
    <s v="CHF"/>
    <n v="1288501200"/>
    <x v="708"/>
    <x v="70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s v="US"/>
    <s v="USD"/>
    <n v="1298959200"/>
    <x v="709"/>
    <x v="713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s v="US"/>
    <s v="USD"/>
    <n v="1387260000"/>
    <x v="710"/>
    <x v="714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s v="US"/>
    <s v="USD"/>
    <n v="1457244000"/>
    <x v="711"/>
    <x v="715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s v="AU"/>
    <s v="AUD"/>
    <n v="1556341200"/>
    <x v="157"/>
    <x v="716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s v="IT"/>
    <s v="EUR"/>
    <n v="1522126800"/>
    <x v="630"/>
    <x v="717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s v="CA"/>
    <s v="CAD"/>
    <n v="1305954000"/>
    <x v="712"/>
    <x v="718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s v="US"/>
    <s v="USD"/>
    <n v="1350709200"/>
    <x v="93"/>
    <x v="719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s v="US"/>
    <s v="USD"/>
    <n v="1401166800"/>
    <x v="713"/>
    <x v="115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s v="US"/>
    <s v="USD"/>
    <n v="1266127200"/>
    <x v="714"/>
    <x v="720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x v="715"/>
    <x v="721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s v="US"/>
    <s v="USD"/>
    <n v="1372222800"/>
    <x v="716"/>
    <x v="722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s v="CH"/>
    <s v="CHF"/>
    <n v="1372136400"/>
    <x v="448"/>
    <x v="451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s v="US"/>
    <s v="USD"/>
    <n v="1513922400"/>
    <x v="717"/>
    <x v="642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s v="US"/>
    <s v="USD"/>
    <n v="1477976400"/>
    <x v="718"/>
    <x v="723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s v="US"/>
    <s v="USD"/>
    <n v="1407474000"/>
    <x v="719"/>
    <x v="724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s v="US"/>
    <s v="USD"/>
    <n v="1546149600"/>
    <x v="720"/>
    <x v="725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s v="US"/>
    <s v="USD"/>
    <n v="1338440400"/>
    <x v="721"/>
    <x v="726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s v="GB"/>
    <s v="GBP"/>
    <n v="1454133600"/>
    <x v="722"/>
    <x v="727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x v="139"/>
    <x v="560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s v="US"/>
    <s v="USD"/>
    <n v="1577772000"/>
    <x v="723"/>
    <x v="728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s v="US"/>
    <s v="USD"/>
    <n v="1562216400"/>
    <x v="704"/>
    <x v="339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s v="US"/>
    <s v="USD"/>
    <n v="1548568800"/>
    <x v="724"/>
    <x v="35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s v="US"/>
    <s v="USD"/>
    <n v="1514872800"/>
    <x v="725"/>
    <x v="729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s v="AU"/>
    <s v="AUD"/>
    <n v="1416031200"/>
    <x v="660"/>
    <x v="241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s v="US"/>
    <s v="USD"/>
    <n v="1330927200"/>
    <x v="726"/>
    <x v="730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s v="US"/>
    <s v="USD"/>
    <n v="1571115600"/>
    <x v="727"/>
    <x v="322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s v="US"/>
    <s v="USD"/>
    <n v="1463461200"/>
    <x v="728"/>
    <x v="731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x v="729"/>
    <x v="732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s v="US"/>
    <s v="USD"/>
    <n v="1511848800"/>
    <x v="730"/>
    <x v="157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s v="US"/>
    <s v="USD"/>
    <n v="1452319200"/>
    <x v="731"/>
    <x v="733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x v="78"/>
    <x v="734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s v="US"/>
    <s v="USD"/>
    <n v="1346043600"/>
    <x v="732"/>
    <x v="735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s v="DK"/>
    <s v="DKK"/>
    <n v="1464325200"/>
    <x v="733"/>
    <x v="736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s v="CA"/>
    <s v="CAD"/>
    <n v="1511935200"/>
    <x v="734"/>
    <x v="737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s v="US"/>
    <s v="USD"/>
    <n v="1392012000"/>
    <x v="406"/>
    <x v="738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s v="IT"/>
    <s v="EUR"/>
    <n v="1556946000"/>
    <x v="735"/>
    <x v="739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s v="US"/>
    <s v="USD"/>
    <n v="1548050400"/>
    <x v="736"/>
    <x v="740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s v="US"/>
    <s v="USD"/>
    <n v="1353736800"/>
    <x v="737"/>
    <x v="697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s v="GB"/>
    <s v="GBP"/>
    <n v="1532840400"/>
    <x v="192"/>
    <x v="741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s v="US"/>
    <s v="USD"/>
    <n v="1488261600"/>
    <x v="738"/>
    <x v="742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s v="US"/>
    <s v="USD"/>
    <n v="1393567200"/>
    <x v="739"/>
    <x v="743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s v="US"/>
    <s v="USD"/>
    <n v="1410325200"/>
    <x v="613"/>
    <x v="744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s v="US"/>
    <s v="USD"/>
    <n v="1276923600"/>
    <x v="740"/>
    <x v="269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s v="GB"/>
    <s v="GBP"/>
    <n v="1500958800"/>
    <x v="145"/>
    <x v="745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s v="US"/>
    <s v="USD"/>
    <n v="1292220000"/>
    <x v="741"/>
    <x v="746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s v="AU"/>
    <s v="AUD"/>
    <n v="1304398800"/>
    <x v="742"/>
    <x v="747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s v="US"/>
    <s v="USD"/>
    <n v="1535432400"/>
    <x v="202"/>
    <x v="503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s v="US"/>
    <s v="USD"/>
    <n v="1433826000"/>
    <x v="743"/>
    <x v="748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s v="US"/>
    <s v="USD"/>
    <n v="1514959200"/>
    <x v="744"/>
    <x v="330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s v="US"/>
    <s v="USD"/>
    <n v="1332738000"/>
    <x v="745"/>
    <x v="749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s v="DK"/>
    <s v="DKK"/>
    <n v="1445490000"/>
    <x v="746"/>
    <x v="750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s v="DK"/>
    <s v="DKK"/>
    <n v="1297663200"/>
    <x v="747"/>
    <x v="751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s v="US"/>
    <s v="USD"/>
    <n v="1371963600"/>
    <x v="362"/>
    <x v="451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s v="US"/>
    <s v="USD"/>
    <n v="1425103200"/>
    <x v="748"/>
    <x v="752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s v="US"/>
    <s v="USD"/>
    <n v="1265349600"/>
    <x v="749"/>
    <x v="753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s v="US"/>
    <s v="USD"/>
    <n v="1301202000"/>
    <x v="643"/>
    <x v="754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s v="US"/>
    <s v="USD"/>
    <n v="1538024400"/>
    <x v="750"/>
    <x v="755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s v="US"/>
    <s v="USD"/>
    <n v="1395032400"/>
    <x v="751"/>
    <x v="756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s v="US"/>
    <s v="USD"/>
    <n v="1405486800"/>
    <x v="752"/>
    <x v="757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s v="US"/>
    <s v="USD"/>
    <n v="1455861600"/>
    <x v="753"/>
    <x v="758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s v="IT"/>
    <s v="EUR"/>
    <n v="1529038800"/>
    <x v="754"/>
    <x v="759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s v="US"/>
    <s v="USD"/>
    <n v="1535259600"/>
    <x v="755"/>
    <x v="760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s v="US"/>
    <s v="USD"/>
    <n v="1327212000"/>
    <x v="756"/>
    <x v="761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s v="GB"/>
    <s v="GBP"/>
    <n v="1526360400"/>
    <x v="757"/>
    <x v="78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s v="US"/>
    <s v="USD"/>
    <n v="1532149200"/>
    <x v="758"/>
    <x v="762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s v="US"/>
    <s v="USD"/>
    <n v="1515304800"/>
    <x v="759"/>
    <x v="763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s v="US"/>
    <s v="USD"/>
    <n v="1276318800"/>
    <x v="760"/>
    <x v="764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s v="US"/>
    <s v="USD"/>
    <n v="1328767200"/>
    <x v="761"/>
    <x v="765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x v="762"/>
    <x v="539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s v="US"/>
    <s v="USD"/>
    <n v="1335934800"/>
    <x v="444"/>
    <x v="766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s v="US"/>
    <s v="USD"/>
    <n v="1310792400"/>
    <x v="763"/>
    <x v="422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s v="CA"/>
    <s v="CAD"/>
    <n v="1308546000"/>
    <x v="764"/>
    <x v="767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s v="CA"/>
    <s v="CAD"/>
    <n v="1574056800"/>
    <x v="765"/>
    <x v="768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x v="766"/>
    <x v="214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s v="US"/>
    <s v="USD"/>
    <n v="1335243600"/>
    <x v="767"/>
    <x v="769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s v="CH"/>
    <s v="CHF"/>
    <n v="1328421600"/>
    <x v="768"/>
    <x v="770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s v="US"/>
    <s v="USD"/>
    <n v="1524286800"/>
    <x v="769"/>
    <x v="771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s v="US"/>
    <s v="USD"/>
    <n v="1362117600"/>
    <x v="770"/>
    <x v="25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s v="US"/>
    <s v="USD"/>
    <n v="1550556000"/>
    <x v="771"/>
    <x v="772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s v="US"/>
    <s v="USD"/>
    <n v="1269147600"/>
    <x v="772"/>
    <x v="773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s v="US"/>
    <s v="USD"/>
    <n v="1312174800"/>
    <x v="773"/>
    <x v="774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s v="US"/>
    <s v="USD"/>
    <n v="1434517200"/>
    <x v="774"/>
    <x v="331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x v="775"/>
    <x v="775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s v="US"/>
    <s v="USD"/>
    <n v="1410757200"/>
    <x v="776"/>
    <x v="776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s v="US"/>
    <s v="USD"/>
    <n v="1304830800"/>
    <x v="777"/>
    <x v="777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x v="778"/>
    <x v="778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s v="US"/>
    <s v="USD"/>
    <n v="1381554000"/>
    <x v="779"/>
    <x v="779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s v="US"/>
    <s v="USD"/>
    <n v="1277096400"/>
    <x v="780"/>
    <x v="78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s v="US"/>
    <s v="USD"/>
    <n v="1440392400"/>
    <x v="335"/>
    <x v="781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s v="US"/>
    <s v="USD"/>
    <n v="1509512400"/>
    <x v="535"/>
    <x v="782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s v="AU"/>
    <s v="AUD"/>
    <n v="1535950800"/>
    <x v="270"/>
    <x v="783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s v="US"/>
    <s v="USD"/>
    <n v="1389160800"/>
    <x v="781"/>
    <x v="393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s v="US"/>
    <s v="USD"/>
    <n v="1271998800"/>
    <x v="782"/>
    <x v="784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s v="US"/>
    <s v="USD"/>
    <n v="1294898400"/>
    <x v="783"/>
    <x v="785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s v="CA"/>
    <s v="CAD"/>
    <n v="1559970000"/>
    <x v="784"/>
    <x v="229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s v="US"/>
    <s v="USD"/>
    <n v="1469509200"/>
    <x v="785"/>
    <x v="786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s v="IT"/>
    <s v="EUR"/>
    <n v="1579068000"/>
    <x v="786"/>
    <x v="787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s v="US"/>
    <s v="USD"/>
    <n v="1487743200"/>
    <x v="787"/>
    <x v="341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s v="US"/>
    <s v="USD"/>
    <n v="1563685200"/>
    <x v="788"/>
    <x v="788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s v="US"/>
    <s v="USD"/>
    <n v="1436418000"/>
    <x v="330"/>
    <x v="789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x v="789"/>
    <x v="790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s v="US"/>
    <s v="USD"/>
    <n v="1274763600"/>
    <x v="790"/>
    <x v="791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s v="US"/>
    <s v="USD"/>
    <n v="1399179600"/>
    <x v="791"/>
    <x v="792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s v="US"/>
    <s v="USD"/>
    <n v="1275800400"/>
    <x v="792"/>
    <x v="556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s v="US"/>
    <s v="USD"/>
    <n v="1282798800"/>
    <x v="793"/>
    <x v="488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s v="US"/>
    <s v="USD"/>
    <n v="1437109200"/>
    <x v="794"/>
    <x v="232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s v="US"/>
    <s v="USD"/>
    <n v="1491886800"/>
    <x v="795"/>
    <x v="793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s v="US"/>
    <s v="USD"/>
    <n v="1394600400"/>
    <x v="796"/>
    <x v="794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s v="US"/>
    <s v="USD"/>
    <n v="1561352400"/>
    <x v="797"/>
    <x v="138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s v="CA"/>
    <s v="CAD"/>
    <n v="1322892000"/>
    <x v="798"/>
    <x v="795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s v="US"/>
    <s v="USD"/>
    <n v="1274418000"/>
    <x v="799"/>
    <x v="796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s v="IT"/>
    <s v="EUR"/>
    <n v="1434344400"/>
    <x v="800"/>
    <x v="797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s v="GB"/>
    <s v="GBP"/>
    <n v="1373518800"/>
    <x v="801"/>
    <x v="798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s v="US"/>
    <s v="USD"/>
    <n v="1517637600"/>
    <x v="802"/>
    <x v="799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s v="AU"/>
    <s v="AUD"/>
    <n v="1310619600"/>
    <x v="803"/>
    <x v="800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s v="US"/>
    <s v="USD"/>
    <n v="1556427600"/>
    <x v="212"/>
    <x v="368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s v="US"/>
    <s v="USD"/>
    <n v="1576476000"/>
    <x v="804"/>
    <x v="801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s v="CH"/>
    <s v="CHF"/>
    <n v="1381122000"/>
    <x v="805"/>
    <x v="802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x v="806"/>
    <x v="803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s v="US"/>
    <s v="USD"/>
    <n v="1531803600"/>
    <x v="807"/>
    <x v="482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s v="US"/>
    <s v="USD"/>
    <n v="1454133600"/>
    <x v="722"/>
    <x v="496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s v="US"/>
    <s v="USD"/>
    <n v="1336194000"/>
    <x v="477"/>
    <x v="804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s v="US"/>
    <s v="USD"/>
    <n v="1349326800"/>
    <x v="259"/>
    <x v="805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s v="US"/>
    <s v="USD"/>
    <n v="1379566800"/>
    <x v="9"/>
    <x v="806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s v="US"/>
    <s v="USD"/>
    <n v="1494651600"/>
    <x v="808"/>
    <x v="807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s v="US"/>
    <s v="USD"/>
    <n v="1303880400"/>
    <x v="809"/>
    <x v="808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s v="US"/>
    <s v="USD"/>
    <n v="1335934800"/>
    <x v="444"/>
    <x v="104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s v="CA"/>
    <s v="CAD"/>
    <n v="1528088400"/>
    <x v="384"/>
    <x v="809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s v="US"/>
    <s v="USD"/>
    <n v="1421906400"/>
    <x v="810"/>
    <x v="81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s v="US"/>
    <s v="USD"/>
    <n v="1568005200"/>
    <x v="811"/>
    <x v="811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s v="US"/>
    <s v="USD"/>
    <n v="1346821200"/>
    <x v="812"/>
    <x v="812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s v="AU"/>
    <s v="AUD"/>
    <n v="1557637200"/>
    <x v="813"/>
    <x v="813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s v="GB"/>
    <s v="GBP"/>
    <n v="1375592400"/>
    <x v="814"/>
    <x v="814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s v="GB"/>
    <s v="GBP"/>
    <n v="1503982800"/>
    <x v="80"/>
    <x v="815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s v="US"/>
    <s v="USD"/>
    <n v="1418882400"/>
    <x v="815"/>
    <x v="414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s v="GB"/>
    <s v="GBP"/>
    <n v="1309237200"/>
    <x v="816"/>
    <x v="816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s v="CH"/>
    <s v="CHF"/>
    <n v="1343365200"/>
    <x v="474"/>
    <x v="82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s v="AU"/>
    <s v="AUD"/>
    <n v="1507957200"/>
    <x v="817"/>
    <x v="817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s v="US"/>
    <s v="USD"/>
    <n v="1549519200"/>
    <x v="818"/>
    <x v="818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s v="US"/>
    <s v="USD"/>
    <n v="1329026400"/>
    <x v="819"/>
    <x v="819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x v="609"/>
    <x v="320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x v="547"/>
    <x v="820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s v="IT"/>
    <s v="EUR"/>
    <n v="1572498000"/>
    <x v="820"/>
    <x v="821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s v="US"/>
    <s v="USD"/>
    <n v="1506056400"/>
    <x v="821"/>
    <x v="822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s v="US"/>
    <s v="USD"/>
    <n v="1463029200"/>
    <x v="151"/>
    <x v="823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s v="US"/>
    <s v="USD"/>
    <n v="1342069200"/>
    <x v="822"/>
    <x v="824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s v="IT"/>
    <s v="EUR"/>
    <n v="1388296800"/>
    <x v="823"/>
    <x v="497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s v="GB"/>
    <s v="GBP"/>
    <n v="1493787600"/>
    <x v="824"/>
    <x v="825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s v="US"/>
    <s v="USD"/>
    <n v="1424844000"/>
    <x v="825"/>
    <x v="826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s v="US"/>
    <s v="USD"/>
    <n v="1403931600"/>
    <x v="826"/>
    <x v="827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s v="US"/>
    <s v="USD"/>
    <n v="1394514000"/>
    <x v="827"/>
    <x v="828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s v="US"/>
    <s v="USD"/>
    <n v="1365397200"/>
    <x v="828"/>
    <x v="829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s v="US"/>
    <s v="USD"/>
    <n v="1456120800"/>
    <x v="829"/>
    <x v="830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s v="US"/>
    <s v="USD"/>
    <n v="1437714000"/>
    <x v="830"/>
    <x v="94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s v="US"/>
    <s v="USD"/>
    <n v="1563771600"/>
    <x v="831"/>
    <x v="831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s v="US"/>
    <s v="USD"/>
    <n v="1448517600"/>
    <x v="832"/>
    <x v="832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s v="US"/>
    <s v="USD"/>
    <n v="1528779600"/>
    <x v="833"/>
    <x v="833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s v="US"/>
    <s v="USD"/>
    <n v="1304744400"/>
    <x v="834"/>
    <x v="834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s v="CA"/>
    <s v="CAD"/>
    <n v="1354341600"/>
    <x v="835"/>
    <x v="835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s v="US"/>
    <s v="USD"/>
    <n v="1294552800"/>
    <x v="836"/>
    <x v="836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s v="AU"/>
    <s v="AUD"/>
    <n v="1295935200"/>
    <x v="837"/>
    <x v="611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s v="US"/>
    <s v="USD"/>
    <n v="1411534800"/>
    <x v="219"/>
    <x v="837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s v="AU"/>
    <s v="AUD"/>
    <n v="1486706400"/>
    <x v="365"/>
    <x v="334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s v="US"/>
    <s v="USD"/>
    <n v="1333602000"/>
    <x v="838"/>
    <x v="838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s v="US"/>
    <s v="USD"/>
    <n v="1308200400"/>
    <x v="839"/>
    <x v="839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s v="US"/>
    <s v="USD"/>
    <n v="1411707600"/>
    <x v="840"/>
    <x v="216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s v="US"/>
    <s v="USD"/>
    <n v="1418364000"/>
    <x v="841"/>
    <x v="840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s v="US"/>
    <s v="USD"/>
    <n v="1429333200"/>
    <x v="842"/>
    <x v="133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x v="843"/>
    <x v="354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s v="US"/>
    <s v="USD"/>
    <n v="1482732000"/>
    <x v="844"/>
    <x v="721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s v="US"/>
    <s v="USD"/>
    <n v="1470718800"/>
    <x v="845"/>
    <x v="841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s v="US"/>
    <s v="USD"/>
    <n v="1450591200"/>
    <x v="846"/>
    <x v="842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s v="AU"/>
    <s v="AUD"/>
    <n v="1348290000"/>
    <x v="110"/>
    <x v="843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s v="US"/>
    <s v="USD"/>
    <n v="1353823200"/>
    <x v="847"/>
    <x v="844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s v="US"/>
    <s v="USD"/>
    <n v="1450764000"/>
    <x v="848"/>
    <x v="845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s v="US"/>
    <s v="USD"/>
    <n v="1329372000"/>
    <x v="849"/>
    <x v="846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s v="US"/>
    <s v="USD"/>
    <n v="1277096400"/>
    <x v="780"/>
    <x v="847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s v="US"/>
    <s v="USD"/>
    <n v="1277701200"/>
    <x v="140"/>
    <x v="688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s v="US"/>
    <s v="USD"/>
    <n v="1454911200"/>
    <x v="850"/>
    <x v="848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s v="US"/>
    <s v="USD"/>
    <n v="1297922400"/>
    <x v="851"/>
    <x v="248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s v="US"/>
    <s v="USD"/>
    <n v="1384408800"/>
    <x v="852"/>
    <x v="849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s v="IT"/>
    <s v="EUR"/>
    <n v="1299304800"/>
    <x v="853"/>
    <x v="850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s v="US"/>
    <s v="USD"/>
    <n v="1431320400"/>
    <x v="854"/>
    <x v="851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s v="GB"/>
    <s v="GBP"/>
    <n v="1264399200"/>
    <x v="67"/>
    <x v="852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s v="US"/>
    <s v="USD"/>
    <n v="1497502800"/>
    <x v="855"/>
    <x v="853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s v="US"/>
    <s v="USD"/>
    <n v="1333688400"/>
    <x v="107"/>
    <x v="104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s v="US"/>
    <s v="USD"/>
    <n v="1293861600"/>
    <x v="344"/>
    <x v="854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s v="US"/>
    <s v="USD"/>
    <n v="1576994400"/>
    <x v="856"/>
    <x v="855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s v="US"/>
    <s v="USD"/>
    <n v="1304917200"/>
    <x v="857"/>
    <x v="856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s v="US"/>
    <s v="USD"/>
    <n v="1381208400"/>
    <x v="858"/>
    <x v="857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s v="US"/>
    <s v="USD"/>
    <n v="1401685200"/>
    <x v="859"/>
    <x v="858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s v="US"/>
    <s v="USD"/>
    <n v="1291960800"/>
    <x v="860"/>
    <x v="859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s v="US"/>
    <s v="USD"/>
    <n v="1368853200"/>
    <x v="170"/>
    <x v="86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s v="US"/>
    <s v="USD"/>
    <n v="1448776800"/>
    <x v="861"/>
    <x v="264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s v="US"/>
    <s v="USD"/>
    <n v="1296194400"/>
    <x v="862"/>
    <x v="65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s v="US"/>
    <s v="USD"/>
    <n v="1517983200"/>
    <x v="863"/>
    <x v="861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s v="US"/>
    <s v="USD"/>
    <n v="1478930400"/>
    <x v="864"/>
    <x v="862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s v="GB"/>
    <s v="GBP"/>
    <n v="1426395600"/>
    <x v="527"/>
    <x v="454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s v="US"/>
    <s v="USD"/>
    <n v="1446181200"/>
    <x v="865"/>
    <x v="863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s v="US"/>
    <s v="USD"/>
    <n v="1514181600"/>
    <x v="866"/>
    <x v="864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s v="US"/>
    <s v="USD"/>
    <n v="1311051600"/>
    <x v="867"/>
    <x v="865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s v="US"/>
    <s v="USD"/>
    <n v="1564894800"/>
    <x v="868"/>
    <x v="866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s v="US"/>
    <s v="USD"/>
    <n v="1567918800"/>
    <x v="105"/>
    <x v="867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s v="US"/>
    <s v="USD"/>
    <n v="1386309600"/>
    <x v="481"/>
    <x v="868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s v="US"/>
    <s v="USD"/>
    <n v="1301979600"/>
    <x v="253"/>
    <x v="296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s v="US"/>
    <s v="USD"/>
    <n v="1493269200"/>
    <x v="869"/>
    <x v="869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s v="US"/>
    <s v="USD"/>
    <n v="1478930400"/>
    <x v="864"/>
    <x v="274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s v="US"/>
    <s v="USD"/>
    <n v="1555390800"/>
    <x v="843"/>
    <x v="354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s v="US"/>
    <s v="USD"/>
    <n v="1456984800"/>
    <x v="289"/>
    <x v="870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s v="US"/>
    <s v="USD"/>
    <n v="1411621200"/>
    <x v="870"/>
    <x v="871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s v="US"/>
    <s v="USD"/>
    <n v="1525669200"/>
    <x v="871"/>
    <x v="98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x v="872"/>
    <x v="872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s v="US"/>
    <s v="USD"/>
    <n v="1413522000"/>
    <x v="873"/>
    <x v="873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s v="US"/>
    <s v="USD"/>
    <n v="1541307600"/>
    <x v="874"/>
    <x v="526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s v="US"/>
    <s v="USD"/>
    <n v="1357106400"/>
    <x v="875"/>
    <x v="874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s v="IT"/>
    <s v="EUR"/>
    <n v="1390197600"/>
    <x v="876"/>
    <x v="875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s v="US"/>
    <s v="USD"/>
    <n v="1265868000"/>
    <x v="877"/>
    <x v="876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s v="US"/>
    <s v="USD"/>
    <n v="1467176400"/>
    <x v="878"/>
    <x v="877"/>
    <n v="1467781200"/>
    <b v="0"/>
    <b v="0"/>
    <s v="food/food trucks"/>
    <x v="0"/>
    <s v="food trucks"/>
  </r>
  <r>
    <m/>
    <m/>
    <m/>
    <m/>
    <m/>
    <m/>
    <x v="4"/>
    <n v="727.005"/>
    <m/>
    <m/>
    <m/>
    <m/>
    <x v="879"/>
    <x v="878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15291F-DD59-4E15-86D1-0BB2B8F97F6F}" name="PivotTable1" cacheId="0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5:F16" firstHeaderRow="1" firstDataRow="2" firstDataCol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outline="0" showAll="0">
      <items count="1001">
        <item x="576"/>
        <item x="184"/>
        <item x="632"/>
        <item x="869"/>
        <item x="805"/>
        <item x="298"/>
        <item x="573"/>
        <item x="218"/>
        <item x="410"/>
        <item x="565"/>
        <item x="753"/>
        <item x="435"/>
        <item x="319"/>
        <item x="290"/>
        <item x="804"/>
        <item x="715"/>
        <item x="764"/>
        <item x="106"/>
        <item x="592"/>
        <item x="341"/>
        <item x="505"/>
        <item x="986"/>
        <item x="618"/>
        <item x="284"/>
        <item x="921"/>
        <item x="571"/>
        <item x="258"/>
        <item x="63"/>
        <item x="334"/>
        <item x="538"/>
        <item x="473"/>
        <item x="12"/>
        <item x="194"/>
        <item x="469"/>
        <item x="902"/>
        <item x="59"/>
        <item x="672"/>
        <item x="446"/>
        <item x="362"/>
        <item x="840"/>
        <item x="732"/>
        <item x="294"/>
        <item x="817"/>
        <item x="441"/>
        <item x="862"/>
        <item x="863"/>
        <item x="389"/>
        <item x="745"/>
        <item x="806"/>
        <item x="530"/>
        <item x="406"/>
        <item x="480"/>
        <item x="881"/>
        <item x="478"/>
        <item x="524"/>
        <item x="740"/>
        <item x="656"/>
        <item x="897"/>
        <item x="494"/>
        <item x="135"/>
        <item x="731"/>
        <item x="117"/>
        <item x="803"/>
        <item x="613"/>
        <item x="283"/>
        <item x="723"/>
        <item x="982"/>
        <item x="548"/>
        <item x="640"/>
        <item x="197"/>
        <item x="460"/>
        <item x="781"/>
        <item x="814"/>
        <item x="582"/>
        <item x="495"/>
        <item x="7"/>
        <item x="181"/>
        <item x="260"/>
        <item x="514"/>
        <item x="172"/>
        <item x="799"/>
        <item x="437"/>
        <item x="704"/>
        <item x="747"/>
        <item x="457"/>
        <item x="97"/>
        <item x="665"/>
        <item x="14"/>
        <item x="936"/>
        <item x="545"/>
        <item x="697"/>
        <item x="408"/>
        <item x="910"/>
        <item x="434"/>
        <item x="681"/>
        <item x="486"/>
        <item x="607"/>
        <item x="871"/>
        <item x="262"/>
        <item x="431"/>
        <item x="359"/>
        <item x="507"/>
        <item x="561"/>
        <item x="316"/>
        <item x="929"/>
        <item x="694"/>
        <item x="471"/>
        <item x="914"/>
        <item x="173"/>
        <item x="944"/>
        <item x="317"/>
        <item x="222"/>
        <item x="381"/>
        <item x="581"/>
        <item x="819"/>
        <item x="542"/>
        <item x="780"/>
        <item x="57"/>
        <item x="849"/>
        <item x="201"/>
        <item x="788"/>
        <item x="772"/>
        <item x="73"/>
        <item x="420"/>
        <item x="24"/>
        <item x="603"/>
        <item x="161"/>
        <item x="80"/>
        <item x="866"/>
        <item x="777"/>
        <item x="827"/>
        <item x="110"/>
        <item x="16"/>
        <item x="599"/>
        <item x="702"/>
        <item x="231"/>
        <item x="463"/>
        <item x="243"/>
        <item x="203"/>
        <item x="416"/>
        <item x="211"/>
        <item x="664"/>
        <item x="882"/>
        <item x="705"/>
        <item x="774"/>
        <item x="506"/>
        <item x="302"/>
        <item x="755"/>
        <item x="394"/>
        <item x="710"/>
        <item x="684"/>
        <item x="336"/>
        <item x="594"/>
        <item x="151"/>
        <item x="760"/>
        <item x="691"/>
        <item x="503"/>
        <item x="666"/>
        <item x="433"/>
        <item x="680"/>
        <item x="318"/>
        <item x="257"/>
        <item x="338"/>
        <item x="564"/>
        <item x="552"/>
        <item x="504"/>
        <item x="583"/>
        <item x="549"/>
        <item x="765"/>
        <item x="992"/>
        <item x="116"/>
        <item x="842"/>
        <item x="254"/>
        <item x="393"/>
        <item x="957"/>
        <item x="768"/>
        <item x="498"/>
        <item x="687"/>
        <item x="860"/>
        <item x="963"/>
        <item x="344"/>
        <item x="154"/>
        <item x="989"/>
        <item x="889"/>
        <item x="23"/>
        <item x="442"/>
        <item x="798"/>
        <item x="286"/>
        <item x="930"/>
        <item x="327"/>
        <item x="207"/>
        <item x="825"/>
        <item x="650"/>
        <item x="525"/>
        <item x="614"/>
        <item x="38"/>
        <item x="390"/>
        <item x="903"/>
        <item x="396"/>
        <item x="199"/>
        <item x="177"/>
        <item x="439"/>
        <item x="131"/>
        <item x="846"/>
        <item x="136"/>
        <item x="155"/>
        <item x="566"/>
        <item x="686"/>
        <item x="551"/>
        <item x="141"/>
        <item x="278"/>
        <item x="821"/>
        <item x="643"/>
        <item x="238"/>
        <item x="209"/>
        <item x="224"/>
        <item x="913"/>
        <item x="812"/>
        <item x="523"/>
        <item x="596"/>
        <item x="27"/>
        <item x="483"/>
        <item x="30"/>
        <item x="373"/>
        <item x="19"/>
        <item x="137"/>
        <item x="139"/>
        <item x="560"/>
        <item x="411"/>
        <item x="489"/>
        <item x="623"/>
        <item x="748"/>
        <item x="96"/>
        <item x="782"/>
        <item x="50"/>
        <item x="718"/>
        <item x="557"/>
        <item x="935"/>
        <item x="22"/>
        <item x="395"/>
        <item x="535"/>
        <item x="474"/>
        <item x="984"/>
        <item x="807"/>
        <item x="839"/>
        <item x="123"/>
        <item x="91"/>
        <item x="899"/>
        <item x="251"/>
        <item x="306"/>
        <item x="953"/>
        <item x="877"/>
        <item x="295"/>
        <item x="526"/>
        <item x="234"/>
        <item x="726"/>
        <item x="225"/>
        <item x="32"/>
        <item x="698"/>
        <item x="400"/>
        <item x="158"/>
        <item x="962"/>
        <item x="815"/>
        <item x="168"/>
        <item x="733"/>
        <item x="516"/>
        <item x="519"/>
        <item x="8"/>
        <item x="742"/>
        <item x="388"/>
        <item x="722"/>
        <item x="588"/>
        <item x="33"/>
        <item x="18"/>
        <item x="228"/>
        <item x="558"/>
        <item x="983"/>
        <item x="58"/>
        <item x="832"/>
        <item x="998"/>
        <item x="330"/>
        <item x="714"/>
        <item x="833"/>
        <item x="352"/>
        <item x="675"/>
        <item x="717"/>
        <item x="142"/>
        <item x="811"/>
        <item x="215"/>
        <item x="605"/>
        <item x="162"/>
        <item x="620"/>
        <item x="470"/>
        <item x="267"/>
        <item x="15"/>
        <item x="229"/>
        <item x="820"/>
        <item x="918"/>
        <item x="641"/>
        <item x="568"/>
        <item x="163"/>
        <item x="749"/>
        <item x="737"/>
        <item x="221"/>
        <item x="213"/>
        <item x="307"/>
        <item x="29"/>
        <item x="205"/>
        <item x="501"/>
        <item x="220"/>
        <item x="300"/>
        <item x="527"/>
        <item x="578"/>
        <item x="311"/>
        <item x="482"/>
        <item x="546"/>
        <item x="830"/>
        <item x="539"/>
        <item x="685"/>
        <item x="690"/>
        <item x="276"/>
        <item x="816"/>
        <item x="285"/>
        <item x="355"/>
        <item x="339"/>
        <item x="867"/>
        <item x="102"/>
        <item x="274"/>
        <item x="140"/>
        <item x="99"/>
        <item x="475"/>
        <item x="280"/>
        <item x="959"/>
        <item x="2"/>
        <item x="47"/>
        <item x="954"/>
        <item x="736"/>
        <item x="659"/>
        <item x="206"/>
        <item x="329"/>
        <item x="810"/>
        <item x="606"/>
        <item x="977"/>
        <item x="767"/>
        <item x="834"/>
        <item x="250"/>
        <item x="479"/>
        <item x="642"/>
        <item x="375"/>
        <item x="995"/>
        <item x="555"/>
        <item x="708"/>
        <item x="305"/>
        <item x="299"/>
        <item x="629"/>
        <item x="658"/>
        <item x="980"/>
        <item x="88"/>
        <item x="186"/>
        <item x="289"/>
        <item x="66"/>
        <item x="308"/>
        <item x="296"/>
        <item x="758"/>
        <item x="94"/>
        <item x="734"/>
        <item x="11"/>
        <item x="864"/>
        <item x="854"/>
        <item x="56"/>
        <item x="76"/>
        <item x="941"/>
        <item x="883"/>
        <item x="187"/>
        <item x="993"/>
        <item x="143"/>
        <item x="905"/>
        <item x="661"/>
        <item x="779"/>
        <item x="898"/>
        <item x="880"/>
        <item x="357"/>
        <item x="874"/>
        <item x="932"/>
        <item x="826"/>
        <item x="185"/>
        <item x="337"/>
        <item x="490"/>
        <item x="451"/>
        <item x="611"/>
        <item x="414"/>
        <item x="521"/>
        <item x="978"/>
        <item x="328"/>
        <item x="818"/>
        <item x="901"/>
        <item x="894"/>
        <item x="947"/>
        <item x="323"/>
        <item x="497"/>
        <item x="843"/>
        <item x="445"/>
        <item x="743"/>
        <item x="227"/>
        <item x="415"/>
        <item x="627"/>
        <item x="331"/>
        <item x="872"/>
        <item x="370"/>
        <item x="324"/>
        <item x="762"/>
        <item x="969"/>
        <item x="646"/>
        <item x="68"/>
        <item x="600"/>
        <item x="401"/>
        <item x="51"/>
        <item x="677"/>
        <item x="763"/>
        <item x="1"/>
        <item x="427"/>
        <item x="873"/>
        <item x="149"/>
        <item x="595"/>
        <item x="378"/>
        <item x="65"/>
        <item x="170"/>
        <item x="204"/>
        <item x="208"/>
        <item x="191"/>
        <item x="129"/>
        <item x="376"/>
        <item x="391"/>
        <item x="637"/>
        <item x="487"/>
        <item x="670"/>
        <item x="547"/>
        <item x="10"/>
        <item x="570"/>
        <item x="25"/>
        <item x="652"/>
        <item x="36"/>
        <item x="89"/>
        <item x="784"/>
        <item x="301"/>
        <item x="616"/>
        <item x="371"/>
        <item x="54"/>
        <item x="326"/>
        <item x="973"/>
        <item x="259"/>
        <item x="868"/>
        <item x="853"/>
        <item x="553"/>
        <item x="144"/>
        <item x="532"/>
        <item x="644"/>
        <item x="121"/>
        <item x="610"/>
        <item x="233"/>
        <item x="728"/>
        <item x="968"/>
        <item x="876"/>
        <item x="654"/>
        <item x="349"/>
        <item x="75"/>
        <item x="107"/>
        <item x="712"/>
        <item x="809"/>
        <item x="453"/>
        <item x="981"/>
        <item x="886"/>
        <item x="719"/>
        <item x="858"/>
        <item x="13"/>
        <item x="738"/>
        <item x="85"/>
        <item x="628"/>
        <item x="885"/>
        <item x="517"/>
        <item x="153"/>
        <item x="971"/>
        <item x="365"/>
        <item x="188"/>
        <item x="537"/>
        <item x="792"/>
        <item x="991"/>
        <item x="907"/>
        <item x="440"/>
        <item x="303"/>
        <item x="268"/>
        <item x="272"/>
        <item x="461"/>
        <item x="150"/>
        <item x="45"/>
        <item x="239"/>
        <item x="752"/>
        <item x="92"/>
        <item x="701"/>
        <item x="591"/>
        <item x="575"/>
        <item x="109"/>
        <item x="785"/>
        <item x="448"/>
        <item x="236"/>
        <item x="934"/>
        <item x="850"/>
        <item x="824"/>
        <item x="636"/>
        <item x="967"/>
        <item x="626"/>
        <item x="617"/>
        <item x="776"/>
        <item x="720"/>
        <item x="518"/>
        <item x="679"/>
        <item x="586"/>
        <item x="9"/>
        <item x="214"/>
        <item x="347"/>
        <item x="436"/>
        <item x="315"/>
        <item x="374"/>
        <item x="700"/>
        <item x="345"/>
        <item x="5"/>
        <item x="851"/>
        <item x="356"/>
        <item x="61"/>
        <item x="252"/>
        <item x="958"/>
        <item x="789"/>
        <item x="335"/>
        <item x="6"/>
        <item x="456"/>
        <item x="256"/>
        <item x="496"/>
        <item x="960"/>
        <item x="835"/>
        <item x="48"/>
        <item x="683"/>
        <item x="724"/>
        <item x="649"/>
        <item x="332"/>
        <item x="146"/>
        <item x="380"/>
        <item x="180"/>
        <item x="663"/>
        <item x="793"/>
        <item x="26"/>
        <item x="476"/>
        <item x="562"/>
        <item x="796"/>
        <item x="790"/>
        <item x="985"/>
        <item x="343"/>
        <item x="622"/>
        <item x="196"/>
        <item x="893"/>
        <item x="216"/>
        <item x="263"/>
        <item x="52"/>
        <item x="563"/>
        <item x="554"/>
        <item x="86"/>
        <item x="217"/>
        <item x="118"/>
        <item x="71"/>
        <item x="477"/>
        <item x="520"/>
        <item x="676"/>
        <item x="624"/>
        <item x="407"/>
        <item x="39"/>
        <item x="297"/>
        <item x="896"/>
        <item x="293"/>
        <item x="512"/>
        <item x="966"/>
        <item x="62"/>
        <item x="838"/>
        <item x="544"/>
        <item x="879"/>
        <item x="413"/>
        <item x="265"/>
        <item x="492"/>
        <item x="598"/>
        <item x="277"/>
        <item x="829"/>
        <item x="771"/>
        <item x="269"/>
        <item x="915"/>
        <item x="949"/>
        <item x="333"/>
        <item x="515"/>
        <item x="964"/>
        <item x="845"/>
        <item x="320"/>
        <item x="128"/>
        <item x="377"/>
        <item x="739"/>
        <item x="689"/>
        <item x="997"/>
        <item x="916"/>
        <item x="164"/>
        <item x="103"/>
        <item x="633"/>
        <item x="369"/>
        <item x="540"/>
        <item x="928"/>
        <item x="124"/>
        <item x="235"/>
        <item x="773"/>
        <item x="183"/>
        <item x="372"/>
        <item x="639"/>
        <item x="531"/>
        <item x="77"/>
        <item x="399"/>
        <item x="464"/>
        <item x="350"/>
        <item x="458"/>
        <item x="93"/>
        <item x="174"/>
        <item x="0"/>
        <item x="466"/>
        <item x="721"/>
        <item x="321"/>
        <item x="20"/>
        <item x="4"/>
        <item x="735"/>
        <item x="909"/>
        <item x="126"/>
        <item x="266"/>
        <item x="176"/>
        <item x="757"/>
        <item x="534"/>
        <item x="358"/>
        <item x="467"/>
        <item x="924"/>
        <item x="541"/>
        <item x="455"/>
        <item x="169"/>
        <item x="756"/>
        <item x="353"/>
        <item x="354"/>
        <item x="392"/>
        <item x="37"/>
        <item x="855"/>
        <item x="920"/>
        <item x="861"/>
        <item x="43"/>
        <item x="940"/>
        <item x="783"/>
        <item x="795"/>
        <item x="956"/>
        <item x="212"/>
        <item x="281"/>
        <item x="604"/>
        <item x="696"/>
        <item x="856"/>
        <item x="385"/>
        <item x="667"/>
        <item x="711"/>
        <item x="972"/>
        <item x="653"/>
        <item x="325"/>
        <item x="693"/>
        <item x="386"/>
        <item x="786"/>
        <item x="193"/>
        <item x="892"/>
        <item x="383"/>
        <item x="31"/>
        <item x="226"/>
        <item x="232"/>
        <item x="74"/>
        <item x="230"/>
        <item x="271"/>
        <item x="428"/>
        <item x="171"/>
        <item x="543"/>
        <item x="778"/>
        <item x="945"/>
        <item x="808"/>
        <item x="449"/>
        <item x="287"/>
        <item x="84"/>
        <item x="615"/>
        <item x="906"/>
        <item x="418"/>
        <item x="485"/>
        <item x="630"/>
        <item x="361"/>
        <item x="601"/>
        <item x="648"/>
        <item x="584"/>
        <item x="398"/>
        <item x="82"/>
        <item x="368"/>
        <item x="933"/>
        <item x="384"/>
        <item x="634"/>
        <item x="741"/>
        <item x="857"/>
        <item x="379"/>
        <item x="590"/>
        <item x="891"/>
        <item x="179"/>
        <item x="452"/>
        <item x="569"/>
        <item x="314"/>
        <item x="83"/>
        <item x="725"/>
        <item x="699"/>
        <item x="412"/>
        <item x="432"/>
        <item x="669"/>
        <item x="859"/>
        <item x="363"/>
        <item x="237"/>
        <item x="791"/>
        <item x="911"/>
        <item x="502"/>
        <item x="200"/>
        <item x="101"/>
        <item x="631"/>
        <item x="709"/>
        <item x="990"/>
        <item x="40"/>
        <item x="70"/>
        <item x="950"/>
        <item x="912"/>
        <item x="430"/>
        <item x="904"/>
        <item x="112"/>
        <item x="870"/>
        <item x="955"/>
        <item x="875"/>
        <item x="273"/>
        <item x="21"/>
        <item x="510"/>
        <item x="559"/>
        <item x="245"/>
        <item x="111"/>
        <item x="612"/>
        <item x="34"/>
        <item x="182"/>
        <item x="55"/>
        <item x="895"/>
        <item x="261"/>
        <item x="692"/>
        <item x="499"/>
        <item x="119"/>
        <item x="841"/>
        <item x="422"/>
        <item x="53"/>
        <item x="244"/>
        <item x="887"/>
        <item x="716"/>
        <item x="801"/>
        <item x="836"/>
        <item x="429"/>
        <item x="996"/>
        <item x="974"/>
        <item x="660"/>
        <item x="674"/>
        <item x="360"/>
        <item x="167"/>
        <item x="366"/>
        <item x="159"/>
        <item x="166"/>
        <item x="114"/>
        <item x="585"/>
        <item x="312"/>
        <item x="847"/>
        <item x="509"/>
        <item x="17"/>
        <item x="579"/>
        <item x="493"/>
        <item x="703"/>
        <item x="948"/>
        <item x="72"/>
        <item x="688"/>
        <item x="917"/>
        <item x="528"/>
        <item x="797"/>
        <item x="965"/>
        <item x="98"/>
        <item x="246"/>
        <item x="122"/>
        <item x="409"/>
        <item x="707"/>
        <item x="746"/>
        <item x="133"/>
        <item x="130"/>
        <item x="888"/>
        <item x="134"/>
        <item x="288"/>
        <item x="313"/>
        <item x="145"/>
        <item x="852"/>
        <item x="822"/>
        <item x="770"/>
        <item x="472"/>
        <item x="533"/>
        <item x="104"/>
        <item x="657"/>
        <item x="447"/>
        <item x="423"/>
        <item x="291"/>
        <item x="975"/>
        <item x="481"/>
        <item x="922"/>
        <item x="49"/>
        <item x="175"/>
        <item x="580"/>
        <item x="751"/>
        <item x="577"/>
        <item x="242"/>
        <item x="160"/>
        <item x="794"/>
        <item x="802"/>
        <item x="275"/>
        <item x="671"/>
        <item x="529"/>
        <item x="878"/>
        <item x="138"/>
        <item x="219"/>
        <item x="609"/>
        <item x="754"/>
        <item x="635"/>
        <item x="95"/>
        <item x="443"/>
        <item x="125"/>
        <item x="931"/>
        <item x="943"/>
        <item x="156"/>
        <item x="952"/>
        <item x="248"/>
        <item x="938"/>
        <item x="823"/>
        <item x="744"/>
        <item x="468"/>
        <item x="550"/>
        <item x="438"/>
        <item x="189"/>
        <item x="459"/>
        <item x="340"/>
        <item x="69"/>
        <item x="364"/>
        <item x="713"/>
        <item x="645"/>
        <item x="310"/>
        <item x="513"/>
        <item x="908"/>
        <item x="536"/>
        <item x="925"/>
        <item x="890"/>
        <item x="787"/>
        <item x="942"/>
        <item x="28"/>
        <item x="678"/>
        <item x="775"/>
        <item x="120"/>
        <item x="405"/>
        <item x="484"/>
        <item x="926"/>
        <item x="223"/>
        <item x="90"/>
        <item x="625"/>
        <item x="210"/>
        <item x="87"/>
        <item x="589"/>
        <item x="730"/>
        <item x="831"/>
        <item x="35"/>
        <item x="165"/>
        <item x="619"/>
        <item x="567"/>
        <item x="127"/>
        <item x="67"/>
        <item x="115"/>
        <item x="500"/>
        <item x="556"/>
        <item x="402"/>
        <item x="937"/>
        <item x="105"/>
        <item x="572"/>
        <item x="621"/>
        <item x="462"/>
        <item x="662"/>
        <item x="695"/>
        <item x="270"/>
        <item x="927"/>
        <item x="178"/>
        <item x="367"/>
        <item x="247"/>
        <item x="522"/>
        <item x="387"/>
        <item x="987"/>
        <item x="79"/>
        <item x="41"/>
        <item x="491"/>
        <item x="108"/>
        <item x="979"/>
        <item x="351"/>
        <item x="198"/>
        <item x="750"/>
        <item x="574"/>
        <item x="417"/>
        <item x="192"/>
        <item x="939"/>
        <item x="766"/>
        <item x="668"/>
        <item x="946"/>
        <item x="638"/>
        <item x="100"/>
        <item x="255"/>
        <item x="195"/>
        <item x="608"/>
        <item x="148"/>
        <item x="593"/>
        <item x="419"/>
        <item x="253"/>
        <item x="202"/>
        <item x="761"/>
        <item x="454"/>
        <item x="147"/>
        <item x="673"/>
        <item x="450"/>
        <item x="587"/>
        <item x="190"/>
        <item x="844"/>
        <item x="249"/>
        <item x="508"/>
        <item x="465"/>
        <item x="597"/>
        <item x="309"/>
        <item x="769"/>
        <item x="78"/>
        <item x="961"/>
        <item x="421"/>
        <item x="152"/>
        <item x="424"/>
        <item x="511"/>
        <item x="60"/>
        <item x="304"/>
        <item x="800"/>
        <item x="923"/>
        <item x="157"/>
        <item x="81"/>
        <item x="113"/>
        <item x="865"/>
        <item x="900"/>
        <item x="292"/>
        <item x="348"/>
        <item x="988"/>
        <item x="919"/>
        <item x="444"/>
        <item x="727"/>
        <item x="970"/>
        <item x="884"/>
        <item x="346"/>
        <item x="282"/>
        <item x="403"/>
        <item x="46"/>
        <item x="759"/>
        <item x="426"/>
        <item x="951"/>
        <item x="264"/>
        <item x="488"/>
        <item x="132"/>
        <item x="397"/>
        <item x="682"/>
        <item x="42"/>
        <item x="813"/>
        <item x="322"/>
        <item x="404"/>
        <item x="342"/>
        <item x="706"/>
        <item x="44"/>
        <item x="382"/>
        <item x="729"/>
        <item x="602"/>
        <item x="425"/>
        <item x="241"/>
        <item x="240"/>
        <item x="3"/>
        <item x="837"/>
        <item x="976"/>
        <item x="647"/>
        <item x="64"/>
        <item x="279"/>
        <item x="651"/>
        <item x="994"/>
        <item x="828"/>
        <item x="655"/>
        <item x="848"/>
        <item x="999"/>
        <item t="default"/>
      </items>
    </pivotField>
    <pivotField showAll="0"/>
    <pivotField showAll="0"/>
    <pivotField showAll="0"/>
    <pivotField axis="axisCol" dataField="1" showAll="0" sortType="ascending" defaultSubtotal="0">
      <items count="5">
        <item x="3"/>
        <item x="0"/>
        <item x="2"/>
        <item x="1"/>
        <item x="4"/>
      </items>
    </pivotField>
    <pivotField showAll="0"/>
    <pivotField showAll="0">
      <items count="987">
        <item x="0"/>
        <item x="100"/>
        <item x="50"/>
        <item x="248"/>
        <item x="446"/>
        <item x="298"/>
        <item x="420"/>
        <item x="364"/>
        <item x="850"/>
        <item x="897"/>
        <item x="568"/>
        <item x="709"/>
        <item x="657"/>
        <item x="665"/>
        <item x="819"/>
        <item x="403"/>
        <item x="714"/>
        <item x="268"/>
        <item x="726"/>
        <item x="277"/>
        <item x="283"/>
        <item x="171"/>
        <item x="902"/>
        <item x="324"/>
        <item x="854"/>
        <item x="122"/>
        <item x="970"/>
        <item x="247"/>
        <item x="563"/>
        <item x="549"/>
        <item x="969"/>
        <item x="745"/>
        <item x="352"/>
        <item x="900"/>
        <item x="753"/>
        <item x="264"/>
        <item x="415"/>
        <item x="43"/>
        <item x="690"/>
        <item x="466"/>
        <item x="98"/>
        <item x="493"/>
        <item x="729"/>
        <item x="604"/>
        <item x="638"/>
        <item x="130"/>
        <item x="972"/>
        <item x="710"/>
        <item x="791"/>
        <item x="208"/>
        <item x="521"/>
        <item x="453"/>
        <item x="410"/>
        <item x="447"/>
        <item x="67"/>
        <item x="660"/>
        <item x="837"/>
        <item x="58"/>
        <item x="388"/>
        <item x="349"/>
        <item x="735"/>
        <item x="146"/>
        <item x="517"/>
        <item x="442"/>
        <item x="367"/>
        <item x="640"/>
        <item x="223"/>
        <item x="262"/>
        <item x="411"/>
        <item x="684"/>
        <item x="622"/>
        <item x="59"/>
        <item x="325"/>
        <item x="492"/>
        <item x="930"/>
        <item x="741"/>
        <item x="117"/>
        <item x="774"/>
        <item x="8"/>
        <item x="894"/>
        <item x="523"/>
        <item x="152"/>
        <item x="216"/>
        <item x="645"/>
        <item x="102"/>
        <item x="394"/>
        <item x="312"/>
        <item x="183"/>
        <item x="57"/>
        <item x="907"/>
        <item x="486"/>
        <item x="731"/>
        <item x="759"/>
        <item x="861"/>
        <item x="817"/>
        <item x="185"/>
        <item x="269"/>
        <item x="792"/>
        <item x="888"/>
        <item x="52"/>
        <item x="844"/>
        <item x="784"/>
        <item x="723"/>
        <item x="618"/>
        <item x="177"/>
        <item x="766"/>
        <item x="828"/>
        <item x="762"/>
        <item x="931"/>
        <item x="341"/>
        <item x="770"/>
        <item x="982"/>
        <item x="291"/>
        <item x="482"/>
        <item x="918"/>
        <item x="826"/>
        <item x="971"/>
        <item x="565"/>
        <item x="112"/>
        <item x="33"/>
        <item x="26"/>
        <item x="602"/>
        <item x="191"/>
        <item x="439"/>
        <item x="197"/>
        <item x="42"/>
        <item x="293"/>
        <item x="501"/>
        <item x="162"/>
        <item x="668"/>
        <item x="511"/>
        <item x="440"/>
        <item x="740"/>
        <item x="966"/>
        <item x="278"/>
        <item x="934"/>
        <item x="869"/>
        <item x="451"/>
        <item x="744"/>
        <item x="863"/>
        <item x="498"/>
        <item x="190"/>
        <item x="95"/>
        <item x="184"/>
        <item x="322"/>
        <item x="906"/>
        <item x="271"/>
        <item x="546"/>
        <item x="320"/>
        <item x="639"/>
        <item x="495"/>
        <item x="32"/>
        <item x="249"/>
        <item x="258"/>
        <item x="311"/>
        <item x="24"/>
        <item x="460"/>
        <item x="233"/>
        <item x="180"/>
        <item x="218"/>
        <item x="538"/>
        <item x="297"/>
        <item x="670"/>
        <item x="471"/>
        <item x="286"/>
        <item x="672"/>
        <item x="287"/>
        <item x="83"/>
        <item x="211"/>
        <item x="908"/>
        <item x="274"/>
        <item x="600"/>
        <item x="738"/>
        <item x="947"/>
        <item x="374"/>
        <item x="473"/>
        <item x="872"/>
        <item x="182"/>
        <item x="520"/>
        <item x="381"/>
        <item x="412"/>
        <item x="346"/>
        <item x="78"/>
        <item x="299"/>
        <item x="755"/>
        <item x="950"/>
        <item x="307"/>
        <item x="846"/>
        <item x="572"/>
        <item x="870"/>
        <item x="875"/>
        <item x="392"/>
        <item x="167"/>
        <item x="174"/>
        <item x="797"/>
        <item x="389"/>
        <item x="860"/>
        <item x="213"/>
        <item x="666"/>
        <item x="315"/>
        <item x="240"/>
        <item x="683"/>
        <item x="481"/>
        <item x="795"/>
        <item x="981"/>
        <item x="201"/>
        <item x="763"/>
        <item x="941"/>
        <item x="241"/>
        <item x="591"/>
        <item x="808"/>
        <item x="132"/>
        <item x="948"/>
        <item x="946"/>
        <item x="582"/>
        <item x="292"/>
        <item x="823"/>
        <item x="115"/>
        <item x="435"/>
        <item x="164"/>
        <item x="534"/>
        <item x="707"/>
        <item x="789"/>
        <item x="503"/>
        <item x="658"/>
        <item x="54"/>
        <item x="893"/>
        <item x="644"/>
        <item x="19"/>
        <item x="328"/>
        <item x="178"/>
        <item x="937"/>
        <item x="606"/>
        <item x="786"/>
        <item x="235"/>
        <item x="49"/>
        <item x="18"/>
        <item x="450"/>
        <item x="852"/>
        <item x="976"/>
        <item x="397"/>
        <item x="46"/>
        <item x="916"/>
        <item x="192"/>
        <item x="935"/>
        <item x="135"/>
        <item x="136"/>
        <item x="147"/>
        <item x="892"/>
        <item x="588"/>
        <item x="357"/>
        <item x="667"/>
        <item x="390"/>
        <item x="414"/>
        <item x="348"/>
        <item x="878"/>
        <item x="742"/>
        <item x="331"/>
        <item x="125"/>
        <item x="422"/>
        <item x="377"/>
        <item x="47"/>
        <item x="220"/>
        <item x="673"/>
        <item x="800"/>
        <item x="575"/>
        <item x="79"/>
        <item x="31"/>
        <item x="393"/>
        <item x="557"/>
        <item x="94"/>
        <item x="527"/>
        <item x="480"/>
        <item x="310"/>
        <item x="630"/>
        <item x="890"/>
        <item x="260"/>
        <item x="355"/>
        <item x="747"/>
        <item x="406"/>
        <item x="123"/>
        <item x="555"/>
        <item x="382"/>
        <item x="648"/>
        <item x="371"/>
        <item x="584"/>
        <item x="889"/>
        <item x="317"/>
        <item x="702"/>
        <item x="610"/>
        <item x="467"/>
        <item x="417"/>
        <item x="472"/>
        <item x="207"/>
        <item x="944"/>
        <item x="780"/>
        <item x="490"/>
        <item x="917"/>
        <item x="581"/>
        <item x="109"/>
        <item x="272"/>
        <item x="195"/>
        <item x="433"/>
        <item x="680"/>
        <item x="265"/>
        <item x="914"/>
        <item x="222"/>
        <item x="151"/>
        <item x="567"/>
        <item x="281"/>
        <item x="776"/>
        <item x="787"/>
        <item x="504"/>
        <item x="842"/>
        <item x="436"/>
        <item x="598"/>
        <item x="48"/>
        <item x="627"/>
        <item x="508"/>
        <item x="974"/>
        <item x="316"/>
        <item x="760"/>
        <item x="560"/>
        <item x="526"/>
        <item x="326"/>
        <item x="418"/>
        <item x="455"/>
        <item x="261"/>
        <item x="576"/>
        <item x="552"/>
        <item x="880"/>
        <item x="754"/>
        <item x="843"/>
        <item x="437"/>
        <item x="785"/>
        <item x="891"/>
        <item x="232"/>
        <item x="432"/>
        <item x="951"/>
        <item x="219"/>
        <item x="887"/>
        <item x="756"/>
        <item x="165"/>
        <item x="530"/>
        <item x="80"/>
        <item x="798"/>
        <item x="628"/>
        <item x="984"/>
        <item x="399"/>
        <item x="454"/>
        <item x="617"/>
        <item x="556"/>
        <item x="101"/>
        <item x="676"/>
        <item x="74"/>
        <item x="266"/>
        <item x="694"/>
        <item x="608"/>
        <item x="76"/>
        <item x="253"/>
        <item x="536"/>
        <item x="39"/>
        <item x="848"/>
        <item x="857"/>
        <item x="881"/>
        <item x="925"/>
        <item x="160"/>
        <item x="599"/>
        <item x="904"/>
        <item x="90"/>
        <item x="463"/>
        <item x="259"/>
        <item x="871"/>
        <item x="957"/>
        <item x="62"/>
        <item x="811"/>
        <item x="635"/>
        <item x="161"/>
        <item x="650"/>
        <item x="768"/>
        <item x="956"/>
        <item x="510"/>
        <item x="68"/>
        <item x="181"/>
        <item x="176"/>
        <item x="647"/>
        <item x="474"/>
        <item x="368"/>
        <item x="139"/>
        <item x="53"/>
        <item x="372"/>
        <item x="314"/>
        <item x="360"/>
        <item x="646"/>
        <item x="497"/>
        <item x="544"/>
        <item x="625"/>
        <item x="150"/>
        <item x="788"/>
        <item x="434"/>
        <item x="558"/>
        <item x="246"/>
        <item x="6"/>
        <item x="562"/>
        <item x="401"/>
        <item x="209"/>
        <item x="141"/>
        <item x="541"/>
        <item x="717"/>
        <item x="65"/>
        <item x="586"/>
        <item x="86"/>
        <item x="204"/>
        <item x="737"/>
        <item x="282"/>
        <item x="960"/>
        <item x="28"/>
        <item x="215"/>
        <item x="752"/>
        <item x="531"/>
        <item x="597"/>
        <item x="514"/>
        <item x="594"/>
        <item x="413"/>
        <item x="688"/>
        <item x="378"/>
        <item x="10"/>
        <item x="424"/>
        <item x="836"/>
        <item x="120"/>
        <item x="512"/>
        <item x="441"/>
        <item x="553"/>
        <item x="202"/>
        <item x="230"/>
        <item x="611"/>
        <item x="525"/>
        <item x="528"/>
        <item x="356"/>
        <item x="254"/>
        <item x="830"/>
        <item x="334"/>
        <item x="70"/>
        <item x="579"/>
        <item x="803"/>
        <item x="818"/>
        <item x="824"/>
        <item x="7"/>
        <item x="465"/>
        <item x="915"/>
        <item x="821"/>
        <item x="227"/>
        <item x="96"/>
        <item x="319"/>
        <item x="691"/>
        <item x="295"/>
        <item x="426"/>
        <item x="708"/>
        <item x="814"/>
        <item x="305"/>
        <item x="244"/>
        <item x="140"/>
        <item x="573"/>
        <item x="727"/>
        <item x="345"/>
        <item x="502"/>
        <item x="686"/>
        <item x="396"/>
        <item x="376"/>
        <item x="103"/>
        <item x="457"/>
        <item x="226"/>
        <item x="578"/>
        <item x="595"/>
        <item x="585"/>
        <item x="746"/>
        <item x="899"/>
        <item x="809"/>
        <item x="655"/>
        <item x="131"/>
        <item x="592"/>
        <item x="491"/>
        <item x="767"/>
        <item x="772"/>
        <item x="280"/>
        <item x="416"/>
        <item x="624"/>
        <item x="36"/>
        <item x="699"/>
        <item x="400"/>
        <item x="663"/>
        <item x="459"/>
        <item x="238"/>
        <item x="243"/>
        <item x="21"/>
        <item x="677"/>
        <item x="193"/>
        <item x="569"/>
        <item x="119"/>
        <item x="620"/>
        <item x="365"/>
        <item x="149"/>
        <item x="296"/>
        <item x="343"/>
        <item x="816"/>
        <item x="629"/>
        <item x="428"/>
        <item x="873"/>
        <item x="868"/>
        <item x="56"/>
        <item x="375"/>
        <item x="263"/>
        <item x="203"/>
        <item x="685"/>
        <item x="519"/>
        <item x="506"/>
        <item x="487"/>
        <item x="777"/>
        <item x="155"/>
        <item x="589"/>
        <item x="681"/>
        <item x="475"/>
        <item x="953"/>
        <item x="290"/>
        <item x="64"/>
        <item x="110"/>
        <item x="927"/>
        <item x="359"/>
        <item x="574"/>
        <item x="782"/>
        <item x="621"/>
        <item x="943"/>
        <item x="256"/>
        <item x="704"/>
        <item x="9"/>
        <item x="856"/>
        <item x="548"/>
        <item x="841"/>
        <item x="593"/>
        <item x="279"/>
        <item x="25"/>
        <item x="210"/>
        <item x="304"/>
        <item x="720"/>
        <item x="661"/>
        <item x="793"/>
        <item x="607"/>
        <item x="398"/>
        <item x="156"/>
        <item x="874"/>
        <item x="758"/>
        <item x="933"/>
        <item x="623"/>
        <item x="336"/>
        <item x="166"/>
        <item x="615"/>
        <item x="198"/>
        <item x="779"/>
        <item x="72"/>
        <item x="815"/>
        <item x="980"/>
        <item x="187"/>
        <item x="444"/>
        <item x="701"/>
        <item x="438"/>
        <item x="285"/>
        <item x="380"/>
        <item x="40"/>
        <item x="783"/>
        <item x="242"/>
        <item x="38"/>
        <item x="773"/>
        <item x="605"/>
        <item x="5"/>
        <item x="234"/>
        <item x="921"/>
        <item x="107"/>
        <item x="154"/>
        <item x="840"/>
        <item x="805"/>
        <item x="652"/>
        <item x="879"/>
        <item x="237"/>
        <item x="973"/>
        <item x="478"/>
        <item x="289"/>
        <item x="634"/>
        <item x="654"/>
        <item x="885"/>
        <item x="145"/>
        <item x="339"/>
        <item x="952"/>
        <item x="539"/>
        <item x="488"/>
        <item x="329"/>
        <item x="849"/>
        <item x="962"/>
        <item x="847"/>
        <item x="903"/>
        <item x="838"/>
        <item x="876"/>
        <item x="257"/>
        <item x="168"/>
        <item x="423"/>
        <item x="370"/>
        <item x="542"/>
        <item x="361"/>
        <item x="675"/>
        <item x="404"/>
        <item x="771"/>
        <item x="127"/>
        <item x="559"/>
        <item x="750"/>
        <item x="159"/>
        <item x="845"/>
        <item x="659"/>
        <item x="77"/>
        <item x="200"/>
        <item x="898"/>
        <item x="596"/>
        <item x="867"/>
        <item x="494"/>
        <item x="587"/>
        <item x="128"/>
        <item x="138"/>
        <item x="922"/>
        <item x="543"/>
        <item x="302"/>
        <item x="323"/>
        <item x="839"/>
        <item x="564"/>
        <item x="968"/>
        <item x="612"/>
        <item x="425"/>
        <item x="651"/>
        <item x="350"/>
        <item x="601"/>
        <item x="251"/>
        <item x="719"/>
        <item x="273"/>
        <item x="967"/>
        <item x="862"/>
        <item x="831"/>
        <item x="802"/>
        <item x="179"/>
        <item x="61"/>
        <item x="196"/>
        <item x="270"/>
        <item x="456"/>
        <item x="229"/>
        <item x="169"/>
        <item x="321"/>
        <item x="697"/>
        <item x="529"/>
        <item x="87"/>
        <item x="429"/>
        <item x="671"/>
        <item x="82"/>
        <item x="796"/>
        <item x="829"/>
        <item x="483"/>
        <item x="812"/>
        <item x="825"/>
        <item x="910"/>
        <item x="858"/>
        <item x="337"/>
        <item x="469"/>
        <item x="932"/>
        <item x="865"/>
        <item x="421"/>
        <item x="513"/>
        <item x="369"/>
        <item x="712"/>
        <item x="949"/>
        <item x="725"/>
        <item x="964"/>
        <item x="15"/>
        <item x="60"/>
        <item x="34"/>
        <item x="22"/>
        <item x="945"/>
        <item x="721"/>
        <item x="609"/>
        <item x="71"/>
        <item x="353"/>
        <item x="518"/>
        <item x="711"/>
        <item x="75"/>
        <item x="642"/>
        <item x="443"/>
        <item x="790"/>
        <item x="613"/>
        <item x="144"/>
        <item x="129"/>
        <item x="379"/>
        <item x="116"/>
        <item x="212"/>
        <item x="764"/>
        <item x="751"/>
        <item x="923"/>
        <item x="449"/>
        <item x="333"/>
        <item x="479"/>
        <item x="728"/>
        <item x="700"/>
        <item x="301"/>
        <item x="133"/>
        <item x="405"/>
        <item x="637"/>
        <item x="221"/>
        <item x="979"/>
        <item x="386"/>
        <item x="853"/>
        <item x="522"/>
        <item x="743"/>
        <item x="330"/>
        <item x="294"/>
        <item x="656"/>
        <item x="813"/>
        <item x="338"/>
        <item x="104"/>
        <item x="913"/>
        <item x="385"/>
        <item x="89"/>
        <item x="387"/>
        <item x="55"/>
        <item x="275"/>
        <item x="126"/>
        <item x="749"/>
        <item x="590"/>
        <item x="810"/>
        <item x="217"/>
        <item x="703"/>
        <item x="614"/>
        <item x="884"/>
        <item x="430"/>
        <item x="524"/>
        <item x="255"/>
        <item x="713"/>
        <item x="85"/>
        <item x="583"/>
        <item x="199"/>
        <item x="99"/>
        <item x="954"/>
        <item x="715"/>
        <item x="919"/>
        <item x="718"/>
        <item x="961"/>
        <item x="696"/>
        <item x="81"/>
        <item x="1"/>
        <item x="540"/>
        <item x="616"/>
        <item x="535"/>
        <item x="928"/>
        <item x="905"/>
        <item x="832"/>
        <item x="716"/>
        <item x="509"/>
        <item x="827"/>
        <item x="926"/>
        <item x="959"/>
        <item x="619"/>
        <item x="373"/>
        <item x="963"/>
        <item x="570"/>
        <item x="29"/>
        <item x="533"/>
        <item x="566"/>
        <item x="14"/>
        <item x="137"/>
        <item x="303"/>
        <item x="938"/>
        <item x="351"/>
        <item x="822"/>
        <item x="45"/>
        <item x="118"/>
        <item x="462"/>
        <item x="942"/>
        <item x="113"/>
        <item x="452"/>
        <item x="134"/>
        <item x="505"/>
        <item x="153"/>
        <item x="106"/>
        <item x="366"/>
        <item x="807"/>
        <item x="186"/>
        <item x="674"/>
        <item x="35"/>
        <item x="724"/>
        <item x="580"/>
        <item x="547"/>
        <item x="653"/>
        <item x="252"/>
        <item x="276"/>
        <item x="231"/>
        <item x="765"/>
        <item x="687"/>
        <item x="383"/>
        <item x="206"/>
        <item x="695"/>
        <item x="940"/>
        <item x="419"/>
        <item x="955"/>
        <item x="781"/>
        <item x="340"/>
        <item x="851"/>
        <item x="643"/>
        <item x="245"/>
        <item x="507"/>
        <item x="224"/>
        <item x="448"/>
        <item x="142"/>
        <item x="571"/>
        <item x="859"/>
        <item x="300"/>
        <item x="649"/>
        <item x="205"/>
        <item x="51"/>
        <item x="308"/>
        <item x="632"/>
        <item x="395"/>
        <item x="4"/>
        <item x="476"/>
        <item x="732"/>
        <item x="407"/>
        <item x="228"/>
        <item x="342"/>
        <item x="499"/>
        <item x="2"/>
        <item x="977"/>
        <item x="384"/>
        <item x="172"/>
        <item x="288"/>
        <item x="939"/>
        <item x="669"/>
        <item x="909"/>
        <item x="983"/>
        <item x="318"/>
        <item x="445"/>
        <item x="464"/>
        <item x="484"/>
        <item x="978"/>
        <item x="835"/>
        <item x="267"/>
        <item x="736"/>
        <item x="124"/>
        <item x="489"/>
        <item x="327"/>
        <item x="775"/>
        <item x="515"/>
        <item x="239"/>
        <item x="706"/>
        <item x="833"/>
        <item x="936"/>
        <item x="188"/>
        <item x="678"/>
        <item x="896"/>
        <item x="551"/>
        <item x="12"/>
        <item x="778"/>
        <item x="886"/>
        <item x="866"/>
        <item x="855"/>
        <item x="470"/>
        <item x="603"/>
        <item x="864"/>
        <item x="698"/>
        <item x="3"/>
        <item x="911"/>
        <item x="105"/>
        <item x="641"/>
        <item x="354"/>
        <item x="636"/>
        <item x="730"/>
        <item x="882"/>
        <item x="631"/>
        <item x="313"/>
        <item x="958"/>
        <item x="347"/>
        <item x="92"/>
        <item x="214"/>
        <item x="431"/>
        <item x="477"/>
        <item x="554"/>
        <item x="170"/>
        <item x="550"/>
        <item x="427"/>
        <item x="236"/>
        <item x="143"/>
        <item x="362"/>
        <item x="408"/>
        <item x="468"/>
        <item x="820"/>
        <item x="532"/>
        <item x="929"/>
        <item x="901"/>
        <item x="158"/>
        <item x="883"/>
        <item x="799"/>
        <item x="769"/>
        <item x="13"/>
        <item x="912"/>
        <item x="924"/>
        <item x="73"/>
        <item x="148"/>
        <item x="23"/>
        <item x="363"/>
        <item x="189"/>
        <item x="309"/>
        <item x="834"/>
        <item x="965"/>
        <item x="20"/>
        <item x="37"/>
        <item x="335"/>
        <item x="877"/>
        <item x="250"/>
        <item x="284"/>
        <item x="804"/>
        <item x="516"/>
        <item x="682"/>
        <item x="761"/>
        <item x="27"/>
        <item x="97"/>
        <item x="975"/>
        <item x="679"/>
        <item x="633"/>
        <item x="41"/>
        <item x="920"/>
        <item x="44"/>
        <item x="108"/>
        <item x="895"/>
        <item x="577"/>
        <item x="458"/>
        <item x="757"/>
        <item x="17"/>
        <item x="662"/>
        <item x="163"/>
        <item x="93"/>
        <item x="409"/>
        <item x="358"/>
        <item x="705"/>
        <item x="794"/>
        <item x="733"/>
        <item x="66"/>
        <item x="111"/>
        <item x="225"/>
        <item x="689"/>
        <item x="306"/>
        <item x="194"/>
        <item x="537"/>
        <item x="114"/>
        <item x="485"/>
        <item x="91"/>
        <item x="748"/>
        <item x="545"/>
        <item x="121"/>
        <item x="175"/>
        <item x="344"/>
        <item x="461"/>
        <item x="16"/>
        <item x="391"/>
        <item x="88"/>
        <item x="734"/>
        <item x="722"/>
        <item x="739"/>
        <item x="402"/>
        <item x="693"/>
        <item x="332"/>
        <item x="664"/>
        <item x="806"/>
        <item x="84"/>
        <item x="626"/>
        <item x="63"/>
        <item x="561"/>
        <item x="692"/>
        <item x="500"/>
        <item x="69"/>
        <item x="173"/>
        <item x="30"/>
        <item x="11"/>
        <item x="801"/>
        <item x="157"/>
        <item x="496"/>
        <item x="985"/>
        <item t="default"/>
      </items>
    </pivotField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sd="0" x="4"/>
        <item sd="0" x="0"/>
        <item sd="0" x="6"/>
        <item sd="0" x="8"/>
        <item sd="0" x="1"/>
        <item sd="0" x="7"/>
        <item sd="0" x="5"/>
        <item sd="0" x="2"/>
        <item sd="0" x="3"/>
        <item h="1"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0BB53-7862-420E-8D42-2BD80CFF5EC1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4:F30" firstHeaderRow="1" firstDataRow="2" firstDataCol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>
      <items count="9">
        <item sd="0" x="2"/>
        <item sd="0"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multipleItemSelectionAllowed="1" showAll="0">
      <items count="11">
        <item sd="0"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22">
    <chartFormat chart="0" format="164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165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166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167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168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6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7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8F8BF2-0DD4-4E4A-970C-24AE0C7729F2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 defaultSubtotal="0">
      <items count="6">
        <item h="1" x="0"/>
        <item x="1"/>
        <item x="2"/>
        <item x="3"/>
        <item x="4"/>
        <item sd="0" x="5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20" baseItem="4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4F8FC-81B1-4A85-AB97-91E5A4563017}">
  <dimension ref="A5:F16"/>
  <sheetViews>
    <sheetView topLeftCell="A35" workbookViewId="0">
      <selection activeCell="S17" sqref="S17"/>
    </sheetView>
  </sheetViews>
  <sheetFormatPr defaultRowHeight="15.75" x14ac:dyDescent="0.5"/>
  <cols>
    <col min="1" max="1" width="15.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8" width="10.5" bestFit="1" customWidth="1"/>
    <col min="9" max="9" width="6.875" bestFit="1" customWidth="1"/>
    <col min="10" max="10" width="10.875" bestFit="1" customWidth="1"/>
    <col min="11" max="11" width="4.5" bestFit="1" customWidth="1"/>
    <col min="12" max="12" width="6.125" bestFit="1" customWidth="1"/>
    <col min="13" max="13" width="5.5" bestFit="1" customWidth="1"/>
    <col min="14" max="14" width="11.375" bestFit="1" customWidth="1"/>
    <col min="15" max="15" width="9.25" bestFit="1" customWidth="1"/>
    <col min="16" max="16" width="9.875" bestFit="1" customWidth="1"/>
    <col min="17" max="17" width="6.875" bestFit="1" customWidth="1"/>
    <col min="18" max="18" width="10.875" bestFit="1" customWidth="1"/>
    <col min="19" max="19" width="6.125" bestFit="1" customWidth="1"/>
    <col min="20" max="20" width="11.375" bestFit="1" customWidth="1"/>
    <col min="21" max="21" width="9.25" bestFit="1" customWidth="1"/>
    <col min="22" max="22" width="9.875" bestFit="1" customWidth="1"/>
    <col min="23" max="23" width="6.875" bestFit="1" customWidth="1"/>
    <col min="24" max="24" width="10.875" bestFit="1" customWidth="1"/>
    <col min="25" max="25" width="4.5" bestFit="1" customWidth="1"/>
    <col min="26" max="26" width="6.125" bestFit="1" customWidth="1"/>
    <col min="27" max="27" width="9.5" bestFit="1" customWidth="1"/>
    <col min="28" max="28" width="5.5" bestFit="1" customWidth="1"/>
    <col min="29" max="29" width="11.375" bestFit="1" customWidth="1"/>
    <col min="30" max="30" width="9.25" bestFit="1" customWidth="1"/>
    <col min="31" max="31" width="9.875" bestFit="1" customWidth="1"/>
    <col min="32" max="32" width="6.875" bestFit="1" customWidth="1"/>
    <col min="33" max="33" width="8.375" bestFit="1" customWidth="1"/>
    <col min="34" max="34" width="10.5" bestFit="1" customWidth="1"/>
    <col min="35" max="35" width="16.5" bestFit="1" customWidth="1"/>
    <col min="36" max="36" width="10.875" bestFit="1" customWidth="1"/>
    <col min="37" max="37" width="10.75" bestFit="1" customWidth="1"/>
    <col min="38" max="38" width="13.75" bestFit="1" customWidth="1"/>
    <col min="39" max="39" width="16.75" bestFit="1" customWidth="1"/>
    <col min="40" max="40" width="9.25" bestFit="1" customWidth="1"/>
    <col min="41" max="41" width="10.625" bestFit="1" customWidth="1"/>
    <col min="42" max="42" width="11.75" bestFit="1" customWidth="1"/>
    <col min="43" max="43" width="14.75" bestFit="1" customWidth="1"/>
    <col min="44" max="44" width="10.625" bestFit="1" customWidth="1"/>
    <col min="45" max="45" width="13.5" bestFit="1" customWidth="1"/>
    <col min="46" max="46" width="5.625" bestFit="1" customWidth="1"/>
    <col min="47" max="47" width="8.5" bestFit="1" customWidth="1"/>
    <col min="48" max="48" width="7.375" bestFit="1" customWidth="1"/>
    <col min="49" max="49" width="10.25" bestFit="1" customWidth="1"/>
    <col min="50" max="50" width="14.125" bestFit="1" customWidth="1"/>
    <col min="51" max="51" width="17.125" bestFit="1" customWidth="1"/>
    <col min="52" max="52" width="11" bestFit="1" customWidth="1"/>
    <col min="53" max="53" width="13.875" bestFit="1" customWidth="1"/>
    <col min="54" max="54" width="18.625" bestFit="1" customWidth="1"/>
    <col min="55" max="55" width="21.625" bestFit="1" customWidth="1"/>
    <col min="56" max="56" width="6.875" bestFit="1" customWidth="1"/>
    <col min="57" max="57" width="9.75" bestFit="1" customWidth="1"/>
    <col min="58" max="58" width="16.5" bestFit="1" customWidth="1"/>
    <col min="59" max="59" width="19.5" bestFit="1" customWidth="1"/>
    <col min="60" max="60" width="6" bestFit="1" customWidth="1"/>
    <col min="61" max="61" width="8.875" bestFit="1" customWidth="1"/>
    <col min="62" max="62" width="14.25" bestFit="1" customWidth="1"/>
    <col min="63" max="63" width="17.25" bestFit="1" customWidth="1"/>
    <col min="64" max="64" width="10.875" bestFit="1" customWidth="1"/>
    <col min="65" max="65" width="10.5" bestFit="1" customWidth="1"/>
    <col min="66" max="66" width="10.875" bestFit="1" customWidth="1"/>
    <col min="67" max="67" width="13.5" bestFit="1" customWidth="1"/>
    <col min="68" max="68" width="12.375" bestFit="1" customWidth="1"/>
    <col min="69" max="69" width="15.375" bestFit="1" customWidth="1"/>
    <col min="70" max="70" width="12.875" bestFit="1" customWidth="1"/>
    <col min="71" max="71" width="15.875" bestFit="1" customWidth="1"/>
    <col min="72" max="72" width="11.125" bestFit="1" customWidth="1"/>
    <col min="73" max="73" width="14" bestFit="1" customWidth="1"/>
    <col min="74" max="74" width="9.875" bestFit="1" customWidth="1"/>
    <col min="75" max="75" width="9" bestFit="1" customWidth="1"/>
    <col min="76" max="76" width="11" bestFit="1" customWidth="1"/>
    <col min="77" max="77" width="14" bestFit="1" customWidth="1"/>
    <col min="78" max="78" width="13.5" bestFit="1" customWidth="1"/>
    <col min="79" max="79" width="16.5" bestFit="1" customWidth="1"/>
    <col min="80" max="80" width="10.875" bestFit="1" customWidth="1"/>
    <col min="81" max="81" width="10.75" bestFit="1" customWidth="1"/>
    <col min="82" max="82" width="14.125" bestFit="1" customWidth="1"/>
    <col min="83" max="83" width="17.125" bestFit="1" customWidth="1"/>
    <col min="84" max="84" width="11" bestFit="1" customWidth="1"/>
    <col min="85" max="85" width="13.875" bestFit="1" customWidth="1"/>
    <col min="86" max="86" width="18.625" bestFit="1" customWidth="1"/>
    <col min="87" max="87" width="21.625" bestFit="1" customWidth="1"/>
    <col min="88" max="88" width="6.875" bestFit="1" customWidth="1"/>
    <col min="89" max="89" width="9.75" bestFit="1" customWidth="1"/>
    <col min="90" max="90" width="10.875" bestFit="1" customWidth="1"/>
    <col min="91" max="91" width="10.5" bestFit="1" customWidth="1"/>
    <col min="92" max="92" width="12.875" bestFit="1" customWidth="1"/>
    <col min="93" max="93" width="15.875" bestFit="1" customWidth="1"/>
    <col min="94" max="94" width="11.125" bestFit="1" customWidth="1"/>
    <col min="95" max="95" width="14" bestFit="1" customWidth="1"/>
    <col min="96" max="96" width="9.875" bestFit="1" customWidth="1"/>
    <col min="97" max="97" width="9" bestFit="1" customWidth="1"/>
    <col min="98" max="98" width="11" bestFit="1" customWidth="1"/>
    <col min="99" max="99" width="14" bestFit="1" customWidth="1"/>
    <col min="100" max="100" width="9.5" bestFit="1" customWidth="1"/>
    <col min="101" max="101" width="10.125" bestFit="1" customWidth="1"/>
    <col min="102" max="102" width="13.5" bestFit="1" customWidth="1"/>
    <col min="103" max="103" width="16.5" bestFit="1" customWidth="1"/>
    <col min="104" max="104" width="10.875" bestFit="1" customWidth="1"/>
    <col min="105" max="105" width="10.75" bestFit="1" customWidth="1"/>
    <col min="106" max="106" width="13.75" bestFit="1" customWidth="1"/>
    <col min="107" max="107" width="16.75" bestFit="1" customWidth="1"/>
    <col min="108" max="108" width="9.25" bestFit="1" customWidth="1"/>
    <col min="109" max="109" width="10.625" bestFit="1" customWidth="1"/>
    <col min="110" max="110" width="11.75" bestFit="1" customWidth="1"/>
    <col min="111" max="111" width="14.75" bestFit="1" customWidth="1"/>
    <col min="112" max="112" width="10.625" bestFit="1" customWidth="1"/>
    <col min="113" max="113" width="13.5" bestFit="1" customWidth="1"/>
    <col min="114" max="114" width="5.625" bestFit="1" customWidth="1"/>
    <col min="115" max="115" width="8.5" bestFit="1" customWidth="1"/>
    <col min="116" max="116" width="7.375" bestFit="1" customWidth="1"/>
    <col min="117" max="117" width="10.25" bestFit="1" customWidth="1"/>
    <col min="118" max="118" width="14.125" bestFit="1" customWidth="1"/>
    <col min="119" max="119" width="17.125" bestFit="1" customWidth="1"/>
    <col min="120" max="120" width="11" bestFit="1" customWidth="1"/>
    <col min="121" max="121" width="13.875" bestFit="1" customWidth="1"/>
    <col min="122" max="122" width="18.625" bestFit="1" customWidth="1"/>
    <col min="123" max="123" width="21.625" bestFit="1" customWidth="1"/>
    <col min="124" max="124" width="6.875" bestFit="1" customWidth="1"/>
    <col min="125" max="125" width="9.75" bestFit="1" customWidth="1"/>
    <col min="126" max="126" width="16.5" bestFit="1" customWidth="1"/>
    <col min="127" max="127" width="19.5" bestFit="1" customWidth="1"/>
    <col min="128" max="128" width="6" bestFit="1" customWidth="1"/>
    <col min="129" max="129" width="8.875" bestFit="1" customWidth="1"/>
    <col min="130" max="130" width="14.25" bestFit="1" customWidth="1"/>
    <col min="131" max="131" width="17.25" bestFit="1" customWidth="1"/>
    <col min="132" max="132" width="10.875" bestFit="1" customWidth="1"/>
    <col min="133" max="133" width="10.5" bestFit="1" customWidth="1"/>
    <col min="134" max="134" width="10.875" bestFit="1" customWidth="1"/>
    <col min="135" max="135" width="13.5" bestFit="1" customWidth="1"/>
    <col min="136" max="136" width="12.375" bestFit="1" customWidth="1"/>
    <col min="137" max="137" width="15.375" bestFit="1" customWidth="1"/>
    <col min="138" max="138" width="12.875" bestFit="1" customWidth="1"/>
    <col min="139" max="139" width="15.875" bestFit="1" customWidth="1"/>
    <col min="140" max="140" width="11.125" bestFit="1" customWidth="1"/>
    <col min="141" max="141" width="14" bestFit="1" customWidth="1"/>
    <col min="142" max="142" width="9.875" bestFit="1" customWidth="1"/>
    <col min="143" max="143" width="9" bestFit="1" customWidth="1"/>
    <col min="144" max="144" width="12.625" bestFit="1" customWidth="1"/>
    <col min="145" max="145" width="15.5" bestFit="1" customWidth="1"/>
    <col min="146" max="146" width="8.375" bestFit="1" customWidth="1"/>
    <col min="147" max="147" width="11.25" bestFit="1" customWidth="1"/>
    <col min="148" max="148" width="10.5" bestFit="1" customWidth="1"/>
    <col min="149" max="149" width="28.5" bestFit="1" customWidth="1"/>
    <col min="150" max="150" width="28.375" bestFit="1" customWidth="1"/>
    <col min="151" max="151" width="34.375" bestFit="1" customWidth="1"/>
    <col min="152" max="152" width="23" bestFit="1" customWidth="1"/>
    <col min="153" max="153" width="27.75" bestFit="1" customWidth="1"/>
    <col min="154" max="154" width="28.625" bestFit="1" customWidth="1"/>
    <col min="155" max="155" width="39.125" bestFit="1" customWidth="1"/>
    <col min="156" max="156" width="24.75" bestFit="1" customWidth="1"/>
    <col min="157" max="157" width="25.125" bestFit="1" customWidth="1"/>
    <col min="158" max="158" width="23.25" bestFit="1" customWidth="1"/>
    <col min="159" max="159" width="26.875" bestFit="1" customWidth="1"/>
    <col min="160" max="160" width="32.25" bestFit="1" customWidth="1"/>
    <col min="161" max="161" width="26.875" bestFit="1" customWidth="1"/>
    <col min="162" max="162" width="32.625" bestFit="1" customWidth="1"/>
    <col min="163" max="163" width="33.375" bestFit="1" customWidth="1"/>
    <col min="164" max="164" width="39.75" bestFit="1" customWidth="1"/>
    <col min="165" max="165" width="27" bestFit="1" customWidth="1"/>
    <col min="166" max="166" width="25" bestFit="1" customWidth="1"/>
    <col min="167" max="167" width="20" bestFit="1" customWidth="1"/>
    <col min="168" max="168" width="24" bestFit="1" customWidth="1"/>
    <col min="169" max="169" width="35" bestFit="1" customWidth="1"/>
    <col min="170" max="170" width="25" bestFit="1" customWidth="1"/>
    <col min="171" max="171" width="34.625" bestFit="1" customWidth="1"/>
    <col min="172" max="172" width="28.875" bestFit="1" customWidth="1"/>
    <col min="173" max="173" width="31.5" bestFit="1" customWidth="1"/>
    <col min="174" max="174" width="30.75" bestFit="1" customWidth="1"/>
    <col min="175" max="175" width="25.625" bestFit="1" customWidth="1"/>
    <col min="176" max="176" width="29.75" bestFit="1" customWidth="1"/>
    <col min="177" max="177" width="38.625" bestFit="1" customWidth="1"/>
    <col min="178" max="178" width="36.625" bestFit="1" customWidth="1"/>
    <col min="179" max="179" width="35.375" bestFit="1" customWidth="1"/>
    <col min="180" max="180" width="26.875" bestFit="1" customWidth="1"/>
    <col min="181" max="181" width="25.5" bestFit="1" customWidth="1"/>
    <col min="182" max="182" width="30.75" bestFit="1" customWidth="1"/>
    <col min="183" max="183" width="28.5" bestFit="1" customWidth="1"/>
    <col min="184" max="184" width="35.25" bestFit="1" customWidth="1"/>
    <col min="185" max="185" width="34.875" bestFit="1" customWidth="1"/>
    <col min="186" max="186" width="39.625" bestFit="1" customWidth="1"/>
    <col min="187" max="187" width="30.5" bestFit="1" customWidth="1"/>
    <col min="188" max="188" width="24.375" bestFit="1" customWidth="1"/>
    <col min="189" max="189" width="26.25" bestFit="1" customWidth="1"/>
    <col min="190" max="190" width="31.875" bestFit="1" customWidth="1"/>
    <col min="191" max="191" width="27" bestFit="1" customWidth="1"/>
    <col min="192" max="192" width="32.25" bestFit="1" customWidth="1"/>
    <col min="193" max="193" width="27.5" bestFit="1" customWidth="1"/>
    <col min="194" max="194" width="31.5" bestFit="1" customWidth="1"/>
    <col min="195" max="195" width="32.375" bestFit="1" customWidth="1"/>
    <col min="196" max="196" width="35.125" bestFit="1" customWidth="1"/>
    <col min="197" max="198" width="35.375" bestFit="1" customWidth="1"/>
    <col min="199" max="199" width="28" bestFit="1" customWidth="1"/>
    <col min="200" max="200" width="25.875" bestFit="1" customWidth="1"/>
    <col min="201" max="201" width="28.5" bestFit="1" customWidth="1"/>
    <col min="202" max="202" width="34.25" bestFit="1" customWidth="1"/>
    <col min="203" max="203" width="31.75" bestFit="1" customWidth="1"/>
    <col min="204" max="204" width="27.75" bestFit="1" customWidth="1"/>
    <col min="205" max="205" width="24.375" bestFit="1" customWidth="1"/>
    <col min="206" max="206" width="21.5" bestFit="1" customWidth="1"/>
    <col min="207" max="207" width="23.25" bestFit="1" customWidth="1"/>
    <col min="208" max="208" width="27.75" bestFit="1" customWidth="1"/>
    <col min="209" max="209" width="31.375" bestFit="1" customWidth="1"/>
    <col min="210" max="210" width="24.375" bestFit="1" customWidth="1"/>
    <col min="211" max="211" width="22.25" bestFit="1" customWidth="1"/>
    <col min="212" max="212" width="26.5" bestFit="1" customWidth="1"/>
    <col min="213" max="213" width="30" bestFit="1" customWidth="1"/>
    <col min="214" max="214" width="35.5" bestFit="1" customWidth="1"/>
    <col min="215" max="215" width="38.875" bestFit="1" customWidth="1"/>
    <col min="216" max="216" width="31" bestFit="1" customWidth="1"/>
    <col min="217" max="217" width="28.875" bestFit="1" customWidth="1"/>
    <col min="218" max="218" width="30" bestFit="1" customWidth="1"/>
    <col min="219" max="219" width="28" bestFit="1" customWidth="1"/>
    <col min="220" max="220" width="34.125" bestFit="1" customWidth="1"/>
    <col min="221" max="221" width="28.875" bestFit="1" customWidth="1"/>
    <col min="222" max="222" width="35.125" bestFit="1" customWidth="1"/>
    <col min="223" max="223" width="36.25" bestFit="1" customWidth="1"/>
    <col min="224" max="224" width="24.875" bestFit="1" customWidth="1"/>
    <col min="225" max="225" width="25.625" bestFit="1" customWidth="1"/>
    <col min="226" max="226" width="27.5" bestFit="1" customWidth="1"/>
    <col min="227" max="227" width="25.5" bestFit="1" customWidth="1"/>
    <col min="228" max="228" width="29.625" bestFit="1" customWidth="1"/>
    <col min="229" max="229" width="26.875" bestFit="1" customWidth="1"/>
    <col min="230" max="230" width="27.5" bestFit="1" customWidth="1"/>
    <col min="231" max="231" width="24.5" bestFit="1" customWidth="1"/>
    <col min="232" max="232" width="37.5" bestFit="1" customWidth="1"/>
    <col min="233" max="233" width="34" bestFit="1" customWidth="1"/>
    <col min="234" max="234" width="34.375" bestFit="1" customWidth="1"/>
    <col min="235" max="235" width="37.875" bestFit="1" customWidth="1"/>
    <col min="236" max="236" width="35" bestFit="1" customWidth="1"/>
    <col min="237" max="237" width="32.5" bestFit="1" customWidth="1"/>
    <col min="238" max="238" width="32.375" bestFit="1" customWidth="1"/>
    <col min="239" max="239" width="28.625" bestFit="1" customWidth="1"/>
    <col min="240" max="240" width="29.625" bestFit="1" customWidth="1"/>
    <col min="241" max="241" width="30.625" bestFit="1" customWidth="1"/>
    <col min="242" max="242" width="29.5" bestFit="1" customWidth="1"/>
    <col min="243" max="243" width="34.875" bestFit="1" customWidth="1"/>
    <col min="244" max="244" width="34.75" bestFit="1" customWidth="1"/>
    <col min="245" max="245" width="29.5" bestFit="1" customWidth="1"/>
    <col min="246" max="246" width="29.25" bestFit="1" customWidth="1"/>
    <col min="247" max="247" width="34.5" bestFit="1" customWidth="1"/>
    <col min="248" max="248" width="37" bestFit="1" customWidth="1"/>
    <col min="249" max="249" width="26.625" bestFit="1" customWidth="1"/>
    <col min="250" max="250" width="33.625" bestFit="1" customWidth="1"/>
    <col min="251" max="251" width="28.25" bestFit="1" customWidth="1"/>
    <col min="252" max="252" width="38" bestFit="1" customWidth="1"/>
    <col min="253" max="253" width="23.75" bestFit="1" customWidth="1"/>
    <col min="254" max="254" width="32.25" bestFit="1" customWidth="1"/>
    <col min="255" max="255" width="24" bestFit="1" customWidth="1"/>
    <col min="256" max="256" width="28.625" bestFit="1" customWidth="1"/>
    <col min="257" max="257" width="23.5" bestFit="1" customWidth="1"/>
    <col min="258" max="258" width="26.125" bestFit="1" customWidth="1"/>
    <col min="259" max="259" width="24.875" bestFit="1" customWidth="1"/>
    <col min="260" max="260" width="24.75" bestFit="1" customWidth="1"/>
    <col min="261" max="261" width="35.5" bestFit="1" customWidth="1"/>
    <col min="262" max="262" width="27" bestFit="1" customWidth="1"/>
    <col min="263" max="263" width="34.125" bestFit="1" customWidth="1"/>
    <col min="264" max="264" width="26.75" bestFit="1" customWidth="1"/>
    <col min="265" max="265" width="31.625" bestFit="1" customWidth="1"/>
    <col min="266" max="266" width="24.5" bestFit="1" customWidth="1"/>
    <col min="267" max="267" width="29.75" bestFit="1" customWidth="1"/>
    <col min="268" max="268" width="28.75" bestFit="1" customWidth="1"/>
    <col min="269" max="269" width="24.5" bestFit="1" customWidth="1"/>
    <col min="270" max="270" width="31.875" bestFit="1" customWidth="1"/>
    <col min="271" max="271" width="42.5" bestFit="1" customWidth="1"/>
    <col min="272" max="272" width="28.25" bestFit="1" customWidth="1"/>
    <col min="273" max="273" width="27.5" bestFit="1" customWidth="1"/>
    <col min="274" max="274" width="24.25" bestFit="1" customWidth="1"/>
    <col min="275" max="275" width="25.875" bestFit="1" customWidth="1"/>
    <col min="276" max="276" width="40.5" bestFit="1" customWidth="1"/>
    <col min="277" max="277" width="41" bestFit="1" customWidth="1"/>
    <col min="278" max="278" width="37.875" bestFit="1" customWidth="1"/>
    <col min="279" max="279" width="33.25" bestFit="1" customWidth="1"/>
    <col min="280" max="280" width="21.375" bestFit="1" customWidth="1"/>
    <col min="281" max="281" width="27.125" bestFit="1" customWidth="1"/>
    <col min="282" max="282" width="24.5" bestFit="1" customWidth="1"/>
    <col min="283" max="283" width="33.5" bestFit="1" customWidth="1"/>
    <col min="284" max="284" width="32" bestFit="1" customWidth="1"/>
    <col min="285" max="285" width="28" bestFit="1" customWidth="1"/>
    <col min="286" max="286" width="30.75" bestFit="1" customWidth="1"/>
    <col min="287" max="287" width="39.875" bestFit="1" customWidth="1"/>
    <col min="288" max="288" width="42.5" bestFit="1" customWidth="1"/>
    <col min="289" max="289" width="32.75" bestFit="1" customWidth="1"/>
    <col min="290" max="290" width="25.125" bestFit="1" customWidth="1"/>
    <col min="291" max="291" width="26.125" bestFit="1" customWidth="1"/>
    <col min="292" max="292" width="24.75" bestFit="1" customWidth="1"/>
    <col min="293" max="293" width="31.25" bestFit="1" customWidth="1"/>
    <col min="294" max="294" width="37.25" bestFit="1" customWidth="1"/>
    <col min="295" max="295" width="22.375" bestFit="1" customWidth="1"/>
    <col min="296" max="296" width="28.125" bestFit="1" customWidth="1"/>
    <col min="297" max="297" width="27" bestFit="1" customWidth="1"/>
    <col min="298" max="298" width="36.375" bestFit="1" customWidth="1"/>
    <col min="299" max="299" width="30.375" bestFit="1" customWidth="1"/>
    <col min="300" max="300" width="29" bestFit="1" customWidth="1"/>
    <col min="301" max="301" width="36.625" bestFit="1" customWidth="1"/>
    <col min="302" max="302" width="31.5" bestFit="1" customWidth="1"/>
    <col min="303" max="303" width="29.625" bestFit="1" customWidth="1"/>
    <col min="304" max="304" width="28" bestFit="1" customWidth="1"/>
    <col min="305" max="305" width="30.25" bestFit="1" customWidth="1"/>
    <col min="306" max="306" width="44.25" bestFit="1" customWidth="1"/>
    <col min="307" max="307" width="31.375" bestFit="1" customWidth="1"/>
    <col min="308" max="308" width="34.75" bestFit="1" customWidth="1"/>
    <col min="309" max="309" width="26" bestFit="1" customWidth="1"/>
    <col min="310" max="310" width="37" bestFit="1" customWidth="1"/>
    <col min="311" max="311" width="28.625" bestFit="1" customWidth="1"/>
    <col min="312" max="312" width="21" bestFit="1" customWidth="1"/>
    <col min="313" max="313" width="28.75" bestFit="1" customWidth="1"/>
    <col min="314" max="314" width="42.25" bestFit="1" customWidth="1"/>
    <col min="315" max="315" width="26.5" bestFit="1" customWidth="1"/>
    <col min="316" max="316" width="35.5" bestFit="1" customWidth="1"/>
    <col min="317" max="317" width="28.25" bestFit="1" customWidth="1"/>
    <col min="318" max="318" width="31.25" bestFit="1" customWidth="1"/>
    <col min="319" max="319" width="28.875" bestFit="1" customWidth="1"/>
    <col min="320" max="320" width="35.125" bestFit="1" customWidth="1"/>
    <col min="321" max="321" width="23.75" bestFit="1" customWidth="1"/>
    <col min="322" max="322" width="35" bestFit="1" customWidth="1"/>
    <col min="323" max="323" width="29.5" bestFit="1" customWidth="1"/>
    <col min="324" max="324" width="34.875" bestFit="1" customWidth="1"/>
    <col min="325" max="325" width="25.625" bestFit="1" customWidth="1"/>
    <col min="326" max="326" width="34.25" bestFit="1" customWidth="1"/>
    <col min="327" max="327" width="33.125" bestFit="1" customWidth="1"/>
    <col min="328" max="328" width="27.375" bestFit="1" customWidth="1"/>
    <col min="329" max="329" width="25.25" bestFit="1" customWidth="1"/>
    <col min="330" max="330" width="31.5" bestFit="1" customWidth="1"/>
    <col min="331" max="331" width="33.375" bestFit="1" customWidth="1"/>
    <col min="332" max="332" width="32.25" bestFit="1" customWidth="1"/>
    <col min="333" max="333" width="33.875" bestFit="1" customWidth="1"/>
    <col min="334" max="334" width="30.375" bestFit="1" customWidth="1"/>
    <col min="335" max="335" width="33.75" bestFit="1" customWidth="1"/>
    <col min="336" max="337" width="34.875" bestFit="1" customWidth="1"/>
    <col min="338" max="338" width="27.25" bestFit="1" customWidth="1"/>
    <col min="339" max="339" width="22.75" bestFit="1" customWidth="1"/>
    <col min="340" max="340" width="25.75" bestFit="1" customWidth="1"/>
    <col min="341" max="341" width="24" bestFit="1" customWidth="1"/>
    <col min="342" max="342" width="25.625" bestFit="1" customWidth="1"/>
    <col min="343" max="343" width="26.5" bestFit="1" customWidth="1"/>
    <col min="344" max="344" width="22.75" bestFit="1" customWidth="1"/>
    <col min="345" max="345" width="19.5" bestFit="1" customWidth="1"/>
    <col min="346" max="346" width="33.25" bestFit="1" customWidth="1"/>
    <col min="347" max="347" width="30.25" bestFit="1" customWidth="1"/>
    <col min="348" max="348" width="28.375" bestFit="1" customWidth="1"/>
    <col min="349" max="349" width="35.625" bestFit="1" customWidth="1"/>
    <col min="350" max="350" width="25.5" bestFit="1" customWidth="1"/>
    <col min="351" max="351" width="27.75" bestFit="1" customWidth="1"/>
    <col min="352" max="352" width="20.375" bestFit="1" customWidth="1"/>
    <col min="353" max="353" width="35.25" bestFit="1" customWidth="1"/>
    <col min="354" max="354" width="29.5" bestFit="1" customWidth="1"/>
    <col min="355" max="355" width="33.875" bestFit="1" customWidth="1"/>
    <col min="356" max="356" width="34.5" bestFit="1" customWidth="1"/>
    <col min="357" max="357" width="24.875" bestFit="1" customWidth="1"/>
    <col min="358" max="358" width="30.375" bestFit="1" customWidth="1"/>
    <col min="359" max="359" width="36.25" bestFit="1" customWidth="1"/>
    <col min="360" max="360" width="39.875" bestFit="1" customWidth="1"/>
    <col min="361" max="361" width="35.625" bestFit="1" customWidth="1"/>
    <col min="362" max="362" width="24.875" bestFit="1" customWidth="1"/>
    <col min="363" max="363" width="33" bestFit="1" customWidth="1"/>
    <col min="364" max="364" width="31.75" bestFit="1" customWidth="1"/>
    <col min="365" max="365" width="24.375" bestFit="1" customWidth="1"/>
    <col min="366" max="366" width="29" bestFit="1" customWidth="1"/>
    <col min="367" max="367" width="29.375" bestFit="1" customWidth="1"/>
    <col min="368" max="368" width="27.5" bestFit="1" customWidth="1"/>
    <col min="369" max="369" width="27.375" bestFit="1" customWidth="1"/>
    <col min="370" max="370" width="28.25" bestFit="1" customWidth="1"/>
    <col min="371" max="371" width="26.125" bestFit="1" customWidth="1"/>
    <col min="372" max="372" width="24.75" bestFit="1" customWidth="1"/>
    <col min="373" max="373" width="25.875" bestFit="1" customWidth="1"/>
    <col min="374" max="374" width="26.25" bestFit="1" customWidth="1"/>
    <col min="375" max="375" width="35.75" bestFit="1" customWidth="1"/>
    <col min="376" max="376" width="36.625" bestFit="1" customWidth="1"/>
    <col min="377" max="377" width="31.375" bestFit="1" customWidth="1"/>
    <col min="378" max="378" width="32.375" bestFit="1" customWidth="1"/>
    <col min="379" max="379" width="31" bestFit="1" customWidth="1"/>
    <col min="380" max="380" width="26" bestFit="1" customWidth="1"/>
    <col min="381" max="381" width="24.75" bestFit="1" customWidth="1"/>
    <col min="382" max="383" width="22.125" bestFit="1" customWidth="1"/>
    <col min="384" max="384" width="21.625" bestFit="1" customWidth="1"/>
    <col min="385" max="385" width="29.125" bestFit="1" customWidth="1"/>
    <col min="386" max="386" width="31.375" bestFit="1" customWidth="1"/>
    <col min="387" max="387" width="26.625" bestFit="1" customWidth="1"/>
    <col min="388" max="388" width="32.5" bestFit="1" customWidth="1"/>
    <col min="389" max="389" width="28.25" bestFit="1" customWidth="1"/>
    <col min="390" max="390" width="32" bestFit="1" customWidth="1"/>
    <col min="391" max="391" width="26.875" bestFit="1" customWidth="1"/>
    <col min="392" max="392" width="25.5" bestFit="1" customWidth="1"/>
    <col min="393" max="393" width="23.75" bestFit="1" customWidth="1"/>
    <col min="394" max="394" width="33.375" bestFit="1" customWidth="1"/>
    <col min="395" max="395" width="31.75" bestFit="1" customWidth="1"/>
    <col min="396" max="396" width="30.875" bestFit="1" customWidth="1"/>
    <col min="397" max="397" width="30.5" bestFit="1" customWidth="1"/>
    <col min="398" max="398" width="37.875" bestFit="1" customWidth="1"/>
    <col min="399" max="399" width="32.625" bestFit="1" customWidth="1"/>
    <col min="400" max="400" width="30.5" bestFit="1" customWidth="1"/>
    <col min="401" max="401" width="23.75" bestFit="1" customWidth="1"/>
    <col min="402" max="402" width="23.125" bestFit="1" customWidth="1"/>
    <col min="403" max="403" width="25.375" bestFit="1" customWidth="1"/>
    <col min="404" max="404" width="29.125" bestFit="1" customWidth="1"/>
    <col min="405" max="405" width="28.125" bestFit="1" customWidth="1"/>
    <col min="406" max="406" width="28.875" bestFit="1" customWidth="1"/>
    <col min="407" max="407" width="28.125" bestFit="1" customWidth="1"/>
    <col min="408" max="408" width="23.875" bestFit="1" customWidth="1"/>
    <col min="409" max="409" width="26.875" bestFit="1" customWidth="1"/>
    <col min="410" max="410" width="34.75" bestFit="1" customWidth="1"/>
    <col min="411" max="411" width="23.5" bestFit="1" customWidth="1"/>
    <col min="412" max="412" width="30" bestFit="1" customWidth="1"/>
    <col min="413" max="413" width="26.125" bestFit="1" customWidth="1"/>
    <col min="414" max="414" width="17.625" bestFit="1" customWidth="1"/>
    <col min="415" max="415" width="22.375" bestFit="1" customWidth="1"/>
    <col min="416" max="416" width="28.75" bestFit="1" customWidth="1"/>
    <col min="417" max="417" width="34.875" bestFit="1" customWidth="1"/>
    <col min="418" max="418" width="39.5" bestFit="1" customWidth="1"/>
    <col min="419" max="419" width="30.375" bestFit="1" customWidth="1"/>
    <col min="420" max="420" width="28.625" bestFit="1" customWidth="1"/>
    <col min="421" max="421" width="26.375" bestFit="1" customWidth="1"/>
    <col min="422" max="422" width="43.75" bestFit="1" customWidth="1"/>
    <col min="423" max="423" width="31.5" bestFit="1" customWidth="1"/>
    <col min="424" max="424" width="36.625" bestFit="1" customWidth="1"/>
    <col min="425" max="425" width="36.5" bestFit="1" customWidth="1"/>
    <col min="426" max="426" width="32.875" bestFit="1" customWidth="1"/>
    <col min="427" max="427" width="30.5" bestFit="1" customWidth="1"/>
    <col min="428" max="428" width="24.625" bestFit="1" customWidth="1"/>
    <col min="429" max="429" width="30.5" bestFit="1" customWidth="1"/>
    <col min="430" max="430" width="26.375" bestFit="1" customWidth="1"/>
    <col min="431" max="431" width="22.5" bestFit="1" customWidth="1"/>
    <col min="432" max="432" width="34.75" bestFit="1" customWidth="1"/>
    <col min="433" max="433" width="23.25" bestFit="1" customWidth="1"/>
    <col min="434" max="434" width="29.875" bestFit="1" customWidth="1"/>
    <col min="435" max="435" width="22.75" bestFit="1" customWidth="1"/>
    <col min="436" max="436" width="24.125" bestFit="1" customWidth="1"/>
    <col min="437" max="437" width="29.25" bestFit="1" customWidth="1"/>
    <col min="438" max="438" width="18.25" bestFit="1" customWidth="1"/>
    <col min="439" max="439" width="25.25" bestFit="1" customWidth="1"/>
    <col min="440" max="440" width="21.375" bestFit="1" customWidth="1"/>
    <col min="441" max="441" width="23.875" bestFit="1" customWidth="1"/>
    <col min="442" max="442" width="25.625" bestFit="1" customWidth="1"/>
    <col min="443" max="443" width="23.5" bestFit="1" customWidth="1"/>
    <col min="444" max="444" width="25.875" bestFit="1" customWidth="1"/>
    <col min="445" max="445" width="27.625" bestFit="1" customWidth="1"/>
    <col min="446" max="446" width="28.625" bestFit="1" customWidth="1"/>
    <col min="447" max="447" width="33.25" bestFit="1" customWidth="1"/>
    <col min="448" max="448" width="31.125" bestFit="1" customWidth="1"/>
    <col min="449" max="449" width="27.5" bestFit="1" customWidth="1"/>
    <col min="450" max="450" width="26.875" bestFit="1" customWidth="1"/>
    <col min="451" max="451" width="26.125" bestFit="1" customWidth="1"/>
    <col min="452" max="452" width="29.625" bestFit="1" customWidth="1"/>
    <col min="453" max="453" width="28.5" bestFit="1" customWidth="1"/>
    <col min="454" max="454" width="25.875" bestFit="1" customWidth="1"/>
    <col min="455" max="455" width="25.625" bestFit="1" customWidth="1"/>
    <col min="456" max="456" width="32.125" bestFit="1" customWidth="1"/>
    <col min="457" max="457" width="29.875" bestFit="1" customWidth="1"/>
    <col min="458" max="458" width="27.625" bestFit="1" customWidth="1"/>
    <col min="459" max="459" width="23.5" bestFit="1" customWidth="1"/>
    <col min="460" max="460" width="25" bestFit="1" customWidth="1"/>
    <col min="461" max="461" width="26.25" bestFit="1" customWidth="1"/>
    <col min="462" max="462" width="24" bestFit="1" customWidth="1"/>
    <col min="463" max="463" width="26.125" bestFit="1" customWidth="1"/>
    <col min="464" max="464" width="31.25" bestFit="1" customWidth="1"/>
    <col min="465" max="465" width="24.25" bestFit="1" customWidth="1"/>
    <col min="466" max="466" width="33.125" bestFit="1" customWidth="1"/>
    <col min="467" max="467" width="25" bestFit="1" customWidth="1"/>
    <col min="468" max="468" width="30.25" bestFit="1" customWidth="1"/>
    <col min="469" max="469" width="22.25" bestFit="1" customWidth="1"/>
    <col min="470" max="470" width="21.5" bestFit="1" customWidth="1"/>
    <col min="471" max="471" width="33.5" bestFit="1" customWidth="1"/>
    <col min="472" max="472" width="31" bestFit="1" customWidth="1"/>
    <col min="473" max="473" width="30.125" bestFit="1" customWidth="1"/>
    <col min="474" max="474" width="35.25" bestFit="1" customWidth="1"/>
    <col min="475" max="475" width="34.625" bestFit="1" customWidth="1"/>
    <col min="476" max="476" width="27.625" bestFit="1" customWidth="1"/>
    <col min="477" max="477" width="39" bestFit="1" customWidth="1"/>
    <col min="478" max="478" width="38.25" bestFit="1" customWidth="1"/>
    <col min="479" max="479" width="32.625" bestFit="1" customWidth="1"/>
    <col min="480" max="480" width="25.75" bestFit="1" customWidth="1"/>
    <col min="481" max="481" width="30.125" bestFit="1" customWidth="1"/>
    <col min="482" max="482" width="36.75" bestFit="1" customWidth="1"/>
    <col min="483" max="483" width="35.75" bestFit="1" customWidth="1"/>
    <col min="484" max="484" width="29.375" bestFit="1" customWidth="1"/>
    <col min="485" max="485" width="26.25" bestFit="1" customWidth="1"/>
    <col min="486" max="486" width="25.625" bestFit="1" customWidth="1"/>
    <col min="487" max="487" width="25.375" bestFit="1" customWidth="1"/>
    <col min="488" max="488" width="28.625" bestFit="1" customWidth="1"/>
    <col min="489" max="489" width="32.75" bestFit="1" customWidth="1"/>
    <col min="490" max="490" width="22.5" bestFit="1" customWidth="1"/>
    <col min="491" max="491" width="26" bestFit="1" customWidth="1"/>
    <col min="492" max="492" width="29.625" bestFit="1" customWidth="1"/>
    <col min="493" max="493" width="29.75" bestFit="1" customWidth="1"/>
    <col min="494" max="494" width="26.5" bestFit="1" customWidth="1"/>
    <col min="495" max="495" width="26.625" bestFit="1" customWidth="1"/>
    <col min="496" max="496" width="24.125" bestFit="1" customWidth="1"/>
    <col min="497" max="497" width="29.375" bestFit="1" customWidth="1"/>
    <col min="498" max="498" width="32" bestFit="1" customWidth="1"/>
    <col min="499" max="499" width="31.125" bestFit="1" customWidth="1"/>
    <col min="500" max="500" width="28.875" bestFit="1" customWidth="1"/>
    <col min="501" max="501" width="25" bestFit="1" customWidth="1"/>
    <col min="502" max="502" width="33.25" bestFit="1" customWidth="1"/>
    <col min="503" max="503" width="33.5" bestFit="1" customWidth="1"/>
    <col min="504" max="504" width="23.875" bestFit="1" customWidth="1"/>
    <col min="505" max="505" width="26.75" bestFit="1" customWidth="1"/>
    <col min="506" max="506" width="25.5" bestFit="1" customWidth="1"/>
    <col min="507" max="507" width="29.25" bestFit="1" customWidth="1"/>
    <col min="508" max="508" width="33.75" bestFit="1" customWidth="1"/>
    <col min="509" max="509" width="30.5" bestFit="1" customWidth="1"/>
    <col min="510" max="510" width="31.75" bestFit="1" customWidth="1"/>
    <col min="511" max="511" width="29.5" bestFit="1" customWidth="1"/>
    <col min="512" max="512" width="30" bestFit="1" customWidth="1"/>
    <col min="513" max="513" width="26.5" bestFit="1" customWidth="1"/>
    <col min="514" max="514" width="32.5" bestFit="1" customWidth="1"/>
    <col min="515" max="515" width="37.625" bestFit="1" customWidth="1"/>
    <col min="516" max="516" width="29.5" bestFit="1" customWidth="1"/>
    <col min="517" max="517" width="27.875" bestFit="1" customWidth="1"/>
    <col min="518" max="518" width="23.5" bestFit="1" customWidth="1"/>
    <col min="519" max="519" width="37.5" bestFit="1" customWidth="1"/>
    <col min="520" max="520" width="38.375" bestFit="1" customWidth="1"/>
    <col min="521" max="521" width="37.625" bestFit="1" customWidth="1"/>
    <col min="522" max="522" width="31.875" bestFit="1" customWidth="1"/>
    <col min="523" max="523" width="37" bestFit="1" customWidth="1"/>
    <col min="524" max="524" width="37.625" bestFit="1" customWidth="1"/>
    <col min="525" max="525" width="32" bestFit="1" customWidth="1"/>
    <col min="526" max="526" width="33.375" bestFit="1" customWidth="1"/>
    <col min="527" max="527" width="32.125" bestFit="1" customWidth="1"/>
    <col min="528" max="528" width="37.625" bestFit="1" customWidth="1"/>
    <col min="529" max="529" width="28.375" bestFit="1" customWidth="1"/>
    <col min="530" max="530" width="34.5" bestFit="1" customWidth="1"/>
    <col min="531" max="531" width="36.875" bestFit="1" customWidth="1"/>
    <col min="532" max="532" width="26.5" bestFit="1" customWidth="1"/>
    <col min="533" max="533" width="29.125" bestFit="1" customWidth="1"/>
    <col min="534" max="534" width="31.625" bestFit="1" customWidth="1"/>
    <col min="535" max="535" width="33.25" bestFit="1" customWidth="1"/>
    <col min="536" max="536" width="34.875" bestFit="1" customWidth="1"/>
    <col min="537" max="537" width="29.75" bestFit="1" customWidth="1"/>
    <col min="538" max="538" width="34" bestFit="1" customWidth="1"/>
    <col min="539" max="539" width="29.125" bestFit="1" customWidth="1"/>
    <col min="540" max="540" width="29.875" bestFit="1" customWidth="1"/>
    <col min="541" max="541" width="31.75" bestFit="1" customWidth="1"/>
    <col min="542" max="542" width="28.25" bestFit="1" customWidth="1"/>
    <col min="543" max="543" width="29.25" bestFit="1" customWidth="1"/>
    <col min="544" max="544" width="31.25" bestFit="1" customWidth="1"/>
    <col min="545" max="545" width="33.875" bestFit="1" customWidth="1"/>
    <col min="546" max="546" width="37.25" bestFit="1" customWidth="1"/>
    <col min="547" max="547" width="42.375" bestFit="1" customWidth="1"/>
    <col min="548" max="548" width="29.875" bestFit="1" customWidth="1"/>
    <col min="549" max="549" width="27.125" bestFit="1" customWidth="1"/>
    <col min="550" max="550" width="21.625" bestFit="1" customWidth="1"/>
    <col min="551" max="551" width="25" bestFit="1" customWidth="1"/>
    <col min="552" max="552" width="30" bestFit="1" customWidth="1"/>
    <col min="553" max="553" width="27.875" bestFit="1" customWidth="1"/>
    <col min="554" max="554" width="36.375" bestFit="1" customWidth="1"/>
    <col min="555" max="555" width="24.625" bestFit="1" customWidth="1"/>
    <col min="556" max="556" width="34" bestFit="1" customWidth="1"/>
    <col min="557" max="557" width="25.75" bestFit="1" customWidth="1"/>
    <col min="558" max="558" width="28.25" bestFit="1" customWidth="1"/>
    <col min="559" max="559" width="28.875" bestFit="1" customWidth="1"/>
    <col min="560" max="560" width="26.875" bestFit="1" customWidth="1"/>
    <col min="561" max="561" width="24.75" bestFit="1" customWidth="1"/>
    <col min="562" max="562" width="23.875" bestFit="1" customWidth="1"/>
    <col min="563" max="563" width="22.75" bestFit="1" customWidth="1"/>
    <col min="564" max="564" width="25.375" bestFit="1" customWidth="1"/>
    <col min="565" max="565" width="27.25" bestFit="1" customWidth="1"/>
    <col min="566" max="566" width="24.625" bestFit="1" customWidth="1"/>
    <col min="567" max="567" width="31.25" bestFit="1" customWidth="1"/>
    <col min="568" max="568" width="25.375" bestFit="1" customWidth="1"/>
    <col min="569" max="569" width="27.5" bestFit="1" customWidth="1"/>
    <col min="570" max="570" width="26.625" bestFit="1" customWidth="1"/>
    <col min="571" max="571" width="25.75" bestFit="1" customWidth="1"/>
    <col min="572" max="572" width="30.375" bestFit="1" customWidth="1"/>
    <col min="573" max="573" width="25.25" bestFit="1" customWidth="1"/>
    <col min="574" max="574" width="28.75" bestFit="1" customWidth="1"/>
    <col min="575" max="575" width="23.25" bestFit="1" customWidth="1"/>
    <col min="576" max="576" width="27.125" bestFit="1" customWidth="1"/>
    <col min="577" max="577" width="25" bestFit="1" customWidth="1"/>
    <col min="578" max="578" width="39.875" bestFit="1" customWidth="1"/>
    <col min="579" max="579" width="29.25" bestFit="1" customWidth="1"/>
    <col min="580" max="580" width="21" bestFit="1" customWidth="1"/>
    <col min="581" max="581" width="25.5" bestFit="1" customWidth="1"/>
    <col min="582" max="582" width="30.375" bestFit="1" customWidth="1"/>
    <col min="583" max="583" width="31.25" bestFit="1" customWidth="1"/>
    <col min="584" max="584" width="32" bestFit="1" customWidth="1"/>
    <col min="585" max="585" width="29.375" bestFit="1" customWidth="1"/>
    <col min="586" max="586" width="31.625" bestFit="1" customWidth="1"/>
    <col min="587" max="587" width="33.25" bestFit="1" customWidth="1"/>
    <col min="588" max="588" width="28.25" bestFit="1" customWidth="1"/>
    <col min="589" max="589" width="26.125" bestFit="1" customWidth="1"/>
    <col min="590" max="590" width="26.25" bestFit="1" customWidth="1"/>
    <col min="591" max="591" width="26" bestFit="1" customWidth="1"/>
    <col min="592" max="592" width="23.875" bestFit="1" customWidth="1"/>
    <col min="593" max="593" width="28.25" bestFit="1" customWidth="1"/>
    <col min="594" max="594" width="36.25" bestFit="1" customWidth="1"/>
    <col min="595" max="595" width="28.5" bestFit="1" customWidth="1"/>
    <col min="596" max="596" width="30.5" bestFit="1" customWidth="1"/>
    <col min="597" max="597" width="36.5" bestFit="1" customWidth="1"/>
    <col min="598" max="598" width="29.75" bestFit="1" customWidth="1"/>
    <col min="599" max="599" width="31.75" bestFit="1" customWidth="1"/>
    <col min="600" max="600" width="30" bestFit="1" customWidth="1"/>
    <col min="601" max="601" width="33.875" bestFit="1" customWidth="1"/>
    <col min="602" max="602" width="28.375" bestFit="1" customWidth="1"/>
    <col min="603" max="603" width="28.5" bestFit="1" customWidth="1"/>
    <col min="604" max="604" width="34.25" bestFit="1" customWidth="1"/>
    <col min="605" max="605" width="30.625" bestFit="1" customWidth="1"/>
    <col min="606" max="606" width="23.75" bestFit="1" customWidth="1"/>
    <col min="607" max="607" width="25.625" bestFit="1" customWidth="1"/>
    <col min="608" max="608" width="30.75" bestFit="1" customWidth="1"/>
    <col min="609" max="609" width="27.5" bestFit="1" customWidth="1"/>
    <col min="610" max="610" width="32" bestFit="1" customWidth="1"/>
    <col min="611" max="611" width="28.625" bestFit="1" customWidth="1"/>
    <col min="612" max="612" width="22.75" bestFit="1" customWidth="1"/>
    <col min="613" max="613" width="36" bestFit="1" customWidth="1"/>
    <col min="614" max="614" width="32.75" bestFit="1" customWidth="1"/>
    <col min="615" max="615" width="27" bestFit="1" customWidth="1"/>
    <col min="616" max="616" width="21.375" bestFit="1" customWidth="1"/>
    <col min="617" max="617" width="31.125" bestFit="1" customWidth="1"/>
    <col min="618" max="618" width="24.25" bestFit="1" customWidth="1"/>
    <col min="619" max="619" width="28.5" bestFit="1" customWidth="1"/>
    <col min="620" max="620" width="34.25" bestFit="1" customWidth="1"/>
    <col min="621" max="621" width="30.25" bestFit="1" customWidth="1"/>
    <col min="622" max="622" width="24.125" bestFit="1" customWidth="1"/>
    <col min="623" max="623" width="26.375" bestFit="1" customWidth="1"/>
    <col min="624" max="624" width="29.75" bestFit="1" customWidth="1"/>
    <col min="625" max="625" width="27.25" bestFit="1" customWidth="1"/>
    <col min="626" max="626" width="30.25" bestFit="1" customWidth="1"/>
    <col min="627" max="627" width="26.125" bestFit="1" customWidth="1"/>
    <col min="628" max="628" width="38.25" bestFit="1" customWidth="1"/>
    <col min="629" max="629" width="33.625" bestFit="1" customWidth="1"/>
    <col min="630" max="630" width="38.125" bestFit="1" customWidth="1"/>
    <col min="631" max="631" width="34.25" bestFit="1" customWidth="1"/>
    <col min="632" max="632" width="38.375" bestFit="1" customWidth="1"/>
    <col min="633" max="633" width="31.25" bestFit="1" customWidth="1"/>
    <col min="634" max="634" width="36.375" bestFit="1" customWidth="1"/>
    <col min="635" max="635" width="43.75" bestFit="1" customWidth="1"/>
    <col min="636" max="636" width="28.25" bestFit="1" customWidth="1"/>
    <col min="637" max="637" width="32" bestFit="1" customWidth="1"/>
    <col min="638" max="638" width="31.125" bestFit="1" customWidth="1"/>
    <col min="639" max="640" width="30.5" bestFit="1" customWidth="1"/>
    <col min="641" max="641" width="21.875" bestFit="1" customWidth="1"/>
    <col min="642" max="642" width="29.625" bestFit="1" customWidth="1"/>
    <col min="643" max="643" width="23.875" bestFit="1" customWidth="1"/>
    <col min="644" max="644" width="25.625" bestFit="1" customWidth="1"/>
    <col min="645" max="645" width="27.375" bestFit="1" customWidth="1"/>
    <col min="646" max="646" width="32" bestFit="1" customWidth="1"/>
    <col min="647" max="647" width="32.25" bestFit="1" customWidth="1"/>
    <col min="648" max="648" width="34.125" bestFit="1" customWidth="1"/>
    <col min="649" max="649" width="33" bestFit="1" customWidth="1"/>
    <col min="650" max="650" width="31" bestFit="1" customWidth="1"/>
    <col min="651" max="651" width="37.875" bestFit="1" customWidth="1"/>
    <col min="652" max="652" width="27.875" bestFit="1" customWidth="1"/>
    <col min="653" max="653" width="29.625" bestFit="1" customWidth="1"/>
    <col min="654" max="654" width="36.25" bestFit="1" customWidth="1"/>
    <col min="655" max="655" width="33.375" bestFit="1" customWidth="1"/>
    <col min="656" max="656" width="32" bestFit="1" customWidth="1"/>
    <col min="657" max="657" width="27.875" bestFit="1" customWidth="1"/>
    <col min="658" max="658" width="26.25" bestFit="1" customWidth="1"/>
    <col min="659" max="659" width="35.375" bestFit="1" customWidth="1"/>
    <col min="660" max="660" width="24" bestFit="1" customWidth="1"/>
    <col min="661" max="661" width="32.75" bestFit="1" customWidth="1"/>
    <col min="662" max="662" width="22.625" bestFit="1" customWidth="1"/>
    <col min="663" max="663" width="19.625" bestFit="1" customWidth="1"/>
    <col min="664" max="664" width="32" bestFit="1" customWidth="1"/>
    <col min="665" max="665" width="35.875" bestFit="1" customWidth="1"/>
    <col min="666" max="666" width="26.375" bestFit="1" customWidth="1"/>
    <col min="667" max="667" width="37.875" bestFit="1" customWidth="1"/>
    <col min="668" max="668" width="22.75" bestFit="1" customWidth="1"/>
    <col min="669" max="669" width="33.5" bestFit="1" customWidth="1"/>
    <col min="670" max="670" width="30" bestFit="1" customWidth="1"/>
    <col min="671" max="671" width="18.25" bestFit="1" customWidth="1"/>
    <col min="672" max="672" width="28.5" bestFit="1" customWidth="1"/>
    <col min="673" max="673" width="32" bestFit="1" customWidth="1"/>
    <col min="674" max="674" width="22.75" bestFit="1" customWidth="1"/>
    <col min="675" max="675" width="24.75" bestFit="1" customWidth="1"/>
    <col min="676" max="676" width="28.25" bestFit="1" customWidth="1"/>
    <col min="677" max="677" width="21.375" bestFit="1" customWidth="1"/>
    <col min="678" max="678" width="21.125" bestFit="1" customWidth="1"/>
    <col min="679" max="679" width="40.125" bestFit="1" customWidth="1"/>
    <col min="680" max="680" width="29.625" bestFit="1" customWidth="1"/>
    <col min="681" max="682" width="25.375" bestFit="1" customWidth="1"/>
    <col min="683" max="683" width="29" bestFit="1" customWidth="1"/>
    <col min="684" max="684" width="29.5" bestFit="1" customWidth="1"/>
    <col min="685" max="685" width="31" bestFit="1" customWidth="1"/>
    <col min="686" max="686" width="23.125" bestFit="1" customWidth="1"/>
    <col min="687" max="687" width="23.875" bestFit="1" customWidth="1"/>
    <col min="688" max="688" width="34.875" bestFit="1" customWidth="1"/>
    <col min="689" max="689" width="23" bestFit="1" customWidth="1"/>
    <col min="690" max="690" width="30.625" bestFit="1" customWidth="1"/>
    <col min="691" max="691" width="25.625" bestFit="1" customWidth="1"/>
    <col min="692" max="692" width="32.75" bestFit="1" customWidth="1"/>
    <col min="693" max="693" width="28.75" bestFit="1" customWidth="1"/>
    <col min="694" max="694" width="30.375" bestFit="1" customWidth="1"/>
    <col min="695" max="695" width="36.75" bestFit="1" customWidth="1"/>
    <col min="696" max="696" width="33.75" bestFit="1" customWidth="1"/>
    <col min="697" max="697" width="26.125" bestFit="1" customWidth="1"/>
    <col min="698" max="698" width="31.125" bestFit="1" customWidth="1"/>
    <col min="699" max="699" width="38" bestFit="1" customWidth="1"/>
    <col min="700" max="700" width="34" bestFit="1" customWidth="1"/>
    <col min="701" max="701" width="39" bestFit="1" customWidth="1"/>
    <col min="702" max="702" width="29.5" bestFit="1" customWidth="1"/>
    <col min="703" max="703" width="26.25" bestFit="1" customWidth="1"/>
    <col min="704" max="704" width="30.25" bestFit="1" customWidth="1"/>
    <col min="705" max="705" width="25.75" bestFit="1" customWidth="1"/>
    <col min="706" max="706" width="35.75" bestFit="1" customWidth="1"/>
    <col min="707" max="707" width="24.625" bestFit="1" customWidth="1"/>
    <col min="708" max="708" width="32" bestFit="1" customWidth="1"/>
    <col min="709" max="709" width="27.125" bestFit="1" customWidth="1"/>
    <col min="710" max="710" width="34.375" bestFit="1" customWidth="1"/>
    <col min="711" max="711" width="27.25" bestFit="1" customWidth="1"/>
    <col min="712" max="712" width="33.5" bestFit="1" customWidth="1"/>
    <col min="713" max="713" width="35.5" bestFit="1" customWidth="1"/>
    <col min="714" max="714" width="31" bestFit="1" customWidth="1"/>
    <col min="715" max="715" width="32.125" bestFit="1" customWidth="1"/>
    <col min="716" max="716" width="34" bestFit="1" customWidth="1"/>
    <col min="717" max="717" width="28.375" bestFit="1" customWidth="1"/>
    <col min="718" max="718" width="31.375" bestFit="1" customWidth="1"/>
    <col min="719" max="719" width="24.125" bestFit="1" customWidth="1"/>
    <col min="720" max="720" width="27.5" bestFit="1" customWidth="1"/>
    <col min="721" max="721" width="24" bestFit="1" customWidth="1"/>
    <col min="722" max="722" width="27.5" bestFit="1" customWidth="1"/>
    <col min="723" max="723" width="25.375" bestFit="1" customWidth="1"/>
    <col min="724" max="724" width="27" bestFit="1" customWidth="1"/>
    <col min="725" max="725" width="28.375" bestFit="1" customWidth="1"/>
    <col min="726" max="726" width="33.875" bestFit="1" customWidth="1"/>
    <col min="727" max="727" width="30" bestFit="1" customWidth="1"/>
    <col min="728" max="728" width="34" bestFit="1" customWidth="1"/>
    <col min="729" max="729" width="35.5" bestFit="1" customWidth="1"/>
    <col min="730" max="730" width="31.625" bestFit="1" customWidth="1"/>
    <col min="731" max="731" width="49.75" bestFit="1" customWidth="1"/>
    <col min="732" max="732" width="31.5" bestFit="1" customWidth="1"/>
    <col min="733" max="733" width="28.875" bestFit="1" customWidth="1"/>
    <col min="734" max="734" width="25.375" bestFit="1" customWidth="1"/>
    <col min="735" max="735" width="31.75" bestFit="1" customWidth="1"/>
    <col min="736" max="736" width="34.5" bestFit="1" customWidth="1"/>
    <col min="737" max="737" width="28.75" bestFit="1" customWidth="1"/>
    <col min="738" max="738" width="36" bestFit="1" customWidth="1"/>
    <col min="739" max="739" width="19.75" bestFit="1" customWidth="1"/>
    <col min="740" max="740" width="37" bestFit="1" customWidth="1"/>
    <col min="741" max="741" width="33.5" bestFit="1" customWidth="1"/>
    <col min="742" max="742" width="27" bestFit="1" customWidth="1"/>
    <col min="743" max="743" width="25.75" bestFit="1" customWidth="1"/>
    <col min="744" max="744" width="35.625" bestFit="1" customWidth="1"/>
    <col min="745" max="745" width="38.625" bestFit="1" customWidth="1"/>
    <col min="746" max="746" width="27.875" bestFit="1" customWidth="1"/>
    <col min="747" max="747" width="22" bestFit="1" customWidth="1"/>
    <col min="748" max="748" width="29.375" bestFit="1" customWidth="1"/>
    <col min="749" max="749" width="24.125" bestFit="1" customWidth="1"/>
    <col min="750" max="750" width="22.875" bestFit="1" customWidth="1"/>
    <col min="751" max="751" width="24" bestFit="1" customWidth="1"/>
    <col min="752" max="752" width="23.25" bestFit="1" customWidth="1"/>
    <col min="753" max="753" width="23.375" bestFit="1" customWidth="1"/>
    <col min="754" max="754" width="24.875" bestFit="1" customWidth="1"/>
    <col min="755" max="755" width="24.75" bestFit="1" customWidth="1"/>
    <col min="756" max="756" width="28.25" bestFit="1" customWidth="1"/>
    <col min="757" max="757" width="41.125" bestFit="1" customWidth="1"/>
    <col min="758" max="758" width="24.75" bestFit="1" customWidth="1"/>
    <col min="759" max="759" width="32.25" bestFit="1" customWidth="1"/>
    <col min="760" max="760" width="19.75" bestFit="1" customWidth="1"/>
    <col min="761" max="761" width="30.625" bestFit="1" customWidth="1"/>
    <col min="762" max="762" width="33.375" bestFit="1" customWidth="1"/>
    <col min="763" max="763" width="24.25" bestFit="1" customWidth="1"/>
    <col min="764" max="764" width="32.75" bestFit="1" customWidth="1"/>
    <col min="765" max="765" width="28.875" bestFit="1" customWidth="1"/>
    <col min="766" max="766" width="36.125" bestFit="1" customWidth="1"/>
    <col min="767" max="767" width="32" bestFit="1" customWidth="1"/>
    <col min="768" max="768" width="32.375" bestFit="1" customWidth="1"/>
    <col min="769" max="769" width="29.75" bestFit="1" customWidth="1"/>
    <col min="770" max="770" width="24" bestFit="1" customWidth="1"/>
    <col min="771" max="771" width="24.375" bestFit="1" customWidth="1"/>
    <col min="772" max="772" width="30.75" bestFit="1" customWidth="1"/>
    <col min="773" max="773" width="30.125" bestFit="1" customWidth="1"/>
    <col min="774" max="774" width="27.75" bestFit="1" customWidth="1"/>
    <col min="775" max="775" width="22.5" bestFit="1" customWidth="1"/>
    <col min="776" max="776" width="23.5" bestFit="1" customWidth="1"/>
    <col min="777" max="777" width="26" bestFit="1" customWidth="1"/>
    <col min="778" max="778" width="37.5" bestFit="1" customWidth="1"/>
    <col min="779" max="779" width="32.5" bestFit="1" customWidth="1"/>
    <col min="780" max="780" width="32.625" bestFit="1" customWidth="1"/>
    <col min="781" max="781" width="23" bestFit="1" customWidth="1"/>
    <col min="782" max="782" width="23.875" bestFit="1" customWidth="1"/>
    <col min="783" max="783" width="26.5" bestFit="1" customWidth="1"/>
    <col min="784" max="784" width="20.25" bestFit="1" customWidth="1"/>
    <col min="785" max="785" width="24.5" bestFit="1" customWidth="1"/>
    <col min="786" max="786" width="24.375" bestFit="1" customWidth="1"/>
    <col min="787" max="787" width="31" bestFit="1" customWidth="1"/>
    <col min="788" max="788" width="34.875" bestFit="1" customWidth="1"/>
    <col min="789" max="789" width="36" bestFit="1" customWidth="1"/>
    <col min="790" max="790" width="25" bestFit="1" customWidth="1"/>
    <col min="791" max="791" width="27" bestFit="1" customWidth="1"/>
    <col min="792" max="792" width="29.5" bestFit="1" customWidth="1"/>
    <col min="793" max="793" width="29.75" bestFit="1" customWidth="1"/>
    <col min="794" max="794" width="31.25" bestFit="1" customWidth="1"/>
    <col min="795" max="795" width="35.875" bestFit="1" customWidth="1"/>
    <col min="796" max="796" width="21.625" bestFit="1" customWidth="1"/>
    <col min="797" max="797" width="33.375" bestFit="1" customWidth="1"/>
    <col min="798" max="798" width="23.375" bestFit="1" customWidth="1"/>
    <col min="799" max="799" width="26" bestFit="1" customWidth="1"/>
    <col min="800" max="800" width="28.875" bestFit="1" customWidth="1"/>
    <col min="801" max="801" width="34.125" bestFit="1" customWidth="1"/>
    <col min="802" max="802" width="29.5" bestFit="1" customWidth="1"/>
    <col min="803" max="803" width="34" bestFit="1" customWidth="1"/>
    <col min="804" max="804" width="34.5" bestFit="1" customWidth="1"/>
    <col min="805" max="805" width="37.25" bestFit="1" customWidth="1"/>
    <col min="806" max="806" width="34.25" bestFit="1" customWidth="1"/>
    <col min="807" max="807" width="28.5" bestFit="1" customWidth="1"/>
    <col min="808" max="808" width="28.375" bestFit="1" customWidth="1"/>
    <col min="809" max="809" width="27.375" bestFit="1" customWidth="1"/>
    <col min="810" max="810" width="31.5" bestFit="1" customWidth="1"/>
    <col min="811" max="811" width="27.25" bestFit="1" customWidth="1"/>
    <col min="812" max="812" width="24.75" bestFit="1" customWidth="1"/>
    <col min="813" max="813" width="26.625" bestFit="1" customWidth="1"/>
    <col min="814" max="814" width="26.875" bestFit="1" customWidth="1"/>
    <col min="815" max="815" width="34.125" bestFit="1" customWidth="1"/>
    <col min="816" max="816" width="22.875" bestFit="1" customWidth="1"/>
    <col min="817" max="817" width="30.875" bestFit="1" customWidth="1"/>
    <col min="818" max="818" width="33.375" bestFit="1" customWidth="1"/>
    <col min="819" max="819" width="31" bestFit="1" customWidth="1"/>
    <col min="820" max="820" width="29.375" bestFit="1" customWidth="1"/>
    <col min="821" max="821" width="30.625" bestFit="1" customWidth="1"/>
    <col min="822" max="822" width="34" bestFit="1" customWidth="1"/>
    <col min="823" max="823" width="23.5" bestFit="1" customWidth="1"/>
    <col min="824" max="824" width="33.5" bestFit="1" customWidth="1"/>
    <col min="825" max="825" width="30" bestFit="1" customWidth="1"/>
    <col min="826" max="826" width="24.5" bestFit="1" customWidth="1"/>
    <col min="827" max="827" width="23.5" bestFit="1" customWidth="1"/>
    <col min="828" max="828" width="23.875" bestFit="1" customWidth="1"/>
    <col min="829" max="829" width="20.75" bestFit="1" customWidth="1"/>
    <col min="830" max="830" width="32.375" bestFit="1" customWidth="1"/>
    <col min="831" max="831" width="30.125" bestFit="1" customWidth="1"/>
    <col min="832" max="832" width="24" bestFit="1" customWidth="1"/>
    <col min="833" max="833" width="34.875" bestFit="1" customWidth="1"/>
    <col min="834" max="834" width="29.75" bestFit="1" customWidth="1"/>
    <col min="835" max="835" width="30.875" bestFit="1" customWidth="1"/>
    <col min="836" max="836" width="29.25" bestFit="1" customWidth="1"/>
    <col min="837" max="837" width="36.375" bestFit="1" customWidth="1"/>
    <col min="838" max="838" width="34.625" bestFit="1" customWidth="1"/>
    <col min="839" max="839" width="28" bestFit="1" customWidth="1"/>
    <col min="840" max="840" width="38.375" bestFit="1" customWidth="1"/>
    <col min="841" max="841" width="31" bestFit="1" customWidth="1"/>
    <col min="842" max="842" width="32.375" bestFit="1" customWidth="1"/>
    <col min="843" max="843" width="26.125" bestFit="1" customWidth="1"/>
    <col min="844" max="844" width="34.25" bestFit="1" customWidth="1"/>
    <col min="845" max="845" width="26.75" bestFit="1" customWidth="1"/>
    <col min="846" max="846" width="23.875" bestFit="1" customWidth="1"/>
    <col min="847" max="847" width="26" bestFit="1" customWidth="1"/>
    <col min="848" max="848" width="25.25" bestFit="1" customWidth="1"/>
    <col min="849" max="849" width="31.125" bestFit="1" customWidth="1"/>
    <col min="850" max="850" width="27.5" bestFit="1" customWidth="1"/>
    <col min="851" max="851" width="37.625" bestFit="1" customWidth="1"/>
    <col min="852" max="852" width="27.75" bestFit="1" customWidth="1"/>
    <col min="853" max="853" width="27.875" bestFit="1" customWidth="1"/>
    <col min="854" max="854" width="24.25" bestFit="1" customWidth="1"/>
    <col min="855" max="855" width="32" bestFit="1" customWidth="1"/>
    <col min="856" max="856" width="30.875" bestFit="1" customWidth="1"/>
    <col min="857" max="857" width="33.375" bestFit="1" customWidth="1"/>
    <col min="858" max="858" width="35.875" bestFit="1" customWidth="1"/>
    <col min="859" max="859" width="47" bestFit="1" customWidth="1"/>
    <col min="860" max="860" width="33.75" bestFit="1" customWidth="1"/>
    <col min="861" max="861" width="35.875" bestFit="1" customWidth="1"/>
    <col min="862" max="862" width="40.5" bestFit="1" customWidth="1"/>
    <col min="863" max="863" width="35.875" bestFit="1" customWidth="1"/>
    <col min="864" max="864" width="38.375" bestFit="1" customWidth="1"/>
    <col min="865" max="865" width="29.375" bestFit="1" customWidth="1"/>
    <col min="866" max="866" width="38" bestFit="1" customWidth="1"/>
    <col min="867" max="867" width="38.25" bestFit="1" customWidth="1"/>
    <col min="868" max="868" width="36.875" bestFit="1" customWidth="1"/>
    <col min="869" max="869" width="39.25" bestFit="1" customWidth="1"/>
    <col min="870" max="870" width="32.25" bestFit="1" customWidth="1"/>
    <col min="871" max="871" width="28.125" bestFit="1" customWidth="1"/>
    <col min="872" max="872" width="28.5" bestFit="1" customWidth="1"/>
    <col min="873" max="873" width="30.875" bestFit="1" customWidth="1"/>
    <col min="874" max="874" width="28.125" bestFit="1" customWidth="1"/>
    <col min="875" max="875" width="28.375" bestFit="1" customWidth="1"/>
    <col min="876" max="876" width="21.625" bestFit="1" customWidth="1"/>
    <col min="877" max="877" width="31.625" bestFit="1" customWidth="1"/>
    <col min="878" max="878" width="22.25" bestFit="1" customWidth="1"/>
    <col min="879" max="879" width="32.875" bestFit="1" customWidth="1"/>
    <col min="880" max="880" width="23.25" bestFit="1" customWidth="1"/>
    <col min="881" max="881" width="27.75" bestFit="1" customWidth="1"/>
    <col min="882" max="882" width="32.375" bestFit="1" customWidth="1"/>
    <col min="883" max="884" width="28.375" bestFit="1" customWidth="1"/>
    <col min="885" max="885" width="37.875" bestFit="1" customWidth="1"/>
    <col min="886" max="886" width="34.125" bestFit="1" customWidth="1"/>
    <col min="887" max="887" width="26.125" bestFit="1" customWidth="1"/>
    <col min="888" max="888" width="25.25" bestFit="1" customWidth="1"/>
    <col min="889" max="889" width="23" bestFit="1" customWidth="1"/>
    <col min="890" max="890" width="25" bestFit="1" customWidth="1"/>
    <col min="891" max="891" width="30.875" bestFit="1" customWidth="1"/>
    <col min="892" max="892" width="32.875" bestFit="1" customWidth="1"/>
    <col min="893" max="893" width="23.5" bestFit="1" customWidth="1"/>
    <col min="894" max="894" width="26.5" bestFit="1" customWidth="1"/>
    <col min="895" max="895" width="26.75" bestFit="1" customWidth="1"/>
    <col min="896" max="896" width="26.125" bestFit="1" customWidth="1"/>
    <col min="897" max="897" width="22.125" bestFit="1" customWidth="1"/>
    <col min="898" max="898" width="22.25" bestFit="1" customWidth="1"/>
    <col min="899" max="899" width="20.75" bestFit="1" customWidth="1"/>
    <col min="900" max="900" width="30.125" bestFit="1" customWidth="1"/>
    <col min="901" max="901" width="33.625" bestFit="1" customWidth="1"/>
    <col min="902" max="902" width="30.625" bestFit="1" customWidth="1"/>
    <col min="903" max="903" width="28.375" bestFit="1" customWidth="1"/>
    <col min="904" max="904" width="40" bestFit="1" customWidth="1"/>
    <col min="905" max="905" width="23.625" bestFit="1" customWidth="1"/>
    <col min="906" max="906" width="22.375" bestFit="1" customWidth="1"/>
    <col min="907" max="907" width="19.25" bestFit="1" customWidth="1"/>
    <col min="908" max="908" width="26" bestFit="1" customWidth="1"/>
    <col min="909" max="909" width="35.5" bestFit="1" customWidth="1"/>
    <col min="910" max="910" width="38.625" bestFit="1" customWidth="1"/>
    <col min="911" max="911" width="31" bestFit="1" customWidth="1"/>
    <col min="912" max="912" width="31.5" bestFit="1" customWidth="1"/>
    <col min="913" max="913" width="34.75" bestFit="1" customWidth="1"/>
    <col min="914" max="914" width="26.875" bestFit="1" customWidth="1"/>
    <col min="915" max="915" width="37.5" bestFit="1" customWidth="1"/>
    <col min="916" max="916" width="31.625" bestFit="1" customWidth="1"/>
    <col min="917" max="917" width="31.75" bestFit="1" customWidth="1"/>
    <col min="918" max="918" width="30.875" bestFit="1" customWidth="1"/>
    <col min="919" max="919" width="28" bestFit="1" customWidth="1"/>
    <col min="920" max="920" width="35.875" bestFit="1" customWidth="1"/>
    <col min="921" max="921" width="27.25" bestFit="1" customWidth="1"/>
    <col min="922" max="922" width="32.375" bestFit="1" customWidth="1"/>
    <col min="923" max="923" width="32.25" bestFit="1" customWidth="1"/>
    <col min="924" max="924" width="31.75" bestFit="1" customWidth="1"/>
    <col min="925" max="925" width="37" bestFit="1" customWidth="1"/>
    <col min="926" max="926" width="32.125" bestFit="1" customWidth="1"/>
    <col min="927" max="927" width="26.125" bestFit="1" customWidth="1"/>
    <col min="928" max="928" width="28.625" bestFit="1" customWidth="1"/>
    <col min="929" max="929" width="26" bestFit="1" customWidth="1"/>
    <col min="930" max="930" width="24.375" bestFit="1" customWidth="1"/>
    <col min="931" max="931" width="36.875" bestFit="1" customWidth="1"/>
    <col min="932" max="932" width="29.75" bestFit="1" customWidth="1"/>
    <col min="933" max="933" width="27" bestFit="1" customWidth="1"/>
    <col min="934" max="934" width="22.75" bestFit="1" customWidth="1"/>
    <col min="935" max="935" width="29.875" bestFit="1" customWidth="1"/>
    <col min="936" max="936" width="30.75" bestFit="1" customWidth="1"/>
    <col min="937" max="937" width="36" bestFit="1" customWidth="1"/>
    <col min="938" max="938" width="26" bestFit="1" customWidth="1"/>
    <col min="939" max="939" width="23.5" bestFit="1" customWidth="1"/>
    <col min="940" max="940" width="29.625" bestFit="1" customWidth="1"/>
    <col min="941" max="941" width="26" bestFit="1" customWidth="1"/>
    <col min="942" max="942" width="30.75" bestFit="1" customWidth="1"/>
    <col min="943" max="943" width="30.875" bestFit="1" customWidth="1"/>
    <col min="944" max="944" width="25.5" bestFit="1" customWidth="1"/>
    <col min="945" max="945" width="30.125" bestFit="1" customWidth="1"/>
    <col min="946" max="946" width="38.625" bestFit="1" customWidth="1"/>
    <col min="947" max="947" width="34.875" bestFit="1" customWidth="1"/>
    <col min="948" max="948" width="29.75" bestFit="1" customWidth="1"/>
    <col min="949" max="949" width="28.875" bestFit="1" customWidth="1"/>
    <col min="950" max="950" width="29.125" bestFit="1" customWidth="1"/>
    <col min="951" max="951" width="34.25" bestFit="1" customWidth="1"/>
    <col min="952" max="952" width="26.375" bestFit="1" customWidth="1"/>
    <col min="953" max="953" width="29.375" bestFit="1" customWidth="1"/>
    <col min="954" max="954" width="24.75" bestFit="1" customWidth="1"/>
    <col min="955" max="955" width="27.5" bestFit="1" customWidth="1"/>
    <col min="956" max="956" width="28.25" bestFit="1" customWidth="1"/>
    <col min="957" max="957" width="34" bestFit="1" customWidth="1"/>
    <col min="958" max="958" width="22.375" bestFit="1" customWidth="1"/>
    <col min="959" max="959" width="26.375" bestFit="1" customWidth="1"/>
    <col min="960" max="960" width="28.125" bestFit="1" customWidth="1"/>
    <col min="961" max="961" width="24.875" bestFit="1" customWidth="1"/>
    <col min="962" max="962" width="32" bestFit="1" customWidth="1"/>
    <col min="963" max="963" width="33" bestFit="1" customWidth="1"/>
    <col min="964" max="964" width="33.5" bestFit="1" customWidth="1"/>
    <col min="965" max="965" width="23.875" bestFit="1" customWidth="1"/>
    <col min="966" max="966" width="31.375" bestFit="1" customWidth="1"/>
    <col min="967" max="967" width="26.25" bestFit="1" customWidth="1"/>
    <col min="968" max="968" width="28.5" bestFit="1" customWidth="1"/>
    <col min="969" max="969" width="28.125" bestFit="1" customWidth="1"/>
    <col min="970" max="970" width="29.375" bestFit="1" customWidth="1"/>
    <col min="971" max="971" width="27.125" bestFit="1" customWidth="1"/>
    <col min="972" max="972" width="23.125" bestFit="1" customWidth="1"/>
    <col min="973" max="973" width="27.125" bestFit="1" customWidth="1"/>
    <col min="974" max="974" width="25.5" bestFit="1" customWidth="1"/>
    <col min="975" max="975" width="23.875" bestFit="1" customWidth="1"/>
    <col min="976" max="976" width="20.875" bestFit="1" customWidth="1"/>
    <col min="977" max="977" width="26.25" bestFit="1" customWidth="1"/>
    <col min="978" max="978" width="28.375" bestFit="1" customWidth="1"/>
    <col min="979" max="979" width="26.25" bestFit="1" customWidth="1"/>
    <col min="980" max="980" width="26.625" bestFit="1" customWidth="1"/>
    <col min="981" max="981" width="20.375" bestFit="1" customWidth="1"/>
    <col min="982" max="982" width="30.625" bestFit="1" customWidth="1"/>
    <col min="983" max="983" width="15.375" bestFit="1" customWidth="1"/>
    <col min="984" max="984" width="25.5" bestFit="1" customWidth="1"/>
    <col min="985" max="985" width="21.25" bestFit="1" customWidth="1"/>
    <col min="986" max="986" width="18.875" bestFit="1" customWidth="1"/>
    <col min="987" max="987" width="39.5" bestFit="1" customWidth="1"/>
    <col min="988" max="988" width="30.125" bestFit="1" customWidth="1"/>
    <col min="989" max="989" width="35" bestFit="1" customWidth="1"/>
    <col min="990" max="990" width="26.25" bestFit="1" customWidth="1"/>
    <col min="991" max="991" width="28.75" bestFit="1" customWidth="1"/>
    <col min="992" max="992" width="30.75" bestFit="1" customWidth="1"/>
    <col min="993" max="993" width="30.5" bestFit="1" customWidth="1"/>
    <col min="994" max="994" width="33" bestFit="1" customWidth="1"/>
    <col min="995" max="995" width="31.875" bestFit="1" customWidth="1"/>
    <col min="996" max="996" width="29.875" bestFit="1" customWidth="1"/>
    <col min="997" max="997" width="33.375" bestFit="1" customWidth="1"/>
    <col min="998" max="998" width="24.5" bestFit="1" customWidth="1"/>
    <col min="999" max="999" width="29.5" bestFit="1" customWidth="1"/>
    <col min="1000" max="1000" width="33.25" bestFit="1" customWidth="1"/>
    <col min="1001" max="1001" width="8.375" bestFit="1" customWidth="1"/>
    <col min="1002" max="1002" width="10.5" bestFit="1" customWidth="1"/>
  </cols>
  <sheetData>
    <row r="5" spans="1:6" x14ac:dyDescent="0.5">
      <c r="A5" s="6" t="s">
        <v>2068</v>
      </c>
      <c r="B5" s="6" t="s">
        <v>2069</v>
      </c>
    </row>
    <row r="6" spans="1:6" x14ac:dyDescent="0.5">
      <c r="A6" s="6" t="s">
        <v>2066</v>
      </c>
      <c r="B6" t="s">
        <v>74</v>
      </c>
      <c r="C6" t="s">
        <v>14</v>
      </c>
      <c r="D6" t="s">
        <v>47</v>
      </c>
      <c r="E6" t="s">
        <v>20</v>
      </c>
      <c r="F6" t="s">
        <v>2067</v>
      </c>
    </row>
    <row r="7" spans="1:6" x14ac:dyDescent="0.5">
      <c r="A7" s="7" t="s">
        <v>2043</v>
      </c>
      <c r="B7">
        <v>11</v>
      </c>
      <c r="C7">
        <v>60</v>
      </c>
      <c r="D7">
        <v>5</v>
      </c>
      <c r="E7">
        <v>102</v>
      </c>
      <c r="F7">
        <v>178</v>
      </c>
    </row>
    <row r="8" spans="1:6" x14ac:dyDescent="0.5">
      <c r="A8" s="7" t="s">
        <v>2037</v>
      </c>
      <c r="B8">
        <v>4</v>
      </c>
      <c r="C8">
        <v>20</v>
      </c>
      <c r="E8">
        <v>22</v>
      </c>
      <c r="F8">
        <v>46</v>
      </c>
    </row>
    <row r="9" spans="1:6" x14ac:dyDescent="0.5">
      <c r="A9" s="7" t="s">
        <v>2035</v>
      </c>
      <c r="B9">
        <v>1</v>
      </c>
      <c r="C9">
        <v>23</v>
      </c>
      <c r="D9">
        <v>3</v>
      </c>
      <c r="E9">
        <v>21</v>
      </c>
      <c r="F9">
        <v>48</v>
      </c>
    </row>
    <row r="10" spans="1:6" x14ac:dyDescent="0.5">
      <c r="A10" s="7" t="s">
        <v>2064</v>
      </c>
      <c r="E10">
        <v>4</v>
      </c>
      <c r="F10">
        <v>4</v>
      </c>
    </row>
    <row r="11" spans="1:6" x14ac:dyDescent="0.5">
      <c r="A11" s="7" t="s">
        <v>2033</v>
      </c>
      <c r="B11">
        <v>10</v>
      </c>
      <c r="C11">
        <v>66</v>
      </c>
      <c r="E11">
        <v>99</v>
      </c>
      <c r="F11">
        <v>175</v>
      </c>
    </row>
    <row r="12" spans="1:6" x14ac:dyDescent="0.5">
      <c r="A12" s="7" t="s">
        <v>2054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5">
      <c r="A13" s="7" t="s">
        <v>2049</v>
      </c>
      <c r="B13">
        <v>2</v>
      </c>
      <c r="C13">
        <v>24</v>
      </c>
      <c r="D13">
        <v>1</v>
      </c>
      <c r="E13">
        <v>40</v>
      </c>
      <c r="F13">
        <v>67</v>
      </c>
    </row>
    <row r="14" spans="1:6" x14ac:dyDescent="0.5">
      <c r="A14" s="7" t="s">
        <v>2039</v>
      </c>
      <c r="B14">
        <v>2</v>
      </c>
      <c r="C14">
        <v>28</v>
      </c>
      <c r="D14">
        <v>2</v>
      </c>
      <c r="E14">
        <v>64</v>
      </c>
      <c r="F14">
        <v>96</v>
      </c>
    </row>
    <row r="15" spans="1:6" x14ac:dyDescent="0.5">
      <c r="A15" s="7" t="s">
        <v>2041</v>
      </c>
      <c r="B15">
        <v>23</v>
      </c>
      <c r="C15">
        <v>132</v>
      </c>
      <c r="D15">
        <v>2</v>
      </c>
      <c r="E15">
        <v>187</v>
      </c>
      <c r="F15">
        <v>344</v>
      </c>
    </row>
    <row r="16" spans="1:6" x14ac:dyDescent="0.5">
      <c r="A16" s="7" t="s">
        <v>2067</v>
      </c>
      <c r="B16">
        <v>57</v>
      </c>
      <c r="C16">
        <v>364</v>
      </c>
      <c r="D16">
        <v>14</v>
      </c>
      <c r="E16">
        <v>565</v>
      </c>
      <c r="F16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027FE-BDF4-488D-BC1C-9AEE3439B065}">
  <dimension ref="A4:F30"/>
  <sheetViews>
    <sheetView zoomScale="115" zoomScaleNormal="115" workbookViewId="0">
      <selection activeCell="N23" sqref="N23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4375" bestFit="1" customWidth="1"/>
    <col min="4" max="4" width="3.8125" bestFit="1" customWidth="1"/>
    <col min="5" max="5" width="9.1875" bestFit="1" customWidth="1"/>
    <col min="6" max="6" width="10.4375" bestFit="1" customWidth="1"/>
    <col min="7" max="7" width="10.625" bestFit="1" customWidth="1"/>
    <col min="8" max="8" width="10" bestFit="1" customWidth="1"/>
    <col min="9" max="9" width="8.75" bestFit="1" customWidth="1"/>
    <col min="10" max="10" width="3.875" bestFit="1" customWidth="1"/>
    <col min="11" max="11" width="5.5" bestFit="1" customWidth="1"/>
    <col min="12" max="12" width="12.25" bestFit="1" customWidth="1"/>
    <col min="13" max="13" width="9.125" bestFit="1" customWidth="1"/>
    <col min="14" max="14" width="16.875" bestFit="1" customWidth="1"/>
    <col min="15" max="15" width="5" bestFit="1" customWidth="1"/>
    <col min="16" max="16" width="14.75" bestFit="1" customWidth="1"/>
    <col min="17" max="17" width="4.25" bestFit="1" customWidth="1"/>
    <col min="18" max="18" width="12.375" bestFit="1" customWidth="1"/>
    <col min="19" max="19" width="5.875" bestFit="1" customWidth="1"/>
    <col min="20" max="20" width="8.75" bestFit="1" customWidth="1"/>
    <col min="21" max="21" width="10.625" bestFit="1" customWidth="1"/>
    <col min="22" max="22" width="11.125" bestFit="1" customWidth="1"/>
    <col min="23" max="23" width="9.25" bestFit="1" customWidth="1"/>
    <col min="24" max="24" width="4.25" bestFit="1" customWidth="1"/>
    <col min="25" max="25" width="10.75" bestFit="1" customWidth="1"/>
    <col min="26" max="27" width="10.5" bestFit="1" customWidth="1"/>
  </cols>
  <sheetData>
    <row r="4" spans="1:6" x14ac:dyDescent="0.5">
      <c r="A4" s="6" t="s">
        <v>2068</v>
      </c>
      <c r="B4" s="6" t="s">
        <v>2069</v>
      </c>
    </row>
    <row r="5" spans="1:6" x14ac:dyDescent="0.5">
      <c r="A5" s="6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5">
      <c r="A6" s="7" t="s">
        <v>2051</v>
      </c>
      <c r="B6" s="14">
        <v>1</v>
      </c>
      <c r="C6" s="14">
        <v>10</v>
      </c>
      <c r="D6" s="14">
        <v>2</v>
      </c>
      <c r="E6" s="14">
        <v>21</v>
      </c>
      <c r="F6" s="14">
        <v>34</v>
      </c>
    </row>
    <row r="7" spans="1:6" x14ac:dyDescent="0.5">
      <c r="A7" s="7" t="s">
        <v>2065</v>
      </c>
      <c r="B7" s="14"/>
      <c r="C7" s="14"/>
      <c r="D7" s="14"/>
      <c r="E7" s="14">
        <v>4</v>
      </c>
      <c r="F7" s="14">
        <v>4</v>
      </c>
    </row>
    <row r="8" spans="1:6" x14ac:dyDescent="0.5">
      <c r="A8" s="7" t="s">
        <v>2044</v>
      </c>
      <c r="B8" s="14">
        <v>4</v>
      </c>
      <c r="C8" s="14">
        <v>21</v>
      </c>
      <c r="D8" s="14">
        <v>1</v>
      </c>
      <c r="E8" s="14">
        <v>34</v>
      </c>
      <c r="F8" s="14">
        <v>60</v>
      </c>
    </row>
    <row r="9" spans="1:6" x14ac:dyDescent="0.5">
      <c r="A9" s="7" t="s">
        <v>2046</v>
      </c>
      <c r="B9" s="14">
        <v>2</v>
      </c>
      <c r="C9" s="14">
        <v>12</v>
      </c>
      <c r="D9" s="14">
        <v>1</v>
      </c>
      <c r="E9" s="14">
        <v>22</v>
      </c>
      <c r="F9" s="14">
        <v>37</v>
      </c>
    </row>
    <row r="10" spans="1:6" x14ac:dyDescent="0.5">
      <c r="A10" s="7" t="s">
        <v>2045</v>
      </c>
      <c r="B10" s="14"/>
      <c r="C10" s="14">
        <v>8</v>
      </c>
      <c r="D10" s="14"/>
      <c r="E10" s="14">
        <v>10</v>
      </c>
      <c r="F10" s="14">
        <v>18</v>
      </c>
    </row>
    <row r="11" spans="1:6" x14ac:dyDescent="0.5">
      <c r="A11" s="7" t="s">
        <v>2036</v>
      </c>
      <c r="B11" s="14">
        <v>1</v>
      </c>
      <c r="C11" s="14">
        <v>7</v>
      </c>
      <c r="D11" s="14"/>
      <c r="E11" s="14">
        <v>9</v>
      </c>
      <c r="F11" s="14">
        <v>17</v>
      </c>
    </row>
    <row r="12" spans="1:6" x14ac:dyDescent="0.5">
      <c r="A12" s="7" t="s">
        <v>2038</v>
      </c>
      <c r="B12" s="14">
        <v>4</v>
      </c>
      <c r="C12" s="14">
        <v>20</v>
      </c>
      <c r="D12" s="14"/>
      <c r="E12" s="14">
        <v>22</v>
      </c>
      <c r="F12" s="14">
        <v>46</v>
      </c>
    </row>
    <row r="13" spans="1:6" x14ac:dyDescent="0.5">
      <c r="A13" s="7" t="s">
        <v>2047</v>
      </c>
      <c r="B13" s="14">
        <v>3</v>
      </c>
      <c r="C13" s="14">
        <v>19</v>
      </c>
      <c r="D13" s="14"/>
      <c r="E13" s="14">
        <v>23</v>
      </c>
      <c r="F13" s="14">
        <v>45</v>
      </c>
    </row>
    <row r="14" spans="1:6" x14ac:dyDescent="0.5">
      <c r="A14" s="7" t="s">
        <v>2058</v>
      </c>
      <c r="B14" s="14">
        <v>1</v>
      </c>
      <c r="C14" s="14">
        <v>6</v>
      </c>
      <c r="D14" s="14"/>
      <c r="E14" s="14">
        <v>10</v>
      </c>
      <c r="F14" s="14">
        <v>17</v>
      </c>
    </row>
    <row r="15" spans="1:6" x14ac:dyDescent="0.5">
      <c r="A15" s="7" t="s">
        <v>2057</v>
      </c>
      <c r="B15" s="14"/>
      <c r="C15" s="14">
        <v>3</v>
      </c>
      <c r="D15" s="14"/>
      <c r="E15" s="14">
        <v>4</v>
      </c>
      <c r="F15" s="14">
        <v>7</v>
      </c>
    </row>
    <row r="16" spans="1:6" x14ac:dyDescent="0.5">
      <c r="A16" s="7" t="s">
        <v>2061</v>
      </c>
      <c r="B16" s="14"/>
      <c r="C16" s="14">
        <v>8</v>
      </c>
      <c r="D16" s="14">
        <v>1</v>
      </c>
      <c r="E16" s="14">
        <v>4</v>
      </c>
      <c r="F16" s="14">
        <v>13</v>
      </c>
    </row>
    <row r="17" spans="1:6" x14ac:dyDescent="0.5">
      <c r="A17" s="7" t="s">
        <v>2050</v>
      </c>
      <c r="B17" s="14">
        <v>1</v>
      </c>
      <c r="C17" s="14">
        <v>6</v>
      </c>
      <c r="D17" s="14">
        <v>1</v>
      </c>
      <c r="E17" s="14">
        <v>13</v>
      </c>
      <c r="F17" s="14">
        <v>21</v>
      </c>
    </row>
    <row r="18" spans="1:6" x14ac:dyDescent="0.5">
      <c r="A18" s="7" t="s">
        <v>2055</v>
      </c>
      <c r="B18" s="14">
        <v>4</v>
      </c>
      <c r="C18" s="14">
        <v>11</v>
      </c>
      <c r="D18" s="14">
        <v>1</v>
      </c>
      <c r="E18" s="14">
        <v>26</v>
      </c>
      <c r="F18" s="14">
        <v>42</v>
      </c>
    </row>
    <row r="19" spans="1:6" x14ac:dyDescent="0.5">
      <c r="A19" s="7" t="s">
        <v>2042</v>
      </c>
      <c r="B19" s="14">
        <v>23</v>
      </c>
      <c r="C19" s="14">
        <v>132</v>
      </c>
      <c r="D19" s="14">
        <v>2</v>
      </c>
      <c r="E19" s="14">
        <v>187</v>
      </c>
      <c r="F19" s="14">
        <v>344</v>
      </c>
    </row>
    <row r="20" spans="1:6" x14ac:dyDescent="0.5">
      <c r="A20" s="7" t="s">
        <v>2056</v>
      </c>
      <c r="B20" s="14"/>
      <c r="C20" s="14">
        <v>4</v>
      </c>
      <c r="D20" s="14"/>
      <c r="E20" s="14">
        <v>4</v>
      </c>
      <c r="F20" s="14">
        <v>8</v>
      </c>
    </row>
    <row r="21" spans="1:6" x14ac:dyDescent="0.5">
      <c r="A21" s="7" t="s">
        <v>2034</v>
      </c>
      <c r="B21" s="14">
        <v>6</v>
      </c>
      <c r="C21" s="14">
        <v>30</v>
      </c>
      <c r="D21" s="14"/>
      <c r="E21" s="14">
        <v>49</v>
      </c>
      <c r="F21" s="14">
        <v>85</v>
      </c>
    </row>
    <row r="22" spans="1:6" x14ac:dyDescent="0.5">
      <c r="A22" s="7" t="s">
        <v>2063</v>
      </c>
      <c r="B22" s="14"/>
      <c r="C22" s="14">
        <v>9</v>
      </c>
      <c r="D22" s="14"/>
      <c r="E22" s="14">
        <v>5</v>
      </c>
      <c r="F22" s="14">
        <v>14</v>
      </c>
    </row>
    <row r="23" spans="1:6" x14ac:dyDescent="0.5">
      <c r="A23" s="7" t="s">
        <v>2053</v>
      </c>
      <c r="B23" s="14">
        <v>1</v>
      </c>
      <c r="C23" s="14">
        <v>5</v>
      </c>
      <c r="D23" s="14">
        <v>1</v>
      </c>
      <c r="E23" s="14">
        <v>9</v>
      </c>
      <c r="F23" s="14">
        <v>16</v>
      </c>
    </row>
    <row r="24" spans="1:6" x14ac:dyDescent="0.5">
      <c r="A24" s="7" t="s">
        <v>2060</v>
      </c>
      <c r="B24" s="14">
        <v>3</v>
      </c>
      <c r="C24" s="14">
        <v>3</v>
      </c>
      <c r="D24" s="14"/>
      <c r="E24" s="14">
        <v>11</v>
      </c>
      <c r="F24" s="14">
        <v>17</v>
      </c>
    </row>
    <row r="25" spans="1:6" x14ac:dyDescent="0.5">
      <c r="A25" s="7" t="s">
        <v>2059</v>
      </c>
      <c r="B25" s="14"/>
      <c r="C25" s="14">
        <v>7</v>
      </c>
      <c r="D25" s="14"/>
      <c r="E25" s="14">
        <v>14</v>
      </c>
      <c r="F25" s="14">
        <v>21</v>
      </c>
    </row>
    <row r="26" spans="1:6" x14ac:dyDescent="0.5">
      <c r="A26" s="7" t="s">
        <v>2052</v>
      </c>
      <c r="B26" s="14">
        <v>1</v>
      </c>
      <c r="C26" s="14">
        <v>15</v>
      </c>
      <c r="D26" s="14">
        <v>2</v>
      </c>
      <c r="E26" s="14">
        <v>17</v>
      </c>
      <c r="F26" s="14">
        <v>35</v>
      </c>
    </row>
    <row r="27" spans="1:6" x14ac:dyDescent="0.5">
      <c r="A27" s="7" t="s">
        <v>2048</v>
      </c>
      <c r="B27" s="14"/>
      <c r="C27" s="14">
        <v>16</v>
      </c>
      <c r="D27" s="14">
        <v>1</v>
      </c>
      <c r="E27" s="14">
        <v>28</v>
      </c>
      <c r="F27" s="14">
        <v>45</v>
      </c>
    </row>
    <row r="28" spans="1:6" x14ac:dyDescent="0.5">
      <c r="A28" s="7" t="s">
        <v>2040</v>
      </c>
      <c r="B28" s="14">
        <v>2</v>
      </c>
      <c r="C28" s="14">
        <v>12</v>
      </c>
      <c r="D28" s="14">
        <v>1</v>
      </c>
      <c r="E28" s="14">
        <v>36</v>
      </c>
      <c r="F28" s="14">
        <v>51</v>
      </c>
    </row>
    <row r="29" spans="1:6" x14ac:dyDescent="0.5">
      <c r="A29" s="7" t="s">
        <v>2062</v>
      </c>
      <c r="B29" s="14"/>
      <c r="C29" s="14"/>
      <c r="D29" s="14"/>
      <c r="E29" s="14">
        <v>3</v>
      </c>
      <c r="F29" s="14">
        <v>3</v>
      </c>
    </row>
    <row r="30" spans="1:6" x14ac:dyDescent="0.5">
      <c r="A30" s="7" t="s">
        <v>2067</v>
      </c>
      <c r="B30" s="14">
        <v>57</v>
      </c>
      <c r="C30" s="14">
        <v>364</v>
      </c>
      <c r="D30" s="14">
        <v>14</v>
      </c>
      <c r="E30" s="14">
        <v>565</v>
      </c>
      <c r="F30" s="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88C6-B6B2-4A1D-9122-8439B250DC3E}">
  <dimension ref="A1:E18"/>
  <sheetViews>
    <sheetView workbookViewId="0">
      <selection activeCell="M19" sqref="M19"/>
    </sheetView>
  </sheetViews>
  <sheetFormatPr defaultRowHeight="15.75" x14ac:dyDescent="0.5"/>
  <cols>
    <col min="1" max="1" width="16.4375" bestFit="1" customWidth="1"/>
    <col min="2" max="2" width="15.3125" bestFit="1" customWidth="1"/>
    <col min="3" max="3" width="5.5625" bestFit="1" customWidth="1"/>
    <col min="4" max="4" width="9.1875" bestFit="1" customWidth="1"/>
    <col min="5" max="5" width="10.9375" bestFit="1" customWidth="1"/>
    <col min="6" max="7" width="10.5" bestFit="1" customWidth="1"/>
    <col min="8" max="9" width="13.5" bestFit="1" customWidth="1"/>
    <col min="10" max="11" width="12.5" bestFit="1" customWidth="1"/>
    <col min="12" max="18" width="13.5" bestFit="1" customWidth="1"/>
    <col min="19" max="20" width="12.5" bestFit="1" customWidth="1"/>
    <col min="21" max="30" width="13.5" bestFit="1" customWidth="1"/>
    <col min="31" max="33" width="12.5" bestFit="1" customWidth="1"/>
    <col min="34" max="42" width="13.5" bestFit="1" customWidth="1"/>
    <col min="43" max="45" width="12.5" bestFit="1" customWidth="1"/>
    <col min="46" max="50" width="13.5" bestFit="1" customWidth="1"/>
    <col min="51" max="54" width="12.5" bestFit="1" customWidth="1"/>
    <col min="55" max="63" width="13.5" bestFit="1" customWidth="1"/>
    <col min="64" max="65" width="12.5" bestFit="1" customWidth="1"/>
    <col min="66" max="74" width="13.5" bestFit="1" customWidth="1"/>
    <col min="75" max="82" width="14.5" bestFit="1" customWidth="1"/>
    <col min="83" max="84" width="13.5" bestFit="1" customWidth="1"/>
    <col min="85" max="88" width="14.5" bestFit="1" customWidth="1"/>
    <col min="89" max="90" width="13.5" bestFit="1" customWidth="1"/>
    <col min="91" max="95" width="14.5" bestFit="1" customWidth="1"/>
    <col min="96" max="100" width="12.5" bestFit="1" customWidth="1"/>
    <col min="101" max="108" width="13.5" bestFit="1" customWidth="1"/>
    <col min="109" max="109" width="12.5" bestFit="1" customWidth="1"/>
    <col min="110" max="115" width="13.5" bestFit="1" customWidth="1"/>
    <col min="116" max="118" width="12.5" bestFit="1" customWidth="1"/>
    <col min="119" max="121" width="13.5" bestFit="1" customWidth="1"/>
    <col min="122" max="125" width="12.5" bestFit="1" customWidth="1"/>
    <col min="126" max="128" width="13.5" bestFit="1" customWidth="1"/>
    <col min="129" max="133" width="12.5" bestFit="1" customWidth="1"/>
    <col min="134" max="145" width="13.5" bestFit="1" customWidth="1"/>
    <col min="146" max="148" width="12.5" bestFit="1" customWidth="1"/>
    <col min="149" max="152" width="13.5" bestFit="1" customWidth="1"/>
    <col min="153" max="154" width="12.5" bestFit="1" customWidth="1"/>
    <col min="155" max="160" width="13.5" bestFit="1" customWidth="1"/>
    <col min="161" max="161" width="12.5" bestFit="1" customWidth="1"/>
    <col min="162" max="168" width="13.5" bestFit="1" customWidth="1"/>
    <col min="169" max="173" width="14.5" bestFit="1" customWidth="1"/>
    <col min="174" max="174" width="13.5" bestFit="1" customWidth="1"/>
    <col min="175" max="181" width="14.5" bestFit="1" customWidth="1"/>
    <col min="182" max="184" width="13.5" bestFit="1" customWidth="1"/>
    <col min="185" max="190" width="14.5" bestFit="1" customWidth="1"/>
    <col min="191" max="192" width="12.5" bestFit="1" customWidth="1"/>
    <col min="193" max="196" width="13.5" bestFit="1" customWidth="1"/>
    <col min="197" max="198" width="12.5" bestFit="1" customWidth="1"/>
    <col min="199" max="204" width="13.5" bestFit="1" customWidth="1"/>
    <col min="205" max="206" width="12.5" bestFit="1" customWidth="1"/>
    <col min="207" max="213" width="13.5" bestFit="1" customWidth="1"/>
    <col min="214" max="215" width="12.5" bestFit="1" customWidth="1"/>
    <col min="216" max="220" width="13.5" bestFit="1" customWidth="1"/>
    <col min="221" max="225" width="12.5" bestFit="1" customWidth="1"/>
    <col min="226" max="227" width="13.5" bestFit="1" customWidth="1"/>
    <col min="228" max="228" width="12.5" bestFit="1" customWidth="1"/>
    <col min="229" max="232" width="13.5" bestFit="1" customWidth="1"/>
    <col min="233" max="233" width="12.5" bestFit="1" customWidth="1"/>
    <col min="234" max="237" width="13.5" bestFit="1" customWidth="1"/>
    <col min="238" max="238" width="12.5" bestFit="1" customWidth="1"/>
    <col min="239" max="242" width="13.5" bestFit="1" customWidth="1"/>
    <col min="243" max="244" width="12.5" bestFit="1" customWidth="1"/>
    <col min="245" max="249" width="13.5" bestFit="1" customWidth="1"/>
    <col min="250" max="257" width="14.5" bestFit="1" customWidth="1"/>
    <col min="258" max="260" width="13.5" bestFit="1" customWidth="1"/>
    <col min="261" max="262" width="14.5" bestFit="1" customWidth="1"/>
    <col min="263" max="264" width="12.5" bestFit="1" customWidth="1"/>
    <col min="265" max="265" width="13.5" bestFit="1" customWidth="1"/>
    <col min="266" max="268" width="12.5" bestFit="1" customWidth="1"/>
    <col min="269" max="272" width="13.5" bestFit="1" customWidth="1"/>
    <col min="273" max="277" width="12.5" bestFit="1" customWidth="1"/>
    <col min="278" max="281" width="13.5" bestFit="1" customWidth="1"/>
    <col min="282" max="284" width="12.5" bestFit="1" customWidth="1"/>
    <col min="285" max="285" width="13.5" bestFit="1" customWidth="1"/>
    <col min="286" max="287" width="12.5" bestFit="1" customWidth="1"/>
    <col min="288" max="293" width="13.5" bestFit="1" customWidth="1"/>
    <col min="294" max="294" width="12.5" bestFit="1" customWidth="1"/>
    <col min="295" max="299" width="13.5" bestFit="1" customWidth="1"/>
    <col min="300" max="300" width="12.5" bestFit="1" customWidth="1"/>
    <col min="301" max="308" width="13.5" bestFit="1" customWidth="1"/>
    <col min="309" max="311" width="12.5" bestFit="1" customWidth="1"/>
    <col min="312" max="315" width="13.5" bestFit="1" customWidth="1"/>
    <col min="316" max="316" width="12.5" bestFit="1" customWidth="1"/>
    <col min="317" max="323" width="13.5" bestFit="1" customWidth="1"/>
    <col min="324" max="335" width="14.5" bestFit="1" customWidth="1"/>
    <col min="336" max="336" width="13.5" bestFit="1" customWidth="1"/>
    <col min="337" max="341" width="14.5" bestFit="1" customWidth="1"/>
    <col min="342" max="343" width="12.5" bestFit="1" customWidth="1"/>
    <col min="344" max="361" width="13.5" bestFit="1" customWidth="1"/>
    <col min="362" max="363" width="12.5" bestFit="1" customWidth="1"/>
    <col min="364" max="367" width="13.5" bestFit="1" customWidth="1"/>
    <col min="368" max="370" width="12.5" bestFit="1" customWidth="1"/>
    <col min="371" max="376" width="13.5" bestFit="1" customWidth="1"/>
    <col min="377" max="380" width="12.5" bestFit="1" customWidth="1"/>
    <col min="381" max="385" width="13.5" bestFit="1" customWidth="1"/>
    <col min="386" max="388" width="12.5" bestFit="1" customWidth="1"/>
    <col min="389" max="395" width="13.5" bestFit="1" customWidth="1"/>
    <col min="396" max="397" width="12.5" bestFit="1" customWidth="1"/>
    <col min="398" max="399" width="13.5" bestFit="1" customWidth="1"/>
    <col min="400" max="400" width="12.5" bestFit="1" customWidth="1"/>
    <col min="401" max="411" width="13.5" bestFit="1" customWidth="1"/>
    <col min="412" max="415" width="14.5" bestFit="1" customWidth="1"/>
    <col min="416" max="418" width="13.5" bestFit="1" customWidth="1"/>
    <col min="419" max="422" width="14.5" bestFit="1" customWidth="1"/>
    <col min="423" max="423" width="13.5" bestFit="1" customWidth="1"/>
    <col min="424" max="431" width="14.5" bestFit="1" customWidth="1"/>
    <col min="432" max="434" width="12.5" bestFit="1" customWidth="1"/>
    <col min="435" max="440" width="13.5" bestFit="1" customWidth="1"/>
    <col min="441" max="442" width="12.5" bestFit="1" customWidth="1"/>
    <col min="443" max="449" width="13.5" bestFit="1" customWidth="1"/>
    <col min="450" max="450" width="12.5" bestFit="1" customWidth="1"/>
    <col min="451" max="451" width="13.5" bestFit="1" customWidth="1"/>
    <col min="452" max="452" width="12.5" bestFit="1" customWidth="1"/>
    <col min="453" max="458" width="13.5" bestFit="1" customWidth="1"/>
    <col min="459" max="459" width="12.5" bestFit="1" customWidth="1"/>
    <col min="460" max="464" width="13.5" bestFit="1" customWidth="1"/>
    <col min="465" max="467" width="12.5" bestFit="1" customWidth="1"/>
    <col min="468" max="474" width="13.5" bestFit="1" customWidth="1"/>
    <col min="475" max="478" width="12.5" bestFit="1" customWidth="1"/>
    <col min="479" max="483" width="13.5" bestFit="1" customWidth="1"/>
    <col min="484" max="484" width="12.5" bestFit="1" customWidth="1"/>
    <col min="485" max="492" width="13.5" bestFit="1" customWidth="1"/>
    <col min="493" max="493" width="12.5" bestFit="1" customWidth="1"/>
    <col min="494" max="503" width="13.5" bestFit="1" customWidth="1"/>
    <col min="504" max="507" width="14.5" bestFit="1" customWidth="1"/>
    <col min="508" max="508" width="13.5" bestFit="1" customWidth="1"/>
    <col min="509" max="514" width="14.5" bestFit="1" customWidth="1"/>
    <col min="515" max="516" width="13.5" bestFit="1" customWidth="1"/>
    <col min="517" max="520" width="14.5" bestFit="1" customWidth="1"/>
    <col min="521" max="525" width="12.5" bestFit="1" customWidth="1"/>
    <col min="526" max="529" width="13.5" bestFit="1" customWidth="1"/>
    <col min="530" max="532" width="12.5" bestFit="1" customWidth="1"/>
    <col min="533" max="537" width="13.5" bestFit="1" customWidth="1"/>
    <col min="538" max="543" width="12.5" bestFit="1" customWidth="1"/>
    <col min="544" max="549" width="13.5" bestFit="1" customWidth="1"/>
    <col min="550" max="551" width="12.5" bestFit="1" customWidth="1"/>
    <col min="552" max="553" width="13.5" bestFit="1" customWidth="1"/>
    <col min="554" max="554" width="12.5" bestFit="1" customWidth="1"/>
    <col min="555" max="565" width="13.5" bestFit="1" customWidth="1"/>
    <col min="566" max="568" width="12.5" bestFit="1" customWidth="1"/>
    <col min="569" max="573" width="13.5" bestFit="1" customWidth="1"/>
    <col min="574" max="578" width="12.5" bestFit="1" customWidth="1"/>
    <col min="579" max="583" width="13.5" bestFit="1" customWidth="1"/>
    <col min="584" max="584" width="12.5" bestFit="1" customWidth="1"/>
    <col min="585" max="586" width="13.5" bestFit="1" customWidth="1"/>
    <col min="587" max="587" width="14.5" bestFit="1" customWidth="1"/>
    <col min="588" max="590" width="13.5" bestFit="1" customWidth="1"/>
    <col min="591" max="596" width="14.5" bestFit="1" customWidth="1"/>
    <col min="597" max="598" width="13.5" bestFit="1" customWidth="1"/>
    <col min="599" max="605" width="14.5" bestFit="1" customWidth="1"/>
    <col min="606" max="609" width="13.5" bestFit="1" customWidth="1"/>
    <col min="610" max="610" width="12.5" bestFit="1" customWidth="1"/>
    <col min="611" max="618" width="13.5" bestFit="1" customWidth="1"/>
    <col min="619" max="621" width="12.5" bestFit="1" customWidth="1"/>
    <col min="622" max="632" width="13.5" bestFit="1" customWidth="1"/>
    <col min="633" max="634" width="12.5" bestFit="1" customWidth="1"/>
    <col min="635" max="641" width="13.5" bestFit="1" customWidth="1"/>
    <col min="642" max="642" width="12.5" bestFit="1" customWidth="1"/>
    <col min="643" max="649" width="13.5" bestFit="1" customWidth="1"/>
    <col min="650" max="650" width="12.5" bestFit="1" customWidth="1"/>
    <col min="651" max="658" width="13.5" bestFit="1" customWidth="1"/>
    <col min="659" max="661" width="12.5" bestFit="1" customWidth="1"/>
    <col min="662" max="667" width="13.5" bestFit="1" customWidth="1"/>
    <col min="668" max="669" width="12.5" bestFit="1" customWidth="1"/>
    <col min="670" max="677" width="13.5" bestFit="1" customWidth="1"/>
    <col min="678" max="681" width="14.5" bestFit="1" customWidth="1"/>
    <col min="682" max="684" width="13.5" bestFit="1" customWidth="1"/>
    <col min="685" max="691" width="14.5" bestFit="1" customWidth="1"/>
    <col min="692" max="692" width="13.5" bestFit="1" customWidth="1"/>
    <col min="693" max="698" width="14.5" bestFit="1" customWidth="1"/>
    <col min="699" max="701" width="12.5" bestFit="1" customWidth="1"/>
    <col min="702" max="706" width="13.5" bestFit="1" customWidth="1"/>
    <col min="707" max="709" width="12.5" bestFit="1" customWidth="1"/>
    <col min="710" max="714" width="13.5" bestFit="1" customWidth="1"/>
    <col min="715" max="717" width="12.5" bestFit="1" customWidth="1"/>
    <col min="718" max="721" width="13.5" bestFit="1" customWidth="1"/>
    <col min="722" max="725" width="12.5" bestFit="1" customWidth="1"/>
    <col min="726" max="730" width="13.5" bestFit="1" customWidth="1"/>
    <col min="731" max="733" width="12.5" bestFit="1" customWidth="1"/>
    <col min="734" max="738" width="13.5" bestFit="1" customWidth="1"/>
    <col min="739" max="740" width="12.5" bestFit="1" customWidth="1"/>
    <col min="741" max="745" width="13.5" bestFit="1" customWidth="1"/>
    <col min="746" max="746" width="12.5" bestFit="1" customWidth="1"/>
    <col min="747" max="760" width="13.5" bestFit="1" customWidth="1"/>
    <col min="761" max="763" width="12.5" bestFit="1" customWidth="1"/>
    <col min="764" max="771" width="13.5" bestFit="1" customWidth="1"/>
    <col min="772" max="774" width="14.5" bestFit="1" customWidth="1"/>
    <col min="775" max="776" width="13.5" bestFit="1" customWidth="1"/>
    <col min="777" max="780" width="14.5" bestFit="1" customWidth="1"/>
    <col min="781" max="782" width="13.5" bestFit="1" customWidth="1"/>
    <col min="783" max="786" width="14.5" bestFit="1" customWidth="1"/>
    <col min="787" max="787" width="12.5" bestFit="1" customWidth="1"/>
    <col min="788" max="798" width="13.5" bestFit="1" customWidth="1"/>
    <col min="799" max="800" width="12.5" bestFit="1" customWidth="1"/>
    <col min="801" max="804" width="13.5" bestFit="1" customWidth="1"/>
    <col min="805" max="806" width="12.5" bestFit="1" customWidth="1"/>
    <col min="807" max="812" width="13.5" bestFit="1" customWidth="1"/>
    <col min="813" max="815" width="12.5" bestFit="1" customWidth="1"/>
    <col min="816" max="823" width="13.5" bestFit="1" customWidth="1"/>
    <col min="824" max="826" width="12.5" bestFit="1" customWidth="1"/>
    <col min="827" max="829" width="13.5" bestFit="1" customWidth="1"/>
    <col min="830" max="830" width="12.5" bestFit="1" customWidth="1"/>
    <col min="831" max="836" width="13.5" bestFit="1" customWidth="1"/>
    <col min="837" max="840" width="12.5" bestFit="1" customWidth="1"/>
    <col min="841" max="844" width="13.5" bestFit="1" customWidth="1"/>
    <col min="845" max="846" width="12.5" bestFit="1" customWidth="1"/>
    <col min="847" max="848" width="13.5" bestFit="1" customWidth="1"/>
    <col min="849" max="850" width="12.5" bestFit="1" customWidth="1"/>
    <col min="851" max="854" width="13.5" bestFit="1" customWidth="1"/>
    <col min="855" max="868" width="14.5" bestFit="1" customWidth="1"/>
    <col min="869" max="870" width="13.5" bestFit="1" customWidth="1"/>
    <col min="871" max="878" width="14.5" bestFit="1" customWidth="1"/>
    <col min="879" max="880" width="13.5" bestFit="1" customWidth="1"/>
    <col min="881" max="881" width="6.5" bestFit="1" customWidth="1"/>
    <col min="882" max="882" width="10.5" bestFit="1" customWidth="1"/>
  </cols>
  <sheetData>
    <row r="1" spans="1:5" x14ac:dyDescent="0.5">
      <c r="A1" s="6" t="s">
        <v>2031</v>
      </c>
      <c r="B1" t="s">
        <v>2072</v>
      </c>
    </row>
    <row r="2" spans="1:5" x14ac:dyDescent="0.5">
      <c r="A2" s="6" t="s">
        <v>2085</v>
      </c>
      <c r="B2" t="s">
        <v>2072</v>
      </c>
    </row>
    <row r="4" spans="1:5" x14ac:dyDescent="0.5">
      <c r="A4" s="6" t="s">
        <v>2068</v>
      </c>
      <c r="B4" s="6" t="s">
        <v>2069</v>
      </c>
    </row>
    <row r="5" spans="1:5" x14ac:dyDescent="0.5">
      <c r="A5" s="6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5">
      <c r="A6" s="7" t="s">
        <v>2073</v>
      </c>
      <c r="B6" s="14">
        <v>6</v>
      </c>
      <c r="C6" s="14">
        <v>36</v>
      </c>
      <c r="D6" s="14">
        <v>49</v>
      </c>
      <c r="E6" s="14">
        <v>91</v>
      </c>
    </row>
    <row r="7" spans="1:5" x14ac:dyDescent="0.5">
      <c r="A7" s="7" t="s">
        <v>2074</v>
      </c>
      <c r="B7" s="14">
        <v>7</v>
      </c>
      <c r="C7" s="14">
        <v>28</v>
      </c>
      <c r="D7" s="14">
        <v>44</v>
      </c>
      <c r="E7" s="14">
        <v>79</v>
      </c>
    </row>
    <row r="8" spans="1:5" x14ac:dyDescent="0.5">
      <c r="A8" s="7" t="s">
        <v>2075</v>
      </c>
      <c r="B8" s="14">
        <v>4</v>
      </c>
      <c r="C8" s="14">
        <v>33</v>
      </c>
      <c r="D8" s="14">
        <v>49</v>
      </c>
      <c r="E8" s="14">
        <v>86</v>
      </c>
    </row>
    <row r="9" spans="1:5" x14ac:dyDescent="0.5">
      <c r="A9" s="7" t="s">
        <v>2076</v>
      </c>
      <c r="B9" s="14">
        <v>1</v>
      </c>
      <c r="C9" s="14">
        <v>30</v>
      </c>
      <c r="D9" s="14">
        <v>46</v>
      </c>
      <c r="E9" s="14">
        <v>77</v>
      </c>
    </row>
    <row r="10" spans="1:5" x14ac:dyDescent="0.5">
      <c r="A10" s="7" t="s">
        <v>2077</v>
      </c>
      <c r="B10" s="14">
        <v>3</v>
      </c>
      <c r="C10" s="14">
        <v>35</v>
      </c>
      <c r="D10" s="14">
        <v>46</v>
      </c>
      <c r="E10" s="14">
        <v>84</v>
      </c>
    </row>
    <row r="11" spans="1:5" x14ac:dyDescent="0.5">
      <c r="A11" s="7" t="s">
        <v>2078</v>
      </c>
      <c r="B11" s="14">
        <v>3</v>
      </c>
      <c r="C11" s="14">
        <v>28</v>
      </c>
      <c r="D11" s="14">
        <v>55</v>
      </c>
      <c r="E11" s="14">
        <v>86</v>
      </c>
    </row>
    <row r="12" spans="1:5" x14ac:dyDescent="0.5">
      <c r="A12" s="7" t="s">
        <v>2079</v>
      </c>
      <c r="B12" s="14">
        <v>4</v>
      </c>
      <c r="C12" s="14">
        <v>31</v>
      </c>
      <c r="D12" s="14">
        <v>58</v>
      </c>
      <c r="E12" s="14">
        <v>93</v>
      </c>
    </row>
    <row r="13" spans="1:5" x14ac:dyDescent="0.5">
      <c r="A13" s="7" t="s">
        <v>2080</v>
      </c>
      <c r="B13" s="14">
        <v>8</v>
      </c>
      <c r="C13" s="14">
        <v>35</v>
      </c>
      <c r="D13" s="14">
        <v>41</v>
      </c>
      <c r="E13" s="14">
        <v>84</v>
      </c>
    </row>
    <row r="14" spans="1:5" x14ac:dyDescent="0.5">
      <c r="A14" s="7" t="s">
        <v>2081</v>
      </c>
      <c r="B14" s="14">
        <v>5</v>
      </c>
      <c r="C14" s="14">
        <v>23</v>
      </c>
      <c r="D14" s="14">
        <v>45</v>
      </c>
      <c r="E14" s="14">
        <v>73</v>
      </c>
    </row>
    <row r="15" spans="1:5" x14ac:dyDescent="0.5">
      <c r="A15" s="7" t="s">
        <v>2082</v>
      </c>
      <c r="B15" s="14">
        <v>6</v>
      </c>
      <c r="C15" s="14">
        <v>26</v>
      </c>
      <c r="D15" s="14">
        <v>45</v>
      </c>
      <c r="E15" s="14">
        <v>77</v>
      </c>
    </row>
    <row r="16" spans="1:5" x14ac:dyDescent="0.5">
      <c r="A16" s="7" t="s">
        <v>2083</v>
      </c>
      <c r="B16" s="14">
        <v>3</v>
      </c>
      <c r="C16" s="14">
        <v>27</v>
      </c>
      <c r="D16" s="14">
        <v>45</v>
      </c>
      <c r="E16" s="14">
        <v>75</v>
      </c>
    </row>
    <row r="17" spans="1:5" x14ac:dyDescent="0.5">
      <c r="A17" s="7" t="s">
        <v>2084</v>
      </c>
      <c r="B17" s="14">
        <v>7</v>
      </c>
      <c r="C17" s="14">
        <v>32</v>
      </c>
      <c r="D17" s="14">
        <v>42</v>
      </c>
      <c r="E17" s="14">
        <v>81</v>
      </c>
    </row>
    <row r="18" spans="1:5" x14ac:dyDescent="0.5">
      <c r="A18" s="7" t="s">
        <v>2067</v>
      </c>
      <c r="B18" s="14">
        <v>57</v>
      </c>
      <c r="C18" s="14">
        <v>364</v>
      </c>
      <c r="D18" s="14">
        <v>565</v>
      </c>
      <c r="E18" s="14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41E71-6A6F-4D7F-8825-9276DCA2959C}">
  <dimension ref="A1:J13"/>
  <sheetViews>
    <sheetView workbookViewId="0">
      <selection activeCell="L23" sqref="L23"/>
    </sheetView>
  </sheetViews>
  <sheetFormatPr defaultRowHeight="15.75" x14ac:dyDescent="0.5"/>
  <cols>
    <col min="1" max="1" width="23.875" customWidth="1"/>
    <col min="2" max="2" width="17.75" customWidth="1"/>
    <col min="3" max="3" width="12.75" bestFit="1" customWidth="1"/>
    <col min="4" max="4" width="15.375" bestFit="1" customWidth="1"/>
    <col min="5" max="5" width="14.375" customWidth="1"/>
    <col min="6" max="6" width="20.5" customWidth="1"/>
    <col min="7" max="7" width="15.625" customWidth="1"/>
    <col min="8" max="8" width="18.25" bestFit="1" customWidth="1"/>
  </cols>
  <sheetData>
    <row r="1" spans="1:10" x14ac:dyDescent="0.5">
      <c r="A1" s="7" t="s">
        <v>2086</v>
      </c>
      <c r="B1" s="7" t="s">
        <v>2087</v>
      </c>
      <c r="C1" s="7" t="s">
        <v>2088</v>
      </c>
      <c r="D1" s="7" t="s">
        <v>2089</v>
      </c>
      <c r="E1" s="7" t="s">
        <v>2090</v>
      </c>
      <c r="F1" s="7" t="s">
        <v>2091</v>
      </c>
      <c r="G1" s="7" t="s">
        <v>2092</v>
      </c>
      <c r="H1" s="7" t="s">
        <v>2093</v>
      </c>
      <c r="I1" s="7"/>
      <c r="J1" s="7"/>
    </row>
    <row r="2" spans="1:10" x14ac:dyDescent="0.5">
      <c r="A2" s="10" t="s">
        <v>2094</v>
      </c>
      <c r="B2">
        <f>COUNTIFS(Crowdfunding!$G$2:$G$1001,"successful",Crowdfunding!$D$2:$D$1001,"&lt;1000")</f>
        <v>30</v>
      </c>
      <c r="C2">
        <f>COUNTIFS(Crowdfunding!$G$2:$G$1001,"failed",Crowdfunding!$D$2:$D$1001,"&lt;1000")</f>
        <v>20</v>
      </c>
      <c r="D2">
        <f>COUNTIFS(Crowdfunding!$G$2:$G$1001,"canceled",Crowdfunding!$D$2:$D$1001,"&lt;1000")</f>
        <v>1</v>
      </c>
      <c r="E2">
        <f>SUM(B2:D2)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10" x14ac:dyDescent="0.5">
      <c r="A3" s="10" t="s">
        <v>2095</v>
      </c>
      <c r="B3">
        <f>COUNTIFS(Crowdfunding!$G$2:$G$1001,"successful",Crowdfunding!$D$2:$D$1001,"&gt;=1000",Crowdfunding!$D$2:$D$1001,"&lt;=4999")</f>
        <v>191</v>
      </c>
      <c r="C3">
        <f>COUNTIFS(Crowdfunding!$G$2:$G$1001,"failed",Crowdfunding!$D$2:$D$1001,"&gt;=1000",Crowdfunding!$D$2:$D$1001,"&lt;=4999")</f>
        <v>38</v>
      </c>
      <c r="D3">
        <f>COUNTIFS(Crowdfunding!$G$2:$G$1001,"canceled",Crowdfunding!$D$2:$D$1001,"&gt;=1000",Crowdfunding!$D$2:$D$1001,"&lt;=4999")</f>
        <v>2</v>
      </c>
      <c r="E3">
        <f t="shared" ref="E3:E13" si="0">SUM(B3:D3)</f>
        <v>231</v>
      </c>
      <c r="F3" s="13">
        <f t="shared" ref="F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10" x14ac:dyDescent="0.5">
      <c r="A4" s="10" t="s">
        <v>2096</v>
      </c>
      <c r="B4">
        <f>COUNTIFS(Crowdfunding!$G$2:$G$1001,"successful",Crowdfunding!$D$2:$D$1001,"&gt;=5000",Crowdfunding!$D$2:$D$1001,"&lt;=9999")</f>
        <v>164</v>
      </c>
      <c r="C4">
        <f>COUNTIFS(Crowdfunding!$G$2:$G$1001,"failed",Crowdfunding!$D$2:$D$1001,"&gt;=5000",Crowdfunding!$D$2:$D$1001,"&lt;=9999")</f>
        <v>126</v>
      </c>
      <c r="D4">
        <f>COUNTIFS(Crowdfunding!$G$2:$G$1001,"canceled",Crowdfunding!$D$2:$D$1001,"&gt;=5000",Crowdfunding!$D$2:$D$1001,"&lt;=9999")</f>
        <v>25</v>
      </c>
      <c r="E4">
        <f t="shared" si="0"/>
        <v>315</v>
      </c>
      <c r="F4" s="13">
        <f t="shared" ref="F4" si="4">B4/E4</f>
        <v>0.52063492063492067</v>
      </c>
      <c r="G4" s="13">
        <f t="shared" si="2"/>
        <v>0.4</v>
      </c>
      <c r="H4" s="13">
        <f t="shared" si="3"/>
        <v>7.9365079365079361E-2</v>
      </c>
    </row>
    <row r="5" spans="1:10" x14ac:dyDescent="0.5">
      <c r="A5" s="10" t="s">
        <v>2097</v>
      </c>
      <c r="B5">
        <f>COUNTIFS(Crowdfunding!$G$2:$G$1001,"successful",Crowdfunding!$D$2:$D$1001,"&gt;=10000",Crowdfunding!$D$2:$D$1001,"&lt;=14999")</f>
        <v>4</v>
      </c>
      <c r="C5">
        <f>COUNTIFS(Crowdfunding!$G$2:$G$1001,"failed",Crowdfunding!$D$2:$D$1001,"&gt;=10000",Crowdfunding!$D$2:$D$1001,"&lt;=14999")</f>
        <v>5</v>
      </c>
      <c r="D5">
        <f>COUNTIFS(Crowdfunding!$G$2:$G$1001,"canceled",Crowdfunding!$D$2:$D$1001,"&gt;=10000",Crowdfunding!$D$2:$D$1001,"&lt;=14999")</f>
        <v>0</v>
      </c>
      <c r="E5">
        <f t="shared" si="0"/>
        <v>9</v>
      </c>
      <c r="F5" s="13">
        <f t="shared" ref="F5" si="5">B5/E5</f>
        <v>0.44444444444444442</v>
      </c>
      <c r="G5" s="13">
        <f t="shared" si="2"/>
        <v>0.55555555555555558</v>
      </c>
      <c r="H5" s="13">
        <f t="shared" si="3"/>
        <v>0</v>
      </c>
    </row>
    <row r="6" spans="1:10" x14ac:dyDescent="0.5">
      <c r="A6" s="10" t="s">
        <v>2098</v>
      </c>
      <c r="B6">
        <f>COUNTIFS(Crowdfunding!$G$2:$G$1001,"successful",Crowdfunding!$D$2:$D$1001,"&gt;=15000",Crowdfunding!$D$2:$D$1001,"&lt;=19999")</f>
        <v>10</v>
      </c>
      <c r="C6">
        <f>COUNTIFS(Crowdfunding!$G$2:$G$1001,"failed",Crowdfunding!$D$2:$D$1001,"&gt;=15000",Crowdfunding!$D$2:$D$1001,"&lt;=19999")</f>
        <v>0</v>
      </c>
      <c r="D6">
        <f>COUNTIFS(Crowdfunding!$G$2:$G$1001,"canceled",Crowdfunding!$D$2:$D$1001,"&gt;=15000",Crowdfunding!$D$2:$D$1001,"&lt;=19999")</f>
        <v>0</v>
      </c>
      <c r="E6">
        <f t="shared" si="0"/>
        <v>10</v>
      </c>
      <c r="F6" s="13">
        <f t="shared" ref="F6" si="6">B6/E6</f>
        <v>1</v>
      </c>
      <c r="G6" s="13">
        <f t="shared" si="2"/>
        <v>0</v>
      </c>
      <c r="H6" s="13">
        <f t="shared" si="3"/>
        <v>0</v>
      </c>
    </row>
    <row r="7" spans="1:10" x14ac:dyDescent="0.5">
      <c r="A7" s="10" t="s">
        <v>2099</v>
      </c>
      <c r="B7">
        <f>COUNTIFS(Crowdfunding!$G$2:$G$1001,"successful",Crowdfunding!$D$2:$D$1001,"&gt;=20000",Crowdfunding!$D$2:$D$1001,"&lt;=24999")</f>
        <v>7</v>
      </c>
      <c r="C7">
        <f>COUNTIFS(Crowdfunding!$G$2:$G$1001,"failed",Crowdfunding!$D$2:$D$1001,"&gt;=20000",Crowdfunding!$D$2:$D$1001,"&lt;=24999")</f>
        <v>0</v>
      </c>
      <c r="D7">
        <f>COUNTIFS(Crowdfunding!$G$2:$G$1001,"canceled",Crowdfunding!$D$2:$D$1001,"&gt;=20000",Crowdfunding!$D$2:$D$1001,"&lt;=24999")</f>
        <v>0</v>
      </c>
      <c r="E7">
        <f t="shared" si="0"/>
        <v>7</v>
      </c>
      <c r="F7" s="13">
        <f t="shared" ref="F7" si="7">B7/E7</f>
        <v>1</v>
      </c>
      <c r="G7" s="13">
        <f t="shared" si="2"/>
        <v>0</v>
      </c>
      <c r="H7" s="13">
        <f t="shared" si="3"/>
        <v>0</v>
      </c>
    </row>
    <row r="8" spans="1:10" x14ac:dyDescent="0.5">
      <c r="A8" s="10" t="s">
        <v>2100</v>
      </c>
      <c r="B8">
        <f>COUNTIFS(Crowdfunding!$G$2:$G$1001,"successful",Crowdfunding!$D$2:$D$1001,"&gt;=25000",Crowdfunding!$D$2:$D$1001,"&lt;=29999")</f>
        <v>11</v>
      </c>
      <c r="C8">
        <f>COUNTIFS(Crowdfunding!$G$2:$G$1001,"failed",Crowdfunding!$D$2:$D$1001,"&gt;=25000",Crowdfunding!$D$2:$D$1001,"&lt;=29999")</f>
        <v>3</v>
      </c>
      <c r="D8">
        <f>COUNTIFS(Crowdfunding!$G$2:$G$1001,"canceled",Crowdfunding!$D$2:$D$1001,"&gt;=25000",Crowdfunding!$D$2:$D$1001,"&lt;=29999")</f>
        <v>0</v>
      </c>
      <c r="E8">
        <f t="shared" si="0"/>
        <v>14</v>
      </c>
      <c r="F8" s="13">
        <f t="shared" ref="F8" si="8">B8/E8</f>
        <v>0.7857142857142857</v>
      </c>
      <c r="G8" s="13">
        <f t="shared" si="2"/>
        <v>0.21428571428571427</v>
      </c>
      <c r="H8" s="13">
        <f t="shared" si="3"/>
        <v>0</v>
      </c>
    </row>
    <row r="9" spans="1:10" x14ac:dyDescent="0.5">
      <c r="A9" s="10" t="s">
        <v>2101</v>
      </c>
      <c r="B9">
        <f>COUNTIFS(Crowdfunding!$G$2:$G$1001,"successful",Crowdfunding!$D$2:$D$1001,"&gt;=30000",Crowdfunding!$D$2:$D$1001,"&lt;=34999")</f>
        <v>7</v>
      </c>
      <c r="C9">
        <f>COUNTIFS(Crowdfunding!$G$2:$G$1001,"failed",Crowdfunding!$D$2:$D$1001,"&gt;=30000",Crowdfunding!$D$2:$D$1001,"&lt;=34999")</f>
        <v>0</v>
      </c>
      <c r="D9">
        <f>COUNTIFS(Crowdfunding!$G$2:$G$1001,"canceled",Crowdfunding!$D$2:$D$1001,"&gt;=30000",Crowdfunding!$D$2:$D$1001,"&lt;=34999")</f>
        <v>0</v>
      </c>
      <c r="E9">
        <f t="shared" si="0"/>
        <v>7</v>
      </c>
      <c r="F9" s="13">
        <f t="shared" ref="F9" si="9">B9/E9</f>
        <v>1</v>
      </c>
      <c r="G9" s="13">
        <f t="shared" si="2"/>
        <v>0</v>
      </c>
      <c r="H9" s="13">
        <f t="shared" si="3"/>
        <v>0</v>
      </c>
    </row>
    <row r="10" spans="1:10" x14ac:dyDescent="0.5">
      <c r="A10" s="10" t="s">
        <v>2102</v>
      </c>
      <c r="B10">
        <f>COUNTIFS(Crowdfunding!$G$2:$G$1001,"successful",Crowdfunding!$D$2:$D$1001,"&gt;=35000",Crowdfunding!$D$2:$D$1001,"&lt;=39999")</f>
        <v>8</v>
      </c>
      <c r="C10">
        <f>COUNTIFS(Crowdfunding!$G$2:$G$1001,"failed",Crowdfunding!$D$2:$D$1001,"&gt;=35000",Crowdfunding!$D$2:$D$1001,"&lt;=39999")</f>
        <v>3</v>
      </c>
      <c r="D10">
        <f>COUNTIFS(Crowdfunding!$G$2:$G$1001,"canceled",Crowdfunding!$D$2:$D$1001,"&gt;=35000",Crowdfunding!$D$2:$D$1001,"&lt;=39999")</f>
        <v>1</v>
      </c>
      <c r="E10">
        <f t="shared" si="0"/>
        <v>12</v>
      </c>
      <c r="F10" s="13">
        <f t="shared" ref="F10" si="10">B10/E10</f>
        <v>0.66666666666666663</v>
      </c>
      <c r="G10" s="13">
        <f t="shared" si="2"/>
        <v>0.25</v>
      </c>
      <c r="H10" s="13">
        <f t="shared" si="3"/>
        <v>8.3333333333333329E-2</v>
      </c>
    </row>
    <row r="11" spans="1:10" x14ac:dyDescent="0.5">
      <c r="A11" s="10" t="s">
        <v>2103</v>
      </c>
      <c r="B11">
        <f>COUNTIFS(Crowdfunding!$G$2:$G$1001,"successful",Crowdfunding!$D$2:$D$1001,"&gt;=40000",Crowdfunding!$D$2:$D$1001,"&lt;=44999")</f>
        <v>11</v>
      </c>
      <c r="C11">
        <f>COUNTIFS(Crowdfunding!$G$2:$G$1001,"failed",Crowdfunding!$D$2:$D$1001,"&gt;=40000",Crowdfunding!$D$2:$D$1001,"&lt;=44999")</f>
        <v>3</v>
      </c>
      <c r="D11">
        <f>COUNTIFS(Crowdfunding!$G$2:$G$1001,"canceled",Crowdfunding!$D$2:$D$1001,"&gt;=40000",Crowdfunding!$D$2:$D$1001,"&lt;=44999")</f>
        <v>0</v>
      </c>
      <c r="E11">
        <f t="shared" si="0"/>
        <v>14</v>
      </c>
      <c r="F11" s="13">
        <f t="shared" ref="F11" si="11">B11/E11</f>
        <v>0.7857142857142857</v>
      </c>
      <c r="G11" s="13">
        <f t="shared" si="2"/>
        <v>0.21428571428571427</v>
      </c>
      <c r="H11" s="13">
        <f t="shared" si="3"/>
        <v>0</v>
      </c>
    </row>
    <row r="12" spans="1:10" x14ac:dyDescent="0.5">
      <c r="A12" s="10" t="s">
        <v>2104</v>
      </c>
      <c r="B12">
        <f>COUNTIFS(Crowdfunding!$G$2:$G$1001,"successful",Crowdfunding!$D$2:$D$1001,"&gt;=45000",Crowdfunding!$D$2:$D$1001,"&lt;=49999")</f>
        <v>8</v>
      </c>
      <c r="C12">
        <f>COUNTIFS(Crowdfunding!$G$2:$G$1001,"failed",Crowdfunding!$D$2:$D$1001,"&gt;=45000",Crowdfunding!$D$2:$D$1001,"&lt;=49999")</f>
        <v>3</v>
      </c>
      <c r="D12">
        <f>COUNTIFS(Crowdfunding!$G$2:$G$1001,"canceled",Crowdfunding!$D$2:$D$1001,"&gt;=45000",Crowdfunding!$D$2:$D$1001,"&lt;=49999")</f>
        <v>0</v>
      </c>
      <c r="E12">
        <f t="shared" si="0"/>
        <v>11</v>
      </c>
      <c r="F12" s="13">
        <f t="shared" ref="F12" si="12">B12/E12</f>
        <v>0.72727272727272729</v>
      </c>
      <c r="G12" s="13">
        <f t="shared" si="2"/>
        <v>0.27272727272727271</v>
      </c>
      <c r="H12" s="13">
        <f t="shared" si="3"/>
        <v>0</v>
      </c>
    </row>
    <row r="13" spans="1:10" x14ac:dyDescent="0.5">
      <c r="A13" s="11" t="s">
        <v>2105</v>
      </c>
      <c r="B13">
        <f>COUNTIFS(Crowdfunding!$G$2:$G$1001,"successful",Crowdfunding!$D$2:$D$1001,"&gt;=50000")</f>
        <v>114</v>
      </c>
      <c r="C13">
        <f>COUNTIFS(Crowdfunding!$G$2:$G$1001,"failed",Crowdfunding!$D$2:$D$1001,"&gt;=50000")</f>
        <v>163</v>
      </c>
      <c r="D13">
        <f>COUNTIFS(Crowdfunding!$G$2:$G$1001,"canceled",Crowdfunding!$D$2:$D$1001,"&gt;=50000")</f>
        <v>28</v>
      </c>
      <c r="E13">
        <f t="shared" si="0"/>
        <v>305</v>
      </c>
      <c r="F13" s="13">
        <f t="shared" ref="F13" si="13">B13/E13</f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sortState xmlns:xlrd2="http://schemas.microsoft.com/office/spreadsheetml/2017/richdata2" ref="A1:D1">
    <sortCondition ref="A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56520-8629-4D46-A159-98640898048A}">
  <sheetPr filterMode="1"/>
  <dimension ref="A1:J1018"/>
  <sheetViews>
    <sheetView topLeftCell="A998" workbookViewId="0">
      <selection activeCell="B1018" sqref="B1018"/>
    </sheetView>
  </sheetViews>
  <sheetFormatPr defaultRowHeight="15.75" x14ac:dyDescent="0.5"/>
  <cols>
    <col min="1" max="1" width="14.25" customWidth="1"/>
    <col min="2" max="2" width="19.75" customWidth="1"/>
    <col min="3" max="3" width="9.75" bestFit="1" customWidth="1"/>
    <col min="4" max="4" width="17" customWidth="1"/>
    <col min="8" max="8" width="24.5" customWidth="1"/>
    <col min="11" max="11" width="9.75" bestFit="1" customWidth="1"/>
  </cols>
  <sheetData>
    <row r="1" spans="1:6" ht="20.25" x14ac:dyDescent="0.5">
      <c r="A1" s="10" t="s">
        <v>2106</v>
      </c>
      <c r="B1" s="1" t="s">
        <v>5</v>
      </c>
      <c r="C1" s="1" t="s">
        <v>4</v>
      </c>
      <c r="D1" s="1" t="s">
        <v>5</v>
      </c>
    </row>
    <row r="2" spans="1:6" x14ac:dyDescent="0.5">
      <c r="A2" t="s">
        <v>20</v>
      </c>
      <c r="B2">
        <v>158</v>
      </c>
      <c r="C2" t="s">
        <v>14</v>
      </c>
      <c r="D2">
        <v>0</v>
      </c>
    </row>
    <row r="3" spans="1:6" hidden="1" x14ac:dyDescent="0.5">
      <c r="A3" t="s">
        <v>20</v>
      </c>
      <c r="B3">
        <v>1425</v>
      </c>
      <c r="C3" t="s">
        <v>20</v>
      </c>
      <c r="D3">
        <v>158</v>
      </c>
    </row>
    <row r="4" spans="1:6" hidden="1" x14ac:dyDescent="0.5">
      <c r="A4" t="s">
        <v>20</v>
      </c>
      <c r="B4">
        <v>174</v>
      </c>
      <c r="C4" t="s">
        <v>20</v>
      </c>
      <c r="D4">
        <v>1425</v>
      </c>
    </row>
    <row r="5" spans="1:6" x14ac:dyDescent="0.5">
      <c r="A5" t="s">
        <v>20</v>
      </c>
      <c r="B5">
        <v>227</v>
      </c>
      <c r="C5" t="s">
        <v>14</v>
      </c>
      <c r="D5">
        <v>24</v>
      </c>
    </row>
    <row r="6" spans="1:6" x14ac:dyDescent="0.5">
      <c r="A6" t="s">
        <v>20</v>
      </c>
      <c r="B6">
        <v>220</v>
      </c>
      <c r="C6" t="s">
        <v>14</v>
      </c>
      <c r="D6">
        <v>53</v>
      </c>
    </row>
    <row r="7" spans="1:6" hidden="1" x14ac:dyDescent="0.5">
      <c r="A7" t="s">
        <v>20</v>
      </c>
      <c r="B7">
        <v>98</v>
      </c>
      <c r="C7" t="s">
        <v>20</v>
      </c>
      <c r="D7">
        <v>174</v>
      </c>
    </row>
    <row r="8" spans="1:6" x14ac:dyDescent="0.5">
      <c r="A8" t="s">
        <v>20</v>
      </c>
      <c r="B8">
        <v>100</v>
      </c>
      <c r="C8" t="s">
        <v>14</v>
      </c>
      <c r="D8">
        <v>18</v>
      </c>
    </row>
    <row r="9" spans="1:6" hidden="1" x14ac:dyDescent="0.5">
      <c r="A9" t="s">
        <v>20</v>
      </c>
      <c r="B9">
        <v>1249</v>
      </c>
      <c r="C9" t="s">
        <v>20</v>
      </c>
      <c r="D9">
        <v>227</v>
      </c>
    </row>
    <row r="10" spans="1:6" hidden="1" x14ac:dyDescent="0.5">
      <c r="A10" t="s">
        <v>20</v>
      </c>
      <c r="B10">
        <v>1396</v>
      </c>
      <c r="C10" t="s">
        <v>47</v>
      </c>
      <c r="D10">
        <v>708</v>
      </c>
    </row>
    <row r="11" spans="1:6" x14ac:dyDescent="0.5">
      <c r="A11" t="s">
        <v>20</v>
      </c>
      <c r="B11">
        <v>890</v>
      </c>
      <c r="C11" t="s">
        <v>14</v>
      </c>
      <c r="D11">
        <v>44</v>
      </c>
      <c r="F11" s="10"/>
    </row>
    <row r="12" spans="1:6" hidden="1" x14ac:dyDescent="0.5">
      <c r="A12" t="s">
        <v>20</v>
      </c>
      <c r="B12">
        <v>142</v>
      </c>
      <c r="C12" t="s">
        <v>20</v>
      </c>
      <c r="D12">
        <v>220</v>
      </c>
    </row>
    <row r="13" spans="1:6" x14ac:dyDescent="0.5">
      <c r="A13" t="s">
        <v>20</v>
      </c>
      <c r="B13">
        <v>2673</v>
      </c>
      <c r="C13" t="s">
        <v>14</v>
      </c>
      <c r="D13">
        <v>27</v>
      </c>
    </row>
    <row r="14" spans="1:6" x14ac:dyDescent="0.5">
      <c r="A14" t="s">
        <v>20</v>
      </c>
      <c r="B14">
        <v>163</v>
      </c>
      <c r="C14" t="s">
        <v>14</v>
      </c>
      <c r="D14">
        <v>55</v>
      </c>
    </row>
    <row r="15" spans="1:6" hidden="1" x14ac:dyDescent="0.5">
      <c r="A15" t="s">
        <v>20</v>
      </c>
      <c r="B15">
        <v>2220</v>
      </c>
      <c r="C15" t="s">
        <v>20</v>
      </c>
      <c r="D15">
        <v>98</v>
      </c>
    </row>
    <row r="16" spans="1:6" x14ac:dyDescent="0.5">
      <c r="A16" t="s">
        <v>20</v>
      </c>
      <c r="B16">
        <v>1606</v>
      </c>
      <c r="C16" t="s">
        <v>14</v>
      </c>
      <c r="D16">
        <v>200</v>
      </c>
    </row>
    <row r="17" spans="1:4" x14ac:dyDescent="0.5">
      <c r="A17" t="s">
        <v>20</v>
      </c>
      <c r="B17">
        <v>129</v>
      </c>
      <c r="C17" t="s">
        <v>14</v>
      </c>
      <c r="D17">
        <v>452</v>
      </c>
    </row>
    <row r="18" spans="1:4" hidden="1" x14ac:dyDescent="0.5">
      <c r="A18" t="s">
        <v>20</v>
      </c>
      <c r="B18">
        <v>226</v>
      </c>
      <c r="C18" t="s">
        <v>20</v>
      </c>
      <c r="D18">
        <v>100</v>
      </c>
    </row>
    <row r="19" spans="1:4" hidden="1" x14ac:dyDescent="0.5">
      <c r="A19" t="s">
        <v>20</v>
      </c>
      <c r="B19">
        <v>5419</v>
      </c>
      <c r="C19" t="s">
        <v>20</v>
      </c>
      <c r="D19">
        <v>1249</v>
      </c>
    </row>
    <row r="20" spans="1:4" hidden="1" x14ac:dyDescent="0.5">
      <c r="A20" t="s">
        <v>20</v>
      </c>
      <c r="B20">
        <v>165</v>
      </c>
      <c r="C20" t="s">
        <v>74</v>
      </c>
      <c r="D20">
        <v>135</v>
      </c>
    </row>
    <row r="21" spans="1:4" x14ac:dyDescent="0.5">
      <c r="A21" t="s">
        <v>20</v>
      </c>
      <c r="B21">
        <v>1965</v>
      </c>
      <c r="C21" t="s">
        <v>14</v>
      </c>
      <c r="D21">
        <v>674</v>
      </c>
    </row>
    <row r="22" spans="1:4" hidden="1" x14ac:dyDescent="0.5">
      <c r="A22" t="s">
        <v>20</v>
      </c>
      <c r="B22">
        <v>16</v>
      </c>
      <c r="C22" t="s">
        <v>20</v>
      </c>
      <c r="D22">
        <v>1396</v>
      </c>
    </row>
    <row r="23" spans="1:4" x14ac:dyDescent="0.5">
      <c r="A23" t="s">
        <v>20</v>
      </c>
      <c r="B23">
        <v>107</v>
      </c>
      <c r="C23" t="s">
        <v>14</v>
      </c>
      <c r="D23">
        <v>558</v>
      </c>
    </row>
    <row r="24" spans="1:4" hidden="1" x14ac:dyDescent="0.5">
      <c r="A24" t="s">
        <v>20</v>
      </c>
      <c r="B24">
        <v>134</v>
      </c>
      <c r="C24" t="s">
        <v>20</v>
      </c>
      <c r="D24">
        <v>890</v>
      </c>
    </row>
    <row r="25" spans="1:4" hidden="1" x14ac:dyDescent="0.5">
      <c r="A25" t="s">
        <v>20</v>
      </c>
      <c r="B25">
        <v>198</v>
      </c>
      <c r="C25" t="s">
        <v>20</v>
      </c>
      <c r="D25">
        <v>142</v>
      </c>
    </row>
    <row r="26" spans="1:4" hidden="1" x14ac:dyDescent="0.5">
      <c r="A26" t="s">
        <v>20</v>
      </c>
      <c r="B26">
        <v>111</v>
      </c>
      <c r="C26" t="s">
        <v>20</v>
      </c>
      <c r="D26">
        <v>2673</v>
      </c>
    </row>
    <row r="27" spans="1:4" hidden="1" x14ac:dyDescent="0.5">
      <c r="A27" t="s">
        <v>20</v>
      </c>
      <c r="B27">
        <v>222</v>
      </c>
      <c r="C27" t="s">
        <v>20</v>
      </c>
      <c r="D27">
        <v>163</v>
      </c>
    </row>
    <row r="28" spans="1:4" hidden="1" x14ac:dyDescent="0.5">
      <c r="A28" t="s">
        <v>20</v>
      </c>
      <c r="B28">
        <v>6212</v>
      </c>
      <c r="C28" t="s">
        <v>74</v>
      </c>
      <c r="D28">
        <v>1480</v>
      </c>
    </row>
    <row r="29" spans="1:4" x14ac:dyDescent="0.5">
      <c r="A29" t="s">
        <v>20</v>
      </c>
      <c r="B29">
        <v>98</v>
      </c>
      <c r="C29" t="s">
        <v>14</v>
      </c>
      <c r="D29">
        <v>15</v>
      </c>
    </row>
    <row r="30" spans="1:4" hidden="1" x14ac:dyDescent="0.5">
      <c r="A30" t="s">
        <v>20</v>
      </c>
      <c r="B30">
        <v>92</v>
      </c>
      <c r="C30" t="s">
        <v>20</v>
      </c>
      <c r="D30">
        <v>2220</v>
      </c>
    </row>
    <row r="31" spans="1:4" hidden="1" x14ac:dyDescent="0.5">
      <c r="A31" t="s">
        <v>20</v>
      </c>
      <c r="B31">
        <v>149</v>
      </c>
      <c r="C31" t="s">
        <v>20</v>
      </c>
      <c r="D31">
        <v>1606</v>
      </c>
    </row>
    <row r="32" spans="1:4" hidden="1" x14ac:dyDescent="0.5">
      <c r="A32" t="s">
        <v>20</v>
      </c>
      <c r="B32">
        <v>2431</v>
      </c>
      <c r="C32" t="s">
        <v>20</v>
      </c>
      <c r="D32">
        <v>129</v>
      </c>
    </row>
    <row r="33" spans="1:4" hidden="1" x14ac:dyDescent="0.5">
      <c r="A33" t="s">
        <v>20</v>
      </c>
      <c r="B33">
        <v>303</v>
      </c>
      <c r="C33" t="s">
        <v>20</v>
      </c>
      <c r="D33">
        <v>226</v>
      </c>
    </row>
    <row r="34" spans="1:4" x14ac:dyDescent="0.5">
      <c r="A34" t="s">
        <v>20</v>
      </c>
      <c r="B34">
        <v>209</v>
      </c>
      <c r="C34" t="s">
        <v>14</v>
      </c>
      <c r="D34">
        <v>2307</v>
      </c>
    </row>
    <row r="35" spans="1:4" hidden="1" x14ac:dyDescent="0.5">
      <c r="A35" t="s">
        <v>20</v>
      </c>
      <c r="B35">
        <v>131</v>
      </c>
      <c r="C35" t="s">
        <v>20</v>
      </c>
      <c r="D35">
        <v>5419</v>
      </c>
    </row>
    <row r="36" spans="1:4" hidden="1" x14ac:dyDescent="0.5">
      <c r="A36" t="s">
        <v>20</v>
      </c>
      <c r="B36">
        <v>164</v>
      </c>
      <c r="C36" t="s">
        <v>20</v>
      </c>
      <c r="D36">
        <v>165</v>
      </c>
    </row>
    <row r="37" spans="1:4" hidden="1" x14ac:dyDescent="0.5">
      <c r="A37" t="s">
        <v>20</v>
      </c>
      <c r="B37">
        <v>201</v>
      </c>
      <c r="C37" t="s">
        <v>20</v>
      </c>
      <c r="D37">
        <v>1965</v>
      </c>
    </row>
    <row r="38" spans="1:4" hidden="1" x14ac:dyDescent="0.5">
      <c r="A38" t="s">
        <v>20</v>
      </c>
      <c r="B38">
        <v>211</v>
      </c>
      <c r="C38" t="s">
        <v>20</v>
      </c>
      <c r="D38">
        <v>16</v>
      </c>
    </row>
    <row r="39" spans="1:4" hidden="1" x14ac:dyDescent="0.5">
      <c r="A39" t="s">
        <v>20</v>
      </c>
      <c r="B39">
        <v>128</v>
      </c>
      <c r="C39" t="s">
        <v>20</v>
      </c>
      <c r="D39">
        <v>107</v>
      </c>
    </row>
    <row r="40" spans="1:4" hidden="1" x14ac:dyDescent="0.5">
      <c r="A40" t="s">
        <v>20</v>
      </c>
      <c r="B40">
        <v>1600</v>
      </c>
      <c r="C40" t="s">
        <v>20</v>
      </c>
      <c r="D40">
        <v>134</v>
      </c>
    </row>
    <row r="41" spans="1:4" x14ac:dyDescent="0.5">
      <c r="A41" t="s">
        <v>20</v>
      </c>
      <c r="B41">
        <v>249</v>
      </c>
      <c r="C41" t="s">
        <v>14</v>
      </c>
      <c r="D41">
        <v>88</v>
      </c>
    </row>
    <row r="42" spans="1:4" hidden="1" x14ac:dyDescent="0.5">
      <c r="A42" t="s">
        <v>20</v>
      </c>
      <c r="B42">
        <v>236</v>
      </c>
      <c r="C42" t="s">
        <v>20</v>
      </c>
      <c r="D42">
        <v>198</v>
      </c>
    </row>
    <row r="43" spans="1:4" hidden="1" x14ac:dyDescent="0.5">
      <c r="A43" t="s">
        <v>20</v>
      </c>
      <c r="B43">
        <v>4065</v>
      </c>
      <c r="C43" t="s">
        <v>20</v>
      </c>
      <c r="D43">
        <v>111</v>
      </c>
    </row>
    <row r="44" spans="1:4" hidden="1" x14ac:dyDescent="0.5">
      <c r="A44" t="s">
        <v>20</v>
      </c>
      <c r="B44">
        <v>246</v>
      </c>
      <c r="C44" t="s">
        <v>20</v>
      </c>
      <c r="D44">
        <v>222</v>
      </c>
    </row>
    <row r="45" spans="1:4" hidden="1" x14ac:dyDescent="0.5">
      <c r="A45" t="s">
        <v>20</v>
      </c>
      <c r="B45">
        <v>2475</v>
      </c>
      <c r="C45" t="s">
        <v>20</v>
      </c>
      <c r="D45">
        <v>6212</v>
      </c>
    </row>
    <row r="46" spans="1:4" hidden="1" x14ac:dyDescent="0.5">
      <c r="A46" t="s">
        <v>20</v>
      </c>
      <c r="B46">
        <v>76</v>
      </c>
      <c r="C46" t="s">
        <v>20</v>
      </c>
      <c r="D46">
        <v>98</v>
      </c>
    </row>
    <row r="47" spans="1:4" x14ac:dyDescent="0.5">
      <c r="A47" t="s">
        <v>20</v>
      </c>
      <c r="B47">
        <v>54</v>
      </c>
      <c r="C47" t="s">
        <v>14</v>
      </c>
      <c r="D47">
        <v>48</v>
      </c>
    </row>
    <row r="48" spans="1:4" hidden="1" x14ac:dyDescent="0.5">
      <c r="A48" t="s">
        <v>20</v>
      </c>
      <c r="B48">
        <v>88</v>
      </c>
      <c r="C48" t="s">
        <v>20</v>
      </c>
      <c r="D48">
        <v>92</v>
      </c>
    </row>
    <row r="49" spans="1:4" hidden="1" x14ac:dyDescent="0.5">
      <c r="A49" t="s">
        <v>20</v>
      </c>
      <c r="B49">
        <v>85</v>
      </c>
      <c r="C49" t="s">
        <v>20</v>
      </c>
      <c r="D49">
        <v>149</v>
      </c>
    </row>
    <row r="50" spans="1:4" hidden="1" x14ac:dyDescent="0.5">
      <c r="A50" t="s">
        <v>20</v>
      </c>
      <c r="B50">
        <v>170</v>
      </c>
      <c r="C50" t="s">
        <v>20</v>
      </c>
      <c r="D50">
        <v>2431</v>
      </c>
    </row>
    <row r="51" spans="1:4" hidden="1" x14ac:dyDescent="0.5">
      <c r="A51" t="s">
        <v>20</v>
      </c>
      <c r="B51">
        <v>330</v>
      </c>
      <c r="C51" t="s">
        <v>20</v>
      </c>
      <c r="D51">
        <v>303</v>
      </c>
    </row>
    <row r="52" spans="1:4" x14ac:dyDescent="0.5">
      <c r="A52" t="s">
        <v>20</v>
      </c>
      <c r="B52">
        <v>127</v>
      </c>
      <c r="C52" t="s">
        <v>14</v>
      </c>
      <c r="D52">
        <v>1</v>
      </c>
    </row>
    <row r="53" spans="1:4" x14ac:dyDescent="0.5">
      <c r="A53" t="s">
        <v>20</v>
      </c>
      <c r="B53">
        <v>411</v>
      </c>
      <c r="C53" t="s">
        <v>14</v>
      </c>
      <c r="D53">
        <v>1467</v>
      </c>
    </row>
    <row r="54" spans="1:4" x14ac:dyDescent="0.5">
      <c r="A54" t="s">
        <v>20</v>
      </c>
      <c r="B54">
        <v>180</v>
      </c>
      <c r="C54" t="s">
        <v>14</v>
      </c>
      <c r="D54">
        <v>75</v>
      </c>
    </row>
    <row r="55" spans="1:4" hidden="1" x14ac:dyDescent="0.5">
      <c r="A55" t="s">
        <v>20</v>
      </c>
      <c r="B55">
        <v>374</v>
      </c>
      <c r="C55" t="s">
        <v>20</v>
      </c>
      <c r="D55">
        <v>209</v>
      </c>
    </row>
    <row r="56" spans="1:4" x14ac:dyDescent="0.5">
      <c r="A56" t="s">
        <v>20</v>
      </c>
      <c r="B56">
        <v>71</v>
      </c>
      <c r="C56" t="s">
        <v>14</v>
      </c>
      <c r="D56">
        <v>120</v>
      </c>
    </row>
    <row r="57" spans="1:4" hidden="1" x14ac:dyDescent="0.5">
      <c r="A57" t="s">
        <v>20</v>
      </c>
      <c r="B57">
        <v>203</v>
      </c>
      <c r="C57" t="s">
        <v>20</v>
      </c>
      <c r="D57">
        <v>131</v>
      </c>
    </row>
    <row r="58" spans="1:4" hidden="1" x14ac:dyDescent="0.5">
      <c r="A58" t="s">
        <v>20</v>
      </c>
      <c r="B58">
        <v>113</v>
      </c>
      <c r="C58" t="s">
        <v>20</v>
      </c>
      <c r="D58">
        <v>164</v>
      </c>
    </row>
    <row r="59" spans="1:4" hidden="1" x14ac:dyDescent="0.5">
      <c r="A59" t="s">
        <v>20</v>
      </c>
      <c r="B59">
        <v>96</v>
      </c>
      <c r="C59" t="s">
        <v>20</v>
      </c>
      <c r="D59">
        <v>201</v>
      </c>
    </row>
    <row r="60" spans="1:4" hidden="1" x14ac:dyDescent="0.5">
      <c r="A60" t="s">
        <v>20</v>
      </c>
      <c r="B60">
        <v>498</v>
      </c>
      <c r="C60" t="s">
        <v>20</v>
      </c>
      <c r="D60">
        <v>211</v>
      </c>
    </row>
    <row r="61" spans="1:4" hidden="1" x14ac:dyDescent="0.5">
      <c r="A61" t="s">
        <v>20</v>
      </c>
      <c r="B61">
        <v>180</v>
      </c>
      <c r="C61" t="s">
        <v>20</v>
      </c>
      <c r="D61">
        <v>128</v>
      </c>
    </row>
    <row r="62" spans="1:4" hidden="1" x14ac:dyDescent="0.5">
      <c r="A62" t="s">
        <v>20</v>
      </c>
      <c r="B62">
        <v>27</v>
      </c>
      <c r="C62" t="s">
        <v>20</v>
      </c>
      <c r="D62">
        <v>1600</v>
      </c>
    </row>
    <row r="63" spans="1:4" x14ac:dyDescent="0.5">
      <c r="A63" t="s">
        <v>20</v>
      </c>
      <c r="B63">
        <v>2331</v>
      </c>
      <c r="C63" t="s">
        <v>14</v>
      </c>
      <c r="D63">
        <v>2253</v>
      </c>
    </row>
    <row r="64" spans="1:4" hidden="1" x14ac:dyDescent="0.5">
      <c r="A64" t="s">
        <v>20</v>
      </c>
      <c r="B64">
        <v>113</v>
      </c>
      <c r="C64" t="s">
        <v>20</v>
      </c>
      <c r="D64">
        <v>249</v>
      </c>
    </row>
    <row r="65" spans="1:4" x14ac:dyDescent="0.5">
      <c r="A65" t="s">
        <v>20</v>
      </c>
      <c r="B65">
        <v>164</v>
      </c>
      <c r="C65" t="s">
        <v>14</v>
      </c>
      <c r="D65">
        <v>5</v>
      </c>
    </row>
    <row r="66" spans="1:4" x14ac:dyDescent="0.5">
      <c r="A66" t="s">
        <v>20</v>
      </c>
      <c r="B66">
        <v>164</v>
      </c>
      <c r="C66" t="s">
        <v>14</v>
      </c>
      <c r="D66">
        <v>38</v>
      </c>
    </row>
    <row r="67" spans="1:4" hidden="1" x14ac:dyDescent="0.5">
      <c r="A67" t="s">
        <v>20</v>
      </c>
      <c r="B67">
        <v>336</v>
      </c>
      <c r="C67" t="s">
        <v>20</v>
      </c>
      <c r="D67">
        <v>236</v>
      </c>
    </row>
    <row r="68" spans="1:4" x14ac:dyDescent="0.5">
      <c r="A68" t="s">
        <v>20</v>
      </c>
      <c r="B68">
        <v>1917</v>
      </c>
      <c r="C68" t="s">
        <v>14</v>
      </c>
      <c r="D68">
        <v>12</v>
      </c>
    </row>
    <row r="69" spans="1:4" hidden="1" x14ac:dyDescent="0.5">
      <c r="A69" t="s">
        <v>20</v>
      </c>
      <c r="B69">
        <v>95</v>
      </c>
      <c r="C69" t="s">
        <v>20</v>
      </c>
      <c r="D69">
        <v>4065</v>
      </c>
    </row>
    <row r="70" spans="1:4" hidden="1" x14ac:dyDescent="0.5">
      <c r="A70" t="s">
        <v>20</v>
      </c>
      <c r="B70">
        <v>147</v>
      </c>
      <c r="C70" t="s">
        <v>20</v>
      </c>
      <c r="D70">
        <v>246</v>
      </c>
    </row>
    <row r="71" spans="1:4" hidden="1" x14ac:dyDescent="0.5">
      <c r="A71" t="s">
        <v>20</v>
      </c>
      <c r="B71">
        <v>86</v>
      </c>
      <c r="C71" t="s">
        <v>74</v>
      </c>
      <c r="D71">
        <v>17</v>
      </c>
    </row>
    <row r="72" spans="1:4" hidden="1" x14ac:dyDescent="0.5">
      <c r="A72" t="s">
        <v>20</v>
      </c>
      <c r="B72">
        <v>83</v>
      </c>
      <c r="C72" t="s">
        <v>20</v>
      </c>
      <c r="D72">
        <v>2475</v>
      </c>
    </row>
    <row r="73" spans="1:4" hidden="1" x14ac:dyDescent="0.5">
      <c r="A73" t="s">
        <v>20</v>
      </c>
      <c r="B73">
        <v>676</v>
      </c>
      <c r="C73" t="s">
        <v>20</v>
      </c>
      <c r="D73">
        <v>76</v>
      </c>
    </row>
    <row r="74" spans="1:4" hidden="1" x14ac:dyDescent="0.5">
      <c r="A74" t="s">
        <v>20</v>
      </c>
      <c r="B74">
        <v>361</v>
      </c>
      <c r="C74" t="s">
        <v>20</v>
      </c>
      <c r="D74">
        <v>54</v>
      </c>
    </row>
    <row r="75" spans="1:4" hidden="1" x14ac:dyDescent="0.5">
      <c r="A75" t="s">
        <v>20</v>
      </c>
      <c r="B75">
        <v>131</v>
      </c>
      <c r="C75" t="s">
        <v>20</v>
      </c>
      <c r="D75">
        <v>88</v>
      </c>
    </row>
    <row r="76" spans="1:4" hidden="1" x14ac:dyDescent="0.5">
      <c r="A76" t="s">
        <v>20</v>
      </c>
      <c r="B76">
        <v>126</v>
      </c>
      <c r="C76" t="s">
        <v>20</v>
      </c>
      <c r="D76">
        <v>85</v>
      </c>
    </row>
    <row r="77" spans="1:4" hidden="1" x14ac:dyDescent="0.5">
      <c r="A77" t="s">
        <v>20</v>
      </c>
      <c r="B77">
        <v>275</v>
      </c>
      <c r="C77" t="s">
        <v>20</v>
      </c>
      <c r="D77">
        <v>170</v>
      </c>
    </row>
    <row r="78" spans="1:4" x14ac:dyDescent="0.5">
      <c r="A78" t="s">
        <v>20</v>
      </c>
      <c r="B78">
        <v>67</v>
      </c>
      <c r="C78" t="s">
        <v>14</v>
      </c>
      <c r="D78">
        <v>1684</v>
      </c>
    </row>
    <row r="79" spans="1:4" x14ac:dyDescent="0.5">
      <c r="A79" t="s">
        <v>20</v>
      </c>
      <c r="B79">
        <v>154</v>
      </c>
      <c r="C79" t="s">
        <v>14</v>
      </c>
      <c r="D79">
        <v>56</v>
      </c>
    </row>
    <row r="80" spans="1:4" hidden="1" x14ac:dyDescent="0.5">
      <c r="A80" t="s">
        <v>20</v>
      </c>
      <c r="B80">
        <v>1782</v>
      </c>
      <c r="C80" t="s">
        <v>20</v>
      </c>
      <c r="D80">
        <v>330</v>
      </c>
    </row>
    <row r="81" spans="1:4" x14ac:dyDescent="0.5">
      <c r="A81" t="s">
        <v>20</v>
      </c>
      <c r="B81">
        <v>903</v>
      </c>
      <c r="C81" t="s">
        <v>14</v>
      </c>
      <c r="D81">
        <v>838</v>
      </c>
    </row>
    <row r="82" spans="1:4" hidden="1" x14ac:dyDescent="0.5">
      <c r="A82" t="s">
        <v>20</v>
      </c>
      <c r="B82">
        <v>94</v>
      </c>
      <c r="C82" t="s">
        <v>20</v>
      </c>
      <c r="D82">
        <v>127</v>
      </c>
    </row>
    <row r="83" spans="1:4" hidden="1" x14ac:dyDescent="0.5">
      <c r="A83" t="s">
        <v>20</v>
      </c>
      <c r="B83">
        <v>180</v>
      </c>
      <c r="C83" t="s">
        <v>20</v>
      </c>
      <c r="D83">
        <v>411</v>
      </c>
    </row>
    <row r="84" spans="1:4" hidden="1" x14ac:dyDescent="0.5">
      <c r="A84" t="s">
        <v>20</v>
      </c>
      <c r="B84">
        <v>533</v>
      </c>
      <c r="C84" t="s">
        <v>20</v>
      </c>
      <c r="D84">
        <v>180</v>
      </c>
    </row>
    <row r="85" spans="1:4" x14ac:dyDescent="0.5">
      <c r="A85" t="s">
        <v>20</v>
      </c>
      <c r="B85">
        <v>2443</v>
      </c>
      <c r="C85" t="s">
        <v>14</v>
      </c>
      <c r="D85">
        <v>1000</v>
      </c>
    </row>
    <row r="86" spans="1:4" hidden="1" x14ac:dyDescent="0.5">
      <c r="A86" t="s">
        <v>20</v>
      </c>
      <c r="B86">
        <v>89</v>
      </c>
      <c r="C86" t="s">
        <v>20</v>
      </c>
      <c r="D86">
        <v>374</v>
      </c>
    </row>
    <row r="87" spans="1:4" hidden="1" x14ac:dyDescent="0.5">
      <c r="A87" t="s">
        <v>20</v>
      </c>
      <c r="B87">
        <v>159</v>
      </c>
      <c r="C87" t="s">
        <v>20</v>
      </c>
      <c r="D87">
        <v>71</v>
      </c>
    </row>
    <row r="88" spans="1:4" hidden="1" x14ac:dyDescent="0.5">
      <c r="A88" t="s">
        <v>20</v>
      </c>
      <c r="B88">
        <v>50</v>
      </c>
      <c r="C88" t="s">
        <v>20</v>
      </c>
      <c r="D88">
        <v>203</v>
      </c>
    </row>
    <row r="89" spans="1:4" x14ac:dyDescent="0.5">
      <c r="A89" t="s">
        <v>20</v>
      </c>
      <c r="B89">
        <v>186</v>
      </c>
      <c r="C89" t="s">
        <v>14</v>
      </c>
      <c r="D89">
        <v>1482</v>
      </c>
    </row>
    <row r="90" spans="1:4" hidden="1" x14ac:dyDescent="0.5">
      <c r="A90" t="s">
        <v>20</v>
      </c>
      <c r="B90">
        <v>1071</v>
      </c>
      <c r="C90" t="s">
        <v>20</v>
      </c>
      <c r="D90">
        <v>113</v>
      </c>
    </row>
    <row r="91" spans="1:4" hidden="1" x14ac:dyDescent="0.5">
      <c r="A91" t="s">
        <v>20</v>
      </c>
      <c r="B91">
        <v>117</v>
      </c>
      <c r="C91" t="s">
        <v>20</v>
      </c>
      <c r="D91">
        <v>96</v>
      </c>
    </row>
    <row r="92" spans="1:4" x14ac:dyDescent="0.5">
      <c r="A92" t="s">
        <v>20</v>
      </c>
      <c r="B92">
        <v>70</v>
      </c>
      <c r="C92" t="s">
        <v>14</v>
      </c>
      <c r="D92">
        <v>106</v>
      </c>
    </row>
    <row r="93" spans="1:4" x14ac:dyDescent="0.5">
      <c r="A93" t="s">
        <v>20</v>
      </c>
      <c r="B93">
        <v>135</v>
      </c>
      <c r="C93" t="s">
        <v>14</v>
      </c>
      <c r="D93">
        <v>679</v>
      </c>
    </row>
    <row r="94" spans="1:4" hidden="1" x14ac:dyDescent="0.5">
      <c r="A94" t="s">
        <v>20</v>
      </c>
      <c r="B94">
        <v>768</v>
      </c>
      <c r="C94" t="s">
        <v>20</v>
      </c>
      <c r="D94">
        <v>498</v>
      </c>
    </row>
    <row r="95" spans="1:4" hidden="1" x14ac:dyDescent="0.5">
      <c r="A95" t="s">
        <v>20</v>
      </c>
      <c r="B95">
        <v>199</v>
      </c>
      <c r="C95" t="s">
        <v>74</v>
      </c>
      <c r="D95">
        <v>610</v>
      </c>
    </row>
    <row r="96" spans="1:4" hidden="1" x14ac:dyDescent="0.5">
      <c r="A96" t="s">
        <v>20</v>
      </c>
      <c r="B96">
        <v>107</v>
      </c>
      <c r="C96" t="s">
        <v>20</v>
      </c>
      <c r="D96">
        <v>180</v>
      </c>
    </row>
    <row r="97" spans="1:4" hidden="1" x14ac:dyDescent="0.5">
      <c r="A97" t="s">
        <v>20</v>
      </c>
      <c r="B97">
        <v>195</v>
      </c>
      <c r="C97" t="s">
        <v>20</v>
      </c>
      <c r="D97">
        <v>27</v>
      </c>
    </row>
    <row r="98" spans="1:4" hidden="1" x14ac:dyDescent="0.5">
      <c r="A98" t="s">
        <v>20</v>
      </c>
      <c r="B98">
        <v>3376</v>
      </c>
      <c r="C98" t="s">
        <v>20</v>
      </c>
      <c r="D98">
        <v>2331</v>
      </c>
    </row>
    <row r="99" spans="1:4" hidden="1" x14ac:dyDescent="0.5">
      <c r="A99" t="s">
        <v>20</v>
      </c>
      <c r="B99">
        <v>41</v>
      </c>
      <c r="C99" t="s">
        <v>20</v>
      </c>
      <c r="D99">
        <v>113</v>
      </c>
    </row>
    <row r="100" spans="1:4" x14ac:dyDescent="0.5">
      <c r="A100" t="s">
        <v>20</v>
      </c>
      <c r="B100">
        <v>1821</v>
      </c>
      <c r="C100" t="s">
        <v>14</v>
      </c>
      <c r="D100">
        <v>1220</v>
      </c>
    </row>
    <row r="101" spans="1:4" hidden="1" x14ac:dyDescent="0.5">
      <c r="A101" t="s">
        <v>20</v>
      </c>
      <c r="B101">
        <v>164</v>
      </c>
      <c r="C101" t="s">
        <v>20</v>
      </c>
      <c r="D101">
        <v>164</v>
      </c>
    </row>
    <row r="102" spans="1:4" x14ac:dyDescent="0.5">
      <c r="A102" t="s">
        <v>20</v>
      </c>
      <c r="B102">
        <v>157</v>
      </c>
      <c r="C102" t="s">
        <v>14</v>
      </c>
      <c r="D102">
        <v>1</v>
      </c>
    </row>
    <row r="103" spans="1:4" hidden="1" x14ac:dyDescent="0.5">
      <c r="A103" t="s">
        <v>20</v>
      </c>
      <c r="B103">
        <v>246</v>
      </c>
      <c r="C103" t="s">
        <v>20</v>
      </c>
      <c r="D103">
        <v>164</v>
      </c>
    </row>
    <row r="104" spans="1:4" hidden="1" x14ac:dyDescent="0.5">
      <c r="A104" t="s">
        <v>20</v>
      </c>
      <c r="B104">
        <v>1396</v>
      </c>
      <c r="C104" t="s">
        <v>20</v>
      </c>
      <c r="D104">
        <v>336</v>
      </c>
    </row>
    <row r="105" spans="1:4" x14ac:dyDescent="0.5">
      <c r="A105" t="s">
        <v>20</v>
      </c>
      <c r="B105">
        <v>2506</v>
      </c>
      <c r="C105" t="s">
        <v>14</v>
      </c>
      <c r="D105">
        <v>37</v>
      </c>
    </row>
    <row r="106" spans="1:4" hidden="1" x14ac:dyDescent="0.5">
      <c r="A106" t="s">
        <v>20</v>
      </c>
      <c r="B106">
        <v>244</v>
      </c>
      <c r="C106" t="s">
        <v>20</v>
      </c>
      <c r="D106">
        <v>1917</v>
      </c>
    </row>
    <row r="107" spans="1:4" hidden="1" x14ac:dyDescent="0.5">
      <c r="A107" t="s">
        <v>20</v>
      </c>
      <c r="B107">
        <v>146</v>
      </c>
      <c r="C107" t="s">
        <v>20</v>
      </c>
      <c r="D107">
        <v>95</v>
      </c>
    </row>
    <row r="108" spans="1:4" hidden="1" x14ac:dyDescent="0.5">
      <c r="A108" t="s">
        <v>20</v>
      </c>
      <c r="B108">
        <v>1267</v>
      </c>
      <c r="C108" t="s">
        <v>20</v>
      </c>
      <c r="D108">
        <v>147</v>
      </c>
    </row>
    <row r="109" spans="1:4" hidden="1" x14ac:dyDescent="0.5">
      <c r="A109" t="s">
        <v>20</v>
      </c>
      <c r="B109">
        <v>1561</v>
      </c>
      <c r="C109" t="s">
        <v>20</v>
      </c>
      <c r="D109">
        <v>86</v>
      </c>
    </row>
    <row r="110" spans="1:4" hidden="1" x14ac:dyDescent="0.5">
      <c r="A110" t="s">
        <v>20</v>
      </c>
      <c r="B110">
        <v>48</v>
      </c>
      <c r="C110" t="s">
        <v>20</v>
      </c>
      <c r="D110">
        <v>83</v>
      </c>
    </row>
    <row r="111" spans="1:4" x14ac:dyDescent="0.5">
      <c r="A111" t="s">
        <v>20</v>
      </c>
      <c r="B111">
        <v>2739</v>
      </c>
      <c r="C111" t="s">
        <v>14</v>
      </c>
      <c r="D111">
        <v>60</v>
      </c>
    </row>
    <row r="112" spans="1:4" x14ac:dyDescent="0.5">
      <c r="A112" t="s">
        <v>20</v>
      </c>
      <c r="B112">
        <v>3537</v>
      </c>
      <c r="C112" t="s">
        <v>14</v>
      </c>
      <c r="D112">
        <v>296</v>
      </c>
    </row>
    <row r="113" spans="1:4" hidden="1" x14ac:dyDescent="0.5">
      <c r="A113" t="s">
        <v>20</v>
      </c>
      <c r="B113">
        <v>2107</v>
      </c>
      <c r="C113" t="s">
        <v>20</v>
      </c>
      <c r="D113">
        <v>676</v>
      </c>
    </row>
    <row r="114" spans="1:4" hidden="1" x14ac:dyDescent="0.5">
      <c r="A114" t="s">
        <v>20</v>
      </c>
      <c r="B114">
        <v>3318</v>
      </c>
      <c r="C114" t="s">
        <v>20</v>
      </c>
      <c r="D114">
        <v>361</v>
      </c>
    </row>
    <row r="115" spans="1:4" hidden="1" x14ac:dyDescent="0.5">
      <c r="A115" t="s">
        <v>20</v>
      </c>
      <c r="B115">
        <v>340</v>
      </c>
      <c r="C115" t="s">
        <v>20</v>
      </c>
      <c r="D115">
        <v>131</v>
      </c>
    </row>
    <row r="116" spans="1:4" hidden="1" x14ac:dyDescent="0.5">
      <c r="A116" t="s">
        <v>20</v>
      </c>
      <c r="B116">
        <v>1442</v>
      </c>
      <c r="C116" t="s">
        <v>20</v>
      </c>
      <c r="D116">
        <v>126</v>
      </c>
    </row>
    <row r="117" spans="1:4" x14ac:dyDescent="0.5">
      <c r="A117" t="s">
        <v>20</v>
      </c>
      <c r="B117">
        <v>126</v>
      </c>
      <c r="C117" t="s">
        <v>14</v>
      </c>
      <c r="D117">
        <v>3304</v>
      </c>
    </row>
    <row r="118" spans="1:4" x14ac:dyDescent="0.5">
      <c r="A118" t="s">
        <v>20</v>
      </c>
      <c r="B118">
        <v>524</v>
      </c>
      <c r="C118" t="s">
        <v>14</v>
      </c>
      <c r="D118">
        <v>73</v>
      </c>
    </row>
    <row r="119" spans="1:4" hidden="1" x14ac:dyDescent="0.5">
      <c r="A119" t="s">
        <v>20</v>
      </c>
      <c r="B119">
        <v>1989</v>
      </c>
      <c r="C119" t="s">
        <v>20</v>
      </c>
      <c r="D119">
        <v>275</v>
      </c>
    </row>
    <row r="120" spans="1:4" hidden="1" x14ac:dyDescent="0.5">
      <c r="A120" t="s">
        <v>20</v>
      </c>
      <c r="B120">
        <v>157</v>
      </c>
      <c r="C120" t="s">
        <v>20</v>
      </c>
      <c r="D120">
        <v>67</v>
      </c>
    </row>
    <row r="121" spans="1:4" hidden="1" x14ac:dyDescent="0.5">
      <c r="A121" t="s">
        <v>20</v>
      </c>
      <c r="B121">
        <v>4498</v>
      </c>
      <c r="C121" t="s">
        <v>20</v>
      </c>
      <c r="D121">
        <v>154</v>
      </c>
    </row>
    <row r="122" spans="1:4" hidden="1" x14ac:dyDescent="0.5">
      <c r="A122" t="s">
        <v>20</v>
      </c>
      <c r="B122">
        <v>80</v>
      </c>
      <c r="C122" t="s">
        <v>20</v>
      </c>
      <c r="D122">
        <v>1782</v>
      </c>
    </row>
    <row r="123" spans="1:4" hidden="1" x14ac:dyDescent="0.5">
      <c r="A123" t="s">
        <v>20</v>
      </c>
      <c r="B123">
        <v>43</v>
      </c>
      <c r="C123" t="s">
        <v>20</v>
      </c>
      <c r="D123">
        <v>903</v>
      </c>
    </row>
    <row r="124" spans="1:4" x14ac:dyDescent="0.5">
      <c r="A124" t="s">
        <v>20</v>
      </c>
      <c r="B124">
        <v>2053</v>
      </c>
      <c r="C124" t="s">
        <v>14</v>
      </c>
      <c r="D124">
        <v>3387</v>
      </c>
    </row>
    <row r="125" spans="1:4" x14ac:dyDescent="0.5">
      <c r="A125" t="s">
        <v>20</v>
      </c>
      <c r="B125">
        <v>168</v>
      </c>
      <c r="C125" t="s">
        <v>14</v>
      </c>
      <c r="D125">
        <v>662</v>
      </c>
    </row>
    <row r="126" spans="1:4" hidden="1" x14ac:dyDescent="0.5">
      <c r="A126" t="s">
        <v>20</v>
      </c>
      <c r="B126">
        <v>4289</v>
      </c>
      <c r="C126" t="s">
        <v>20</v>
      </c>
      <c r="D126">
        <v>94</v>
      </c>
    </row>
    <row r="127" spans="1:4" hidden="1" x14ac:dyDescent="0.5">
      <c r="A127" t="s">
        <v>20</v>
      </c>
      <c r="B127">
        <v>165</v>
      </c>
      <c r="C127" t="s">
        <v>20</v>
      </c>
      <c r="D127">
        <v>180</v>
      </c>
    </row>
    <row r="128" spans="1:4" x14ac:dyDescent="0.5">
      <c r="A128" t="s">
        <v>20</v>
      </c>
      <c r="B128">
        <v>1815</v>
      </c>
      <c r="C128" t="s">
        <v>14</v>
      </c>
      <c r="D128">
        <v>774</v>
      </c>
    </row>
    <row r="129" spans="1:4" x14ac:dyDescent="0.5">
      <c r="A129" t="s">
        <v>20</v>
      </c>
      <c r="B129">
        <v>397</v>
      </c>
      <c r="C129" t="s">
        <v>14</v>
      </c>
      <c r="D129">
        <v>672</v>
      </c>
    </row>
    <row r="130" spans="1:4" hidden="1" x14ac:dyDescent="0.5">
      <c r="A130" t="s">
        <v>20</v>
      </c>
      <c r="B130">
        <v>1539</v>
      </c>
      <c r="C130" t="s">
        <v>74</v>
      </c>
      <c r="D130">
        <v>532</v>
      </c>
    </row>
    <row r="131" spans="1:4" hidden="1" x14ac:dyDescent="0.5">
      <c r="A131" t="s">
        <v>20</v>
      </c>
      <c r="B131">
        <v>138</v>
      </c>
      <c r="C131" t="s">
        <v>74</v>
      </c>
      <c r="D131">
        <v>55</v>
      </c>
    </row>
    <row r="132" spans="1:4" hidden="1" x14ac:dyDescent="0.5">
      <c r="A132" t="s">
        <v>20</v>
      </c>
      <c r="B132">
        <v>3594</v>
      </c>
      <c r="C132" t="s">
        <v>20</v>
      </c>
      <c r="D132">
        <v>533</v>
      </c>
    </row>
    <row r="133" spans="1:4" hidden="1" x14ac:dyDescent="0.5">
      <c r="A133" t="s">
        <v>20</v>
      </c>
      <c r="B133">
        <v>5880</v>
      </c>
      <c r="C133" t="s">
        <v>20</v>
      </c>
      <c r="D133">
        <v>2443</v>
      </c>
    </row>
    <row r="134" spans="1:4" hidden="1" x14ac:dyDescent="0.5">
      <c r="A134" t="s">
        <v>20</v>
      </c>
      <c r="B134">
        <v>112</v>
      </c>
      <c r="C134" t="s">
        <v>20</v>
      </c>
      <c r="D134">
        <v>89</v>
      </c>
    </row>
    <row r="135" spans="1:4" hidden="1" x14ac:dyDescent="0.5">
      <c r="A135" t="s">
        <v>20</v>
      </c>
      <c r="B135">
        <v>943</v>
      </c>
      <c r="C135" t="s">
        <v>20</v>
      </c>
      <c r="D135">
        <v>159</v>
      </c>
    </row>
    <row r="136" spans="1:4" x14ac:dyDescent="0.5">
      <c r="A136" t="s">
        <v>20</v>
      </c>
      <c r="B136">
        <v>2468</v>
      </c>
      <c r="C136" t="s">
        <v>14</v>
      </c>
      <c r="D136">
        <v>940</v>
      </c>
    </row>
    <row r="137" spans="1:4" x14ac:dyDescent="0.5">
      <c r="A137" t="s">
        <v>20</v>
      </c>
      <c r="B137">
        <v>2551</v>
      </c>
      <c r="C137" t="s">
        <v>14</v>
      </c>
      <c r="D137">
        <v>117</v>
      </c>
    </row>
    <row r="138" spans="1:4" hidden="1" x14ac:dyDescent="0.5">
      <c r="A138" t="s">
        <v>20</v>
      </c>
      <c r="B138">
        <v>101</v>
      </c>
      <c r="C138" t="s">
        <v>74</v>
      </c>
      <c r="D138">
        <v>58</v>
      </c>
    </row>
    <row r="139" spans="1:4" hidden="1" x14ac:dyDescent="0.5">
      <c r="A139" t="s">
        <v>20</v>
      </c>
      <c r="B139">
        <v>92</v>
      </c>
      <c r="C139" t="s">
        <v>20</v>
      </c>
      <c r="D139">
        <v>50</v>
      </c>
    </row>
    <row r="140" spans="1:4" x14ac:dyDescent="0.5">
      <c r="A140" t="s">
        <v>20</v>
      </c>
      <c r="B140">
        <v>62</v>
      </c>
      <c r="C140" t="s">
        <v>14</v>
      </c>
      <c r="D140">
        <v>115</v>
      </c>
    </row>
    <row r="141" spans="1:4" x14ac:dyDescent="0.5">
      <c r="A141" t="s">
        <v>20</v>
      </c>
      <c r="B141">
        <v>149</v>
      </c>
      <c r="C141" t="s">
        <v>14</v>
      </c>
      <c r="D141">
        <v>326</v>
      </c>
    </row>
    <row r="142" spans="1:4" hidden="1" x14ac:dyDescent="0.5">
      <c r="A142" t="s">
        <v>20</v>
      </c>
      <c r="B142">
        <v>329</v>
      </c>
      <c r="C142" t="s">
        <v>20</v>
      </c>
      <c r="D142">
        <v>186</v>
      </c>
    </row>
    <row r="143" spans="1:4" hidden="1" x14ac:dyDescent="0.5">
      <c r="A143" t="s">
        <v>20</v>
      </c>
      <c r="B143">
        <v>97</v>
      </c>
      <c r="C143" t="s">
        <v>20</v>
      </c>
      <c r="D143">
        <v>1071</v>
      </c>
    </row>
    <row r="144" spans="1:4" hidden="1" x14ac:dyDescent="0.5">
      <c r="A144" t="s">
        <v>20</v>
      </c>
      <c r="B144">
        <v>1784</v>
      </c>
      <c r="C144" t="s">
        <v>20</v>
      </c>
      <c r="D144">
        <v>117</v>
      </c>
    </row>
    <row r="145" spans="1:4" hidden="1" x14ac:dyDescent="0.5">
      <c r="A145" t="s">
        <v>20</v>
      </c>
      <c r="B145">
        <v>1684</v>
      </c>
      <c r="C145" t="s">
        <v>20</v>
      </c>
      <c r="D145">
        <v>70</v>
      </c>
    </row>
    <row r="146" spans="1:4" hidden="1" x14ac:dyDescent="0.5">
      <c r="A146" t="s">
        <v>20</v>
      </c>
      <c r="B146">
        <v>250</v>
      </c>
      <c r="C146" t="s">
        <v>20</v>
      </c>
      <c r="D146">
        <v>135</v>
      </c>
    </row>
    <row r="147" spans="1:4" hidden="1" x14ac:dyDescent="0.5">
      <c r="A147" t="s">
        <v>20</v>
      </c>
      <c r="B147">
        <v>238</v>
      </c>
      <c r="C147" t="s">
        <v>20</v>
      </c>
      <c r="D147">
        <v>768</v>
      </c>
    </row>
    <row r="148" spans="1:4" hidden="1" x14ac:dyDescent="0.5">
      <c r="A148" t="s">
        <v>20</v>
      </c>
      <c r="B148">
        <v>53</v>
      </c>
      <c r="C148" t="s">
        <v>74</v>
      </c>
      <c r="D148">
        <v>51</v>
      </c>
    </row>
    <row r="149" spans="1:4" hidden="1" x14ac:dyDescent="0.5">
      <c r="A149" t="s">
        <v>20</v>
      </c>
      <c r="B149">
        <v>214</v>
      </c>
      <c r="C149" t="s">
        <v>20</v>
      </c>
      <c r="D149">
        <v>199</v>
      </c>
    </row>
    <row r="150" spans="1:4" hidden="1" x14ac:dyDescent="0.5">
      <c r="A150" t="s">
        <v>20</v>
      </c>
      <c r="B150">
        <v>222</v>
      </c>
      <c r="C150" t="s">
        <v>20</v>
      </c>
      <c r="D150">
        <v>107</v>
      </c>
    </row>
    <row r="151" spans="1:4" hidden="1" x14ac:dyDescent="0.5">
      <c r="A151" t="s">
        <v>20</v>
      </c>
      <c r="B151">
        <v>1884</v>
      </c>
      <c r="C151" t="s">
        <v>20</v>
      </c>
      <c r="D151">
        <v>195</v>
      </c>
    </row>
    <row r="152" spans="1:4" x14ac:dyDescent="0.5">
      <c r="A152" t="s">
        <v>20</v>
      </c>
      <c r="B152">
        <v>218</v>
      </c>
      <c r="C152" t="s">
        <v>14</v>
      </c>
      <c r="D152">
        <v>1</v>
      </c>
    </row>
    <row r="153" spans="1:4" x14ac:dyDescent="0.5">
      <c r="A153" t="s">
        <v>20</v>
      </c>
      <c r="B153">
        <v>6465</v>
      </c>
      <c r="C153" t="s">
        <v>14</v>
      </c>
      <c r="D153">
        <v>1467</v>
      </c>
    </row>
    <row r="154" spans="1:4" hidden="1" x14ac:dyDescent="0.5">
      <c r="A154" t="s">
        <v>20</v>
      </c>
      <c r="B154">
        <v>59</v>
      </c>
      <c r="C154" t="s">
        <v>20</v>
      </c>
      <c r="D154">
        <v>3376</v>
      </c>
    </row>
    <row r="155" spans="1:4" x14ac:dyDescent="0.5">
      <c r="A155" t="s">
        <v>20</v>
      </c>
      <c r="B155">
        <v>88</v>
      </c>
      <c r="C155" t="s">
        <v>14</v>
      </c>
      <c r="D155">
        <v>5681</v>
      </c>
    </row>
    <row r="156" spans="1:4" x14ac:dyDescent="0.5">
      <c r="A156" t="s">
        <v>20</v>
      </c>
      <c r="B156">
        <v>1697</v>
      </c>
      <c r="C156" t="s">
        <v>14</v>
      </c>
      <c r="D156">
        <v>1059</v>
      </c>
    </row>
    <row r="157" spans="1:4" x14ac:dyDescent="0.5">
      <c r="A157" t="s">
        <v>20</v>
      </c>
      <c r="B157">
        <v>92</v>
      </c>
      <c r="C157" t="s">
        <v>14</v>
      </c>
      <c r="D157">
        <v>1194</v>
      </c>
    </row>
    <row r="158" spans="1:4" hidden="1" x14ac:dyDescent="0.5">
      <c r="A158" t="s">
        <v>20</v>
      </c>
      <c r="B158">
        <v>186</v>
      </c>
      <c r="C158" t="s">
        <v>74</v>
      </c>
      <c r="D158">
        <v>379</v>
      </c>
    </row>
    <row r="159" spans="1:4" x14ac:dyDescent="0.5">
      <c r="A159" t="s">
        <v>20</v>
      </c>
      <c r="B159">
        <v>138</v>
      </c>
      <c r="C159" t="s">
        <v>14</v>
      </c>
      <c r="D159">
        <v>30</v>
      </c>
    </row>
    <row r="160" spans="1:4" hidden="1" x14ac:dyDescent="0.5">
      <c r="A160" t="s">
        <v>20</v>
      </c>
      <c r="B160">
        <v>261</v>
      </c>
      <c r="C160" t="s">
        <v>20</v>
      </c>
      <c r="D160">
        <v>41</v>
      </c>
    </row>
    <row r="161" spans="1:4" hidden="1" x14ac:dyDescent="0.5">
      <c r="A161" t="s">
        <v>20</v>
      </c>
      <c r="B161">
        <v>107</v>
      </c>
      <c r="C161" t="s">
        <v>20</v>
      </c>
      <c r="D161">
        <v>1821</v>
      </c>
    </row>
    <row r="162" spans="1:4" hidden="1" x14ac:dyDescent="0.5">
      <c r="A162" t="s">
        <v>20</v>
      </c>
      <c r="B162">
        <v>199</v>
      </c>
      <c r="C162" t="s">
        <v>20</v>
      </c>
      <c r="D162">
        <v>164</v>
      </c>
    </row>
    <row r="163" spans="1:4" x14ac:dyDescent="0.5">
      <c r="A163" t="s">
        <v>20</v>
      </c>
      <c r="B163">
        <v>5512</v>
      </c>
      <c r="C163" t="s">
        <v>14</v>
      </c>
      <c r="D163">
        <v>75</v>
      </c>
    </row>
    <row r="164" spans="1:4" hidden="1" x14ac:dyDescent="0.5">
      <c r="A164" t="s">
        <v>20</v>
      </c>
      <c r="B164">
        <v>86</v>
      </c>
      <c r="C164" t="s">
        <v>20</v>
      </c>
      <c r="D164">
        <v>157</v>
      </c>
    </row>
    <row r="165" spans="1:4" hidden="1" x14ac:dyDescent="0.5">
      <c r="A165" t="s">
        <v>20</v>
      </c>
      <c r="B165">
        <v>2768</v>
      </c>
      <c r="C165" t="s">
        <v>20</v>
      </c>
      <c r="D165">
        <v>246</v>
      </c>
    </row>
    <row r="166" spans="1:4" hidden="1" x14ac:dyDescent="0.5">
      <c r="A166" t="s">
        <v>20</v>
      </c>
      <c r="B166">
        <v>48</v>
      </c>
      <c r="C166" t="s">
        <v>20</v>
      </c>
      <c r="D166">
        <v>1396</v>
      </c>
    </row>
    <row r="167" spans="1:4" hidden="1" x14ac:dyDescent="0.5">
      <c r="A167" t="s">
        <v>20</v>
      </c>
      <c r="B167">
        <v>87</v>
      </c>
      <c r="C167" t="s">
        <v>20</v>
      </c>
      <c r="D167">
        <v>2506</v>
      </c>
    </row>
    <row r="168" spans="1:4" hidden="1" x14ac:dyDescent="0.5">
      <c r="A168" t="s">
        <v>20</v>
      </c>
      <c r="B168">
        <v>1894</v>
      </c>
      <c r="C168" t="s">
        <v>20</v>
      </c>
      <c r="D168">
        <v>244</v>
      </c>
    </row>
    <row r="169" spans="1:4" hidden="1" x14ac:dyDescent="0.5">
      <c r="A169" t="s">
        <v>20</v>
      </c>
      <c r="B169">
        <v>282</v>
      </c>
      <c r="C169" t="s">
        <v>20</v>
      </c>
      <c r="D169">
        <v>146</v>
      </c>
    </row>
    <row r="170" spans="1:4" x14ac:dyDescent="0.5">
      <c r="A170" t="s">
        <v>20</v>
      </c>
      <c r="B170">
        <v>116</v>
      </c>
      <c r="C170" t="s">
        <v>14</v>
      </c>
      <c r="D170">
        <v>955</v>
      </c>
    </row>
    <row r="171" spans="1:4" hidden="1" x14ac:dyDescent="0.5">
      <c r="A171" t="s">
        <v>20</v>
      </c>
      <c r="B171">
        <v>83</v>
      </c>
      <c r="C171" t="s">
        <v>20</v>
      </c>
      <c r="D171">
        <v>1267</v>
      </c>
    </row>
    <row r="172" spans="1:4" x14ac:dyDescent="0.5">
      <c r="A172" t="s">
        <v>20</v>
      </c>
      <c r="B172">
        <v>91</v>
      </c>
      <c r="C172" t="s">
        <v>14</v>
      </c>
      <c r="D172">
        <v>67</v>
      </c>
    </row>
    <row r="173" spans="1:4" x14ac:dyDescent="0.5">
      <c r="A173" t="s">
        <v>20</v>
      </c>
      <c r="B173">
        <v>546</v>
      </c>
      <c r="C173" t="s">
        <v>14</v>
      </c>
      <c r="D173">
        <v>5</v>
      </c>
    </row>
    <row r="174" spans="1:4" x14ac:dyDescent="0.5">
      <c r="A174" t="s">
        <v>20</v>
      </c>
      <c r="B174">
        <v>393</v>
      </c>
      <c r="C174" t="s">
        <v>14</v>
      </c>
      <c r="D174">
        <v>26</v>
      </c>
    </row>
    <row r="175" spans="1:4" hidden="1" x14ac:dyDescent="0.5">
      <c r="A175" t="s">
        <v>20</v>
      </c>
      <c r="B175">
        <v>133</v>
      </c>
      <c r="C175" t="s">
        <v>20</v>
      </c>
      <c r="D175">
        <v>1561</v>
      </c>
    </row>
    <row r="176" spans="1:4" hidden="1" x14ac:dyDescent="0.5">
      <c r="A176" t="s">
        <v>20</v>
      </c>
      <c r="B176">
        <v>254</v>
      </c>
      <c r="C176" t="s">
        <v>20</v>
      </c>
      <c r="D176">
        <v>48</v>
      </c>
    </row>
    <row r="177" spans="1:4" x14ac:dyDescent="0.5">
      <c r="A177" t="s">
        <v>20</v>
      </c>
      <c r="B177">
        <v>176</v>
      </c>
      <c r="C177" t="s">
        <v>14</v>
      </c>
      <c r="D177">
        <v>1130</v>
      </c>
    </row>
    <row r="178" spans="1:4" x14ac:dyDescent="0.5">
      <c r="A178" t="s">
        <v>20</v>
      </c>
      <c r="B178">
        <v>337</v>
      </c>
      <c r="C178" t="s">
        <v>14</v>
      </c>
      <c r="D178">
        <v>782</v>
      </c>
    </row>
    <row r="179" spans="1:4" hidden="1" x14ac:dyDescent="0.5">
      <c r="A179" t="s">
        <v>20</v>
      </c>
      <c r="B179">
        <v>107</v>
      </c>
      <c r="C179" t="s">
        <v>20</v>
      </c>
      <c r="D179">
        <v>2739</v>
      </c>
    </row>
    <row r="180" spans="1:4" x14ac:dyDescent="0.5">
      <c r="A180" t="s">
        <v>20</v>
      </c>
      <c r="B180">
        <v>183</v>
      </c>
      <c r="C180" t="s">
        <v>14</v>
      </c>
      <c r="D180">
        <v>210</v>
      </c>
    </row>
    <row r="181" spans="1:4" hidden="1" x14ac:dyDescent="0.5">
      <c r="A181" t="s">
        <v>20</v>
      </c>
      <c r="B181">
        <v>72</v>
      </c>
      <c r="C181" t="s">
        <v>20</v>
      </c>
      <c r="D181">
        <v>3537</v>
      </c>
    </row>
    <row r="182" spans="1:4" hidden="1" x14ac:dyDescent="0.5">
      <c r="A182" t="s">
        <v>20</v>
      </c>
      <c r="B182">
        <v>295</v>
      </c>
      <c r="C182" t="s">
        <v>20</v>
      </c>
      <c r="D182">
        <v>2107</v>
      </c>
    </row>
    <row r="183" spans="1:4" x14ac:dyDescent="0.5">
      <c r="A183" t="s">
        <v>20</v>
      </c>
      <c r="B183">
        <v>142</v>
      </c>
      <c r="C183" t="s">
        <v>14</v>
      </c>
      <c r="D183">
        <v>136</v>
      </c>
    </row>
    <row r="184" spans="1:4" hidden="1" x14ac:dyDescent="0.5">
      <c r="A184" t="s">
        <v>20</v>
      </c>
      <c r="B184">
        <v>85</v>
      </c>
      <c r="C184" t="s">
        <v>20</v>
      </c>
      <c r="D184">
        <v>3318</v>
      </c>
    </row>
    <row r="185" spans="1:4" x14ac:dyDescent="0.5">
      <c r="A185" t="s">
        <v>20</v>
      </c>
      <c r="B185">
        <v>659</v>
      </c>
      <c r="C185" t="s">
        <v>14</v>
      </c>
      <c r="D185">
        <v>86</v>
      </c>
    </row>
    <row r="186" spans="1:4" hidden="1" x14ac:dyDescent="0.5">
      <c r="A186" t="s">
        <v>20</v>
      </c>
      <c r="B186">
        <v>121</v>
      </c>
      <c r="C186" t="s">
        <v>20</v>
      </c>
      <c r="D186">
        <v>340</v>
      </c>
    </row>
    <row r="187" spans="1:4" x14ac:dyDescent="0.5">
      <c r="A187" t="s">
        <v>20</v>
      </c>
      <c r="B187">
        <v>3742</v>
      </c>
      <c r="C187" t="s">
        <v>14</v>
      </c>
      <c r="D187">
        <v>19</v>
      </c>
    </row>
    <row r="188" spans="1:4" x14ac:dyDescent="0.5">
      <c r="A188" t="s">
        <v>20</v>
      </c>
      <c r="B188">
        <v>223</v>
      </c>
      <c r="C188" t="s">
        <v>14</v>
      </c>
      <c r="D188">
        <v>886</v>
      </c>
    </row>
    <row r="189" spans="1:4" hidden="1" x14ac:dyDescent="0.5">
      <c r="A189" t="s">
        <v>20</v>
      </c>
      <c r="B189">
        <v>133</v>
      </c>
      <c r="C189" t="s">
        <v>20</v>
      </c>
      <c r="D189">
        <v>1442</v>
      </c>
    </row>
    <row r="190" spans="1:4" x14ac:dyDescent="0.5">
      <c r="A190" t="s">
        <v>20</v>
      </c>
      <c r="B190">
        <v>5168</v>
      </c>
      <c r="C190" t="s">
        <v>14</v>
      </c>
      <c r="D190">
        <v>35</v>
      </c>
    </row>
    <row r="191" spans="1:4" hidden="1" x14ac:dyDescent="0.5">
      <c r="A191" t="s">
        <v>20</v>
      </c>
      <c r="B191">
        <v>307</v>
      </c>
      <c r="C191" t="s">
        <v>74</v>
      </c>
      <c r="D191">
        <v>441</v>
      </c>
    </row>
    <row r="192" spans="1:4" x14ac:dyDescent="0.5">
      <c r="A192" t="s">
        <v>20</v>
      </c>
      <c r="B192">
        <v>2441</v>
      </c>
      <c r="C192" t="s">
        <v>14</v>
      </c>
      <c r="D192">
        <v>24</v>
      </c>
    </row>
    <row r="193" spans="1:4" x14ac:dyDescent="0.5">
      <c r="A193" t="s">
        <v>20</v>
      </c>
      <c r="B193">
        <v>1385</v>
      </c>
      <c r="C193" t="s">
        <v>14</v>
      </c>
      <c r="D193">
        <v>86</v>
      </c>
    </row>
    <row r="194" spans="1:4" x14ac:dyDescent="0.5">
      <c r="A194" t="s">
        <v>20</v>
      </c>
      <c r="B194">
        <v>190</v>
      </c>
      <c r="C194" t="s">
        <v>14</v>
      </c>
      <c r="D194">
        <v>243</v>
      </c>
    </row>
    <row r="195" spans="1:4" x14ac:dyDescent="0.5">
      <c r="A195" t="s">
        <v>20</v>
      </c>
      <c r="B195">
        <v>470</v>
      </c>
      <c r="C195" t="s">
        <v>14</v>
      </c>
      <c r="D195">
        <v>65</v>
      </c>
    </row>
    <row r="196" spans="1:4" hidden="1" x14ac:dyDescent="0.5">
      <c r="A196" t="s">
        <v>20</v>
      </c>
      <c r="B196">
        <v>253</v>
      </c>
      <c r="C196" t="s">
        <v>20</v>
      </c>
      <c r="D196">
        <v>126</v>
      </c>
    </row>
    <row r="197" spans="1:4" hidden="1" x14ac:dyDescent="0.5">
      <c r="A197" t="s">
        <v>20</v>
      </c>
      <c r="B197">
        <v>1113</v>
      </c>
      <c r="C197" t="s">
        <v>20</v>
      </c>
      <c r="D197">
        <v>524</v>
      </c>
    </row>
    <row r="198" spans="1:4" x14ac:dyDescent="0.5">
      <c r="A198" t="s">
        <v>20</v>
      </c>
      <c r="B198">
        <v>2283</v>
      </c>
      <c r="C198" t="s">
        <v>14</v>
      </c>
      <c r="D198">
        <v>100</v>
      </c>
    </row>
    <row r="199" spans="1:4" hidden="1" x14ac:dyDescent="0.5">
      <c r="A199" t="s">
        <v>20</v>
      </c>
      <c r="B199">
        <v>1095</v>
      </c>
      <c r="C199" t="s">
        <v>20</v>
      </c>
      <c r="D199">
        <v>1989</v>
      </c>
    </row>
    <row r="200" spans="1:4" x14ac:dyDescent="0.5">
      <c r="A200" t="s">
        <v>20</v>
      </c>
      <c r="B200">
        <v>1690</v>
      </c>
      <c r="C200" t="s">
        <v>14</v>
      </c>
      <c r="D200">
        <v>168</v>
      </c>
    </row>
    <row r="201" spans="1:4" x14ac:dyDescent="0.5">
      <c r="A201" t="s">
        <v>20</v>
      </c>
      <c r="B201">
        <v>191</v>
      </c>
      <c r="C201" t="s">
        <v>14</v>
      </c>
      <c r="D201">
        <v>13</v>
      </c>
    </row>
    <row r="202" spans="1:4" x14ac:dyDescent="0.5">
      <c r="A202" t="s">
        <v>20</v>
      </c>
      <c r="B202">
        <v>2013</v>
      </c>
      <c r="C202" t="s">
        <v>14</v>
      </c>
      <c r="D202">
        <v>1</v>
      </c>
    </row>
    <row r="203" spans="1:4" hidden="1" x14ac:dyDescent="0.5">
      <c r="A203" t="s">
        <v>20</v>
      </c>
      <c r="B203">
        <v>1703</v>
      </c>
      <c r="C203" t="s">
        <v>20</v>
      </c>
      <c r="D203">
        <v>157</v>
      </c>
    </row>
    <row r="204" spans="1:4" hidden="1" x14ac:dyDescent="0.5">
      <c r="A204" t="s">
        <v>20</v>
      </c>
      <c r="B204">
        <v>80</v>
      </c>
      <c r="C204" t="s">
        <v>74</v>
      </c>
      <c r="D204">
        <v>82</v>
      </c>
    </row>
    <row r="205" spans="1:4" hidden="1" x14ac:dyDescent="0.5">
      <c r="A205" t="s">
        <v>20</v>
      </c>
      <c r="B205">
        <v>41</v>
      </c>
      <c r="C205" t="s">
        <v>20</v>
      </c>
      <c r="D205">
        <v>4498</v>
      </c>
    </row>
    <row r="206" spans="1:4" x14ac:dyDescent="0.5">
      <c r="A206" t="s">
        <v>20</v>
      </c>
      <c r="B206">
        <v>187</v>
      </c>
      <c r="C206" t="s">
        <v>14</v>
      </c>
      <c r="D206">
        <v>40</v>
      </c>
    </row>
    <row r="207" spans="1:4" hidden="1" x14ac:dyDescent="0.5">
      <c r="A207" t="s">
        <v>20</v>
      </c>
      <c r="B207">
        <v>2875</v>
      </c>
      <c r="C207" t="s">
        <v>20</v>
      </c>
      <c r="D207">
        <v>80</v>
      </c>
    </row>
    <row r="208" spans="1:4" hidden="1" x14ac:dyDescent="0.5">
      <c r="A208" t="s">
        <v>20</v>
      </c>
      <c r="B208">
        <v>88</v>
      </c>
      <c r="C208" t="s">
        <v>74</v>
      </c>
      <c r="D208">
        <v>57</v>
      </c>
    </row>
    <row r="209" spans="1:4" hidden="1" x14ac:dyDescent="0.5">
      <c r="A209" t="s">
        <v>20</v>
      </c>
      <c r="B209">
        <v>191</v>
      </c>
      <c r="C209" t="s">
        <v>20</v>
      </c>
      <c r="D209">
        <v>43</v>
      </c>
    </row>
    <row r="210" spans="1:4" hidden="1" x14ac:dyDescent="0.5">
      <c r="A210" t="s">
        <v>20</v>
      </c>
      <c r="B210">
        <v>139</v>
      </c>
      <c r="C210" t="s">
        <v>20</v>
      </c>
      <c r="D210">
        <v>2053</v>
      </c>
    </row>
    <row r="211" spans="1:4" hidden="1" x14ac:dyDescent="0.5">
      <c r="A211" t="s">
        <v>20</v>
      </c>
      <c r="B211">
        <v>186</v>
      </c>
      <c r="C211" t="s">
        <v>47</v>
      </c>
      <c r="D211">
        <v>808</v>
      </c>
    </row>
    <row r="212" spans="1:4" x14ac:dyDescent="0.5">
      <c r="A212" t="s">
        <v>20</v>
      </c>
      <c r="B212">
        <v>112</v>
      </c>
      <c r="C212" t="s">
        <v>14</v>
      </c>
      <c r="D212">
        <v>226</v>
      </c>
    </row>
    <row r="213" spans="1:4" x14ac:dyDescent="0.5">
      <c r="A213" t="s">
        <v>20</v>
      </c>
      <c r="B213">
        <v>101</v>
      </c>
      <c r="C213" t="s">
        <v>14</v>
      </c>
      <c r="D213">
        <v>1625</v>
      </c>
    </row>
    <row r="214" spans="1:4" hidden="1" x14ac:dyDescent="0.5">
      <c r="A214" t="s">
        <v>20</v>
      </c>
      <c r="B214">
        <v>206</v>
      </c>
      <c r="C214" t="s">
        <v>20</v>
      </c>
      <c r="D214">
        <v>168</v>
      </c>
    </row>
    <row r="215" spans="1:4" hidden="1" x14ac:dyDescent="0.5">
      <c r="A215" t="s">
        <v>20</v>
      </c>
      <c r="B215">
        <v>154</v>
      </c>
      <c r="C215" t="s">
        <v>20</v>
      </c>
      <c r="D215">
        <v>4289</v>
      </c>
    </row>
    <row r="216" spans="1:4" hidden="1" x14ac:dyDescent="0.5">
      <c r="A216" t="s">
        <v>20</v>
      </c>
      <c r="B216">
        <v>5966</v>
      </c>
      <c r="C216" t="s">
        <v>20</v>
      </c>
      <c r="D216">
        <v>165</v>
      </c>
    </row>
    <row r="217" spans="1:4" x14ac:dyDescent="0.5">
      <c r="A217" t="s">
        <v>20</v>
      </c>
      <c r="B217">
        <v>169</v>
      </c>
      <c r="C217" t="s">
        <v>14</v>
      </c>
      <c r="D217">
        <v>143</v>
      </c>
    </row>
    <row r="218" spans="1:4" hidden="1" x14ac:dyDescent="0.5">
      <c r="A218" t="s">
        <v>20</v>
      </c>
      <c r="B218">
        <v>2106</v>
      </c>
      <c r="C218" t="s">
        <v>20</v>
      </c>
      <c r="D218">
        <v>1815</v>
      </c>
    </row>
    <row r="219" spans="1:4" x14ac:dyDescent="0.5">
      <c r="A219" t="s">
        <v>20</v>
      </c>
      <c r="B219">
        <v>131</v>
      </c>
      <c r="C219" t="s">
        <v>14</v>
      </c>
      <c r="D219">
        <v>934</v>
      </c>
    </row>
    <row r="220" spans="1:4" hidden="1" x14ac:dyDescent="0.5">
      <c r="A220" t="s">
        <v>20</v>
      </c>
      <c r="B220">
        <v>84</v>
      </c>
      <c r="C220" t="s">
        <v>20</v>
      </c>
      <c r="D220">
        <v>397</v>
      </c>
    </row>
    <row r="221" spans="1:4" hidden="1" x14ac:dyDescent="0.5">
      <c r="A221" t="s">
        <v>20</v>
      </c>
      <c r="B221">
        <v>155</v>
      </c>
      <c r="C221" t="s">
        <v>20</v>
      </c>
      <c r="D221">
        <v>1539</v>
      </c>
    </row>
    <row r="222" spans="1:4" x14ac:dyDescent="0.5">
      <c r="A222" t="s">
        <v>20</v>
      </c>
      <c r="B222">
        <v>189</v>
      </c>
      <c r="C222" t="s">
        <v>14</v>
      </c>
      <c r="D222">
        <v>17</v>
      </c>
    </row>
    <row r="223" spans="1:4" x14ac:dyDescent="0.5">
      <c r="A223" t="s">
        <v>20</v>
      </c>
      <c r="B223">
        <v>4799</v>
      </c>
      <c r="C223" t="s">
        <v>14</v>
      </c>
      <c r="D223">
        <v>2179</v>
      </c>
    </row>
    <row r="224" spans="1:4" hidden="1" x14ac:dyDescent="0.5">
      <c r="A224" t="s">
        <v>20</v>
      </c>
      <c r="B224">
        <v>1137</v>
      </c>
      <c r="C224" t="s">
        <v>20</v>
      </c>
      <c r="D224">
        <v>138</v>
      </c>
    </row>
    <row r="225" spans="1:4" x14ac:dyDescent="0.5">
      <c r="A225" t="s">
        <v>20</v>
      </c>
      <c r="B225">
        <v>1152</v>
      </c>
      <c r="C225" t="s">
        <v>14</v>
      </c>
      <c r="D225">
        <v>931</v>
      </c>
    </row>
    <row r="226" spans="1:4" hidden="1" x14ac:dyDescent="0.5">
      <c r="A226" t="s">
        <v>20</v>
      </c>
      <c r="B226">
        <v>50</v>
      </c>
      <c r="C226" t="s">
        <v>20</v>
      </c>
      <c r="D226">
        <v>3594</v>
      </c>
    </row>
    <row r="227" spans="1:4" hidden="1" x14ac:dyDescent="0.5">
      <c r="A227" t="s">
        <v>20</v>
      </c>
      <c r="B227">
        <v>3059</v>
      </c>
      <c r="C227" t="s">
        <v>20</v>
      </c>
      <c r="D227">
        <v>5880</v>
      </c>
    </row>
    <row r="228" spans="1:4" hidden="1" x14ac:dyDescent="0.5">
      <c r="A228" t="s">
        <v>20</v>
      </c>
      <c r="B228">
        <v>34</v>
      </c>
      <c r="C228" t="s">
        <v>20</v>
      </c>
      <c r="D228">
        <v>112</v>
      </c>
    </row>
    <row r="229" spans="1:4" hidden="1" x14ac:dyDescent="0.5">
      <c r="A229" t="s">
        <v>20</v>
      </c>
      <c r="B229">
        <v>220</v>
      </c>
      <c r="C229" t="s">
        <v>20</v>
      </c>
      <c r="D229">
        <v>943</v>
      </c>
    </row>
    <row r="230" spans="1:4" hidden="1" x14ac:dyDescent="0.5">
      <c r="A230" t="s">
        <v>20</v>
      </c>
      <c r="B230">
        <v>1604</v>
      </c>
      <c r="C230" t="s">
        <v>20</v>
      </c>
      <c r="D230">
        <v>2468</v>
      </c>
    </row>
    <row r="231" spans="1:4" hidden="1" x14ac:dyDescent="0.5">
      <c r="A231" t="s">
        <v>20</v>
      </c>
      <c r="B231">
        <v>454</v>
      </c>
      <c r="C231" t="s">
        <v>20</v>
      </c>
      <c r="D231">
        <v>2551</v>
      </c>
    </row>
    <row r="232" spans="1:4" hidden="1" x14ac:dyDescent="0.5">
      <c r="A232" t="s">
        <v>20</v>
      </c>
      <c r="B232">
        <v>123</v>
      </c>
      <c r="C232" t="s">
        <v>20</v>
      </c>
      <c r="D232">
        <v>101</v>
      </c>
    </row>
    <row r="233" spans="1:4" hidden="1" x14ac:dyDescent="0.5">
      <c r="A233" t="s">
        <v>20</v>
      </c>
      <c r="B233">
        <v>299</v>
      </c>
      <c r="C233" t="s">
        <v>74</v>
      </c>
      <c r="D233">
        <v>67</v>
      </c>
    </row>
    <row r="234" spans="1:4" hidden="1" x14ac:dyDescent="0.5">
      <c r="A234" t="s">
        <v>20</v>
      </c>
      <c r="B234">
        <v>2237</v>
      </c>
      <c r="C234" t="s">
        <v>20</v>
      </c>
      <c r="D234">
        <v>92</v>
      </c>
    </row>
    <row r="235" spans="1:4" hidden="1" x14ac:dyDescent="0.5">
      <c r="A235" t="s">
        <v>20</v>
      </c>
      <c r="B235">
        <v>645</v>
      </c>
      <c r="C235" t="s">
        <v>20</v>
      </c>
      <c r="D235">
        <v>62</v>
      </c>
    </row>
    <row r="236" spans="1:4" hidden="1" x14ac:dyDescent="0.5">
      <c r="A236" t="s">
        <v>20</v>
      </c>
      <c r="B236">
        <v>484</v>
      </c>
      <c r="C236" t="s">
        <v>20</v>
      </c>
      <c r="D236">
        <v>149</v>
      </c>
    </row>
    <row r="237" spans="1:4" x14ac:dyDescent="0.5">
      <c r="A237" t="s">
        <v>20</v>
      </c>
      <c r="B237">
        <v>154</v>
      </c>
      <c r="C237" t="s">
        <v>14</v>
      </c>
      <c r="D237">
        <v>92</v>
      </c>
    </row>
    <row r="238" spans="1:4" x14ac:dyDescent="0.5">
      <c r="A238" t="s">
        <v>20</v>
      </c>
      <c r="B238">
        <v>82</v>
      </c>
      <c r="C238" t="s">
        <v>14</v>
      </c>
      <c r="D238">
        <v>57</v>
      </c>
    </row>
    <row r="239" spans="1:4" hidden="1" x14ac:dyDescent="0.5">
      <c r="A239" t="s">
        <v>20</v>
      </c>
      <c r="B239">
        <v>134</v>
      </c>
      <c r="C239" t="s">
        <v>20</v>
      </c>
      <c r="D239">
        <v>329</v>
      </c>
    </row>
    <row r="240" spans="1:4" hidden="1" x14ac:dyDescent="0.5">
      <c r="A240" t="s">
        <v>20</v>
      </c>
      <c r="B240">
        <v>5203</v>
      </c>
      <c r="C240" t="s">
        <v>20</v>
      </c>
      <c r="D240">
        <v>97</v>
      </c>
    </row>
    <row r="241" spans="1:4" x14ac:dyDescent="0.5">
      <c r="A241" t="s">
        <v>20</v>
      </c>
      <c r="B241">
        <v>94</v>
      </c>
      <c r="C241" t="s">
        <v>14</v>
      </c>
      <c r="D241">
        <v>41</v>
      </c>
    </row>
    <row r="242" spans="1:4" hidden="1" x14ac:dyDescent="0.5">
      <c r="A242" t="s">
        <v>20</v>
      </c>
      <c r="B242">
        <v>205</v>
      </c>
      <c r="C242" t="s">
        <v>20</v>
      </c>
      <c r="D242">
        <v>1784</v>
      </c>
    </row>
    <row r="243" spans="1:4" hidden="1" x14ac:dyDescent="0.5">
      <c r="A243" t="s">
        <v>20</v>
      </c>
      <c r="B243">
        <v>92</v>
      </c>
      <c r="C243" t="s">
        <v>20</v>
      </c>
      <c r="D243">
        <v>1684</v>
      </c>
    </row>
    <row r="244" spans="1:4" hidden="1" x14ac:dyDescent="0.5">
      <c r="A244" t="s">
        <v>20</v>
      </c>
      <c r="B244">
        <v>219</v>
      </c>
      <c r="C244" t="s">
        <v>20</v>
      </c>
      <c r="D244">
        <v>250</v>
      </c>
    </row>
    <row r="245" spans="1:4" hidden="1" x14ac:dyDescent="0.5">
      <c r="A245" t="s">
        <v>20</v>
      </c>
      <c r="B245">
        <v>2526</v>
      </c>
      <c r="C245" t="s">
        <v>20</v>
      </c>
      <c r="D245">
        <v>238</v>
      </c>
    </row>
    <row r="246" spans="1:4" hidden="1" x14ac:dyDescent="0.5">
      <c r="A246" t="s">
        <v>20</v>
      </c>
      <c r="B246">
        <v>94</v>
      </c>
      <c r="C246" t="s">
        <v>20</v>
      </c>
      <c r="D246">
        <v>53</v>
      </c>
    </row>
    <row r="247" spans="1:4" hidden="1" x14ac:dyDescent="0.5">
      <c r="A247" t="s">
        <v>20</v>
      </c>
      <c r="B247">
        <v>1713</v>
      </c>
      <c r="C247" t="s">
        <v>20</v>
      </c>
      <c r="D247">
        <v>214</v>
      </c>
    </row>
    <row r="248" spans="1:4" hidden="1" x14ac:dyDescent="0.5">
      <c r="A248" t="s">
        <v>20</v>
      </c>
      <c r="B248">
        <v>249</v>
      </c>
      <c r="C248" t="s">
        <v>20</v>
      </c>
      <c r="D248">
        <v>222</v>
      </c>
    </row>
    <row r="249" spans="1:4" hidden="1" x14ac:dyDescent="0.5">
      <c r="A249" t="s">
        <v>20</v>
      </c>
      <c r="B249">
        <v>192</v>
      </c>
      <c r="C249" t="s">
        <v>20</v>
      </c>
      <c r="D249">
        <v>1884</v>
      </c>
    </row>
    <row r="250" spans="1:4" hidden="1" x14ac:dyDescent="0.5">
      <c r="A250" t="s">
        <v>20</v>
      </c>
      <c r="B250">
        <v>247</v>
      </c>
      <c r="C250" t="s">
        <v>20</v>
      </c>
      <c r="D250">
        <v>218</v>
      </c>
    </row>
    <row r="251" spans="1:4" hidden="1" x14ac:dyDescent="0.5">
      <c r="A251" t="s">
        <v>20</v>
      </c>
      <c r="B251">
        <v>2293</v>
      </c>
      <c r="C251" t="s">
        <v>20</v>
      </c>
      <c r="D251">
        <v>6465</v>
      </c>
    </row>
    <row r="252" spans="1:4" x14ac:dyDescent="0.5">
      <c r="A252" t="s">
        <v>20</v>
      </c>
      <c r="B252">
        <v>3131</v>
      </c>
      <c r="C252" t="s">
        <v>14</v>
      </c>
      <c r="D252">
        <v>1</v>
      </c>
    </row>
    <row r="253" spans="1:4" x14ac:dyDescent="0.5">
      <c r="A253" t="s">
        <v>20</v>
      </c>
      <c r="B253">
        <v>143</v>
      </c>
      <c r="C253" t="s">
        <v>14</v>
      </c>
      <c r="D253">
        <v>101</v>
      </c>
    </row>
    <row r="254" spans="1:4" hidden="1" x14ac:dyDescent="0.5">
      <c r="A254" t="s">
        <v>20</v>
      </c>
      <c r="B254">
        <v>296</v>
      </c>
      <c r="C254" t="s">
        <v>20</v>
      </c>
      <c r="D254">
        <v>59</v>
      </c>
    </row>
    <row r="255" spans="1:4" x14ac:dyDescent="0.5">
      <c r="A255" t="s">
        <v>20</v>
      </c>
      <c r="B255">
        <v>170</v>
      </c>
      <c r="C255" t="s">
        <v>14</v>
      </c>
      <c r="D255">
        <v>1335</v>
      </c>
    </row>
    <row r="256" spans="1:4" hidden="1" x14ac:dyDescent="0.5">
      <c r="A256" t="s">
        <v>20</v>
      </c>
      <c r="B256">
        <v>86</v>
      </c>
      <c r="C256" t="s">
        <v>20</v>
      </c>
      <c r="D256">
        <v>88</v>
      </c>
    </row>
    <row r="257" spans="1:4" hidden="1" x14ac:dyDescent="0.5">
      <c r="A257" t="s">
        <v>20</v>
      </c>
      <c r="B257">
        <v>6286</v>
      </c>
      <c r="C257" t="s">
        <v>20</v>
      </c>
      <c r="D257">
        <v>1697</v>
      </c>
    </row>
    <row r="258" spans="1:4" x14ac:dyDescent="0.5">
      <c r="A258" t="s">
        <v>20</v>
      </c>
      <c r="B258">
        <v>3727</v>
      </c>
      <c r="C258" t="s">
        <v>14</v>
      </c>
      <c r="D258">
        <v>15</v>
      </c>
    </row>
    <row r="259" spans="1:4" hidden="1" x14ac:dyDescent="0.5">
      <c r="A259" t="s">
        <v>20</v>
      </c>
      <c r="B259">
        <v>1605</v>
      </c>
      <c r="C259" t="s">
        <v>20</v>
      </c>
      <c r="D259">
        <v>92</v>
      </c>
    </row>
    <row r="260" spans="1:4" hidden="1" x14ac:dyDescent="0.5">
      <c r="A260" t="s">
        <v>20</v>
      </c>
      <c r="B260">
        <v>2120</v>
      </c>
      <c r="C260" t="s">
        <v>20</v>
      </c>
      <c r="D260">
        <v>186</v>
      </c>
    </row>
    <row r="261" spans="1:4" hidden="1" x14ac:dyDescent="0.5">
      <c r="A261" t="s">
        <v>20</v>
      </c>
      <c r="B261">
        <v>50</v>
      </c>
      <c r="C261" t="s">
        <v>20</v>
      </c>
      <c r="D261">
        <v>138</v>
      </c>
    </row>
    <row r="262" spans="1:4" hidden="1" x14ac:dyDescent="0.5">
      <c r="A262" t="s">
        <v>20</v>
      </c>
      <c r="B262">
        <v>2080</v>
      </c>
      <c r="C262" t="s">
        <v>20</v>
      </c>
      <c r="D262">
        <v>261</v>
      </c>
    </row>
    <row r="263" spans="1:4" x14ac:dyDescent="0.5">
      <c r="A263" t="s">
        <v>20</v>
      </c>
      <c r="B263">
        <v>2105</v>
      </c>
      <c r="C263" t="s">
        <v>14</v>
      </c>
      <c r="D263">
        <v>454</v>
      </c>
    </row>
    <row r="264" spans="1:4" hidden="1" x14ac:dyDescent="0.5">
      <c r="A264" t="s">
        <v>20</v>
      </c>
      <c r="B264">
        <v>2436</v>
      </c>
      <c r="C264" t="s">
        <v>20</v>
      </c>
      <c r="D264">
        <v>107</v>
      </c>
    </row>
    <row r="265" spans="1:4" hidden="1" x14ac:dyDescent="0.5">
      <c r="A265" t="s">
        <v>20</v>
      </c>
      <c r="B265">
        <v>80</v>
      </c>
      <c r="C265" t="s">
        <v>20</v>
      </c>
      <c r="D265">
        <v>199</v>
      </c>
    </row>
    <row r="266" spans="1:4" hidden="1" x14ac:dyDescent="0.5">
      <c r="A266" t="s">
        <v>20</v>
      </c>
      <c r="B266">
        <v>42</v>
      </c>
      <c r="C266" t="s">
        <v>20</v>
      </c>
      <c r="D266">
        <v>5512</v>
      </c>
    </row>
    <row r="267" spans="1:4" hidden="1" x14ac:dyDescent="0.5">
      <c r="A267" t="s">
        <v>20</v>
      </c>
      <c r="B267">
        <v>139</v>
      </c>
      <c r="C267" t="s">
        <v>20</v>
      </c>
      <c r="D267">
        <v>86</v>
      </c>
    </row>
    <row r="268" spans="1:4" x14ac:dyDescent="0.5">
      <c r="A268" t="s">
        <v>20</v>
      </c>
      <c r="B268">
        <v>159</v>
      </c>
      <c r="C268" t="s">
        <v>14</v>
      </c>
      <c r="D268">
        <v>3182</v>
      </c>
    </row>
    <row r="269" spans="1:4" hidden="1" x14ac:dyDescent="0.5">
      <c r="A269" t="s">
        <v>20</v>
      </c>
      <c r="B269">
        <v>381</v>
      </c>
      <c r="C269" t="s">
        <v>20</v>
      </c>
      <c r="D269">
        <v>2768</v>
      </c>
    </row>
    <row r="270" spans="1:4" hidden="1" x14ac:dyDescent="0.5">
      <c r="A270" t="s">
        <v>20</v>
      </c>
      <c r="B270">
        <v>194</v>
      </c>
      <c r="C270" t="s">
        <v>20</v>
      </c>
      <c r="D270">
        <v>48</v>
      </c>
    </row>
    <row r="271" spans="1:4" hidden="1" x14ac:dyDescent="0.5">
      <c r="A271" t="s">
        <v>20</v>
      </c>
      <c r="B271">
        <v>106</v>
      </c>
      <c r="C271" t="s">
        <v>20</v>
      </c>
      <c r="D271">
        <v>87</v>
      </c>
    </row>
    <row r="272" spans="1:4" hidden="1" x14ac:dyDescent="0.5">
      <c r="A272" t="s">
        <v>20</v>
      </c>
      <c r="B272">
        <v>142</v>
      </c>
      <c r="C272" t="s">
        <v>74</v>
      </c>
      <c r="D272">
        <v>1890</v>
      </c>
    </row>
    <row r="273" spans="1:4" hidden="1" x14ac:dyDescent="0.5">
      <c r="A273" t="s">
        <v>20</v>
      </c>
      <c r="B273">
        <v>211</v>
      </c>
      <c r="C273" t="s">
        <v>47</v>
      </c>
      <c r="D273">
        <v>61</v>
      </c>
    </row>
    <row r="274" spans="1:4" hidden="1" x14ac:dyDescent="0.5">
      <c r="A274" t="s">
        <v>20</v>
      </c>
      <c r="B274">
        <v>2756</v>
      </c>
      <c r="C274" t="s">
        <v>20</v>
      </c>
      <c r="D274">
        <v>1894</v>
      </c>
    </row>
    <row r="275" spans="1:4" hidden="1" x14ac:dyDescent="0.5">
      <c r="A275" t="s">
        <v>20</v>
      </c>
      <c r="B275">
        <v>173</v>
      </c>
      <c r="C275" t="s">
        <v>20</v>
      </c>
      <c r="D275">
        <v>282</v>
      </c>
    </row>
    <row r="276" spans="1:4" x14ac:dyDescent="0.5">
      <c r="A276" t="s">
        <v>20</v>
      </c>
      <c r="B276">
        <v>87</v>
      </c>
      <c r="C276" t="s">
        <v>14</v>
      </c>
      <c r="D276">
        <v>15</v>
      </c>
    </row>
    <row r="277" spans="1:4" hidden="1" x14ac:dyDescent="0.5">
      <c r="A277" t="s">
        <v>20</v>
      </c>
      <c r="B277">
        <v>1572</v>
      </c>
      <c r="C277" t="s">
        <v>20</v>
      </c>
      <c r="D277">
        <v>116</v>
      </c>
    </row>
    <row r="278" spans="1:4" x14ac:dyDescent="0.5">
      <c r="A278" t="s">
        <v>20</v>
      </c>
      <c r="B278">
        <v>2346</v>
      </c>
      <c r="C278" t="s">
        <v>14</v>
      </c>
      <c r="D278">
        <v>133</v>
      </c>
    </row>
    <row r="279" spans="1:4" hidden="1" x14ac:dyDescent="0.5">
      <c r="A279" t="s">
        <v>20</v>
      </c>
      <c r="B279">
        <v>115</v>
      </c>
      <c r="C279" t="s">
        <v>20</v>
      </c>
      <c r="D279">
        <v>83</v>
      </c>
    </row>
    <row r="280" spans="1:4" hidden="1" x14ac:dyDescent="0.5">
      <c r="A280" t="s">
        <v>20</v>
      </c>
      <c r="B280">
        <v>85</v>
      </c>
      <c r="C280" t="s">
        <v>20</v>
      </c>
      <c r="D280">
        <v>91</v>
      </c>
    </row>
    <row r="281" spans="1:4" hidden="1" x14ac:dyDescent="0.5">
      <c r="A281" t="s">
        <v>20</v>
      </c>
      <c r="B281">
        <v>144</v>
      </c>
      <c r="C281" t="s">
        <v>20</v>
      </c>
      <c r="D281">
        <v>546</v>
      </c>
    </row>
    <row r="282" spans="1:4" hidden="1" x14ac:dyDescent="0.5">
      <c r="A282" t="s">
        <v>20</v>
      </c>
      <c r="B282">
        <v>2443</v>
      </c>
      <c r="C282" t="s">
        <v>20</v>
      </c>
      <c r="D282">
        <v>393</v>
      </c>
    </row>
    <row r="283" spans="1:4" x14ac:dyDescent="0.5">
      <c r="A283" t="s">
        <v>20</v>
      </c>
      <c r="B283">
        <v>64</v>
      </c>
      <c r="C283" t="s">
        <v>14</v>
      </c>
      <c r="D283">
        <v>2062</v>
      </c>
    </row>
    <row r="284" spans="1:4" hidden="1" x14ac:dyDescent="0.5">
      <c r="A284" t="s">
        <v>20</v>
      </c>
      <c r="B284">
        <v>268</v>
      </c>
      <c r="C284" t="s">
        <v>20</v>
      </c>
      <c r="D284">
        <v>133</v>
      </c>
    </row>
    <row r="285" spans="1:4" x14ac:dyDescent="0.5">
      <c r="A285" t="s">
        <v>20</v>
      </c>
      <c r="B285">
        <v>195</v>
      </c>
      <c r="C285" t="s">
        <v>14</v>
      </c>
      <c r="D285">
        <v>29</v>
      </c>
    </row>
    <row r="286" spans="1:4" x14ac:dyDescent="0.5">
      <c r="A286" t="s">
        <v>20</v>
      </c>
      <c r="B286">
        <v>186</v>
      </c>
      <c r="C286" t="s">
        <v>14</v>
      </c>
      <c r="D286">
        <v>132</v>
      </c>
    </row>
    <row r="287" spans="1:4" hidden="1" x14ac:dyDescent="0.5">
      <c r="A287" t="s">
        <v>20</v>
      </c>
      <c r="B287">
        <v>460</v>
      </c>
      <c r="C287" t="s">
        <v>20</v>
      </c>
      <c r="D287">
        <v>254</v>
      </c>
    </row>
    <row r="288" spans="1:4" hidden="1" x14ac:dyDescent="0.5">
      <c r="A288" t="s">
        <v>20</v>
      </c>
      <c r="B288">
        <v>2528</v>
      </c>
      <c r="C288" t="s">
        <v>74</v>
      </c>
      <c r="D288">
        <v>184</v>
      </c>
    </row>
    <row r="289" spans="1:4" hidden="1" x14ac:dyDescent="0.5">
      <c r="A289" t="s">
        <v>20</v>
      </c>
      <c r="B289">
        <v>3657</v>
      </c>
      <c r="C289" t="s">
        <v>20</v>
      </c>
      <c r="D289">
        <v>176</v>
      </c>
    </row>
    <row r="290" spans="1:4" x14ac:dyDescent="0.5">
      <c r="A290" t="s">
        <v>20</v>
      </c>
      <c r="B290">
        <v>131</v>
      </c>
      <c r="C290" t="s">
        <v>14</v>
      </c>
      <c r="D290">
        <v>137</v>
      </c>
    </row>
    <row r="291" spans="1:4" hidden="1" x14ac:dyDescent="0.5">
      <c r="A291" t="s">
        <v>20</v>
      </c>
      <c r="B291">
        <v>239</v>
      </c>
      <c r="C291" t="s">
        <v>20</v>
      </c>
      <c r="D291">
        <v>337</v>
      </c>
    </row>
    <row r="292" spans="1:4" x14ac:dyDescent="0.5">
      <c r="A292" t="s">
        <v>20</v>
      </c>
      <c r="B292">
        <v>78</v>
      </c>
      <c r="C292" t="s">
        <v>14</v>
      </c>
      <c r="D292">
        <v>908</v>
      </c>
    </row>
    <row r="293" spans="1:4" hidden="1" x14ac:dyDescent="0.5">
      <c r="A293" t="s">
        <v>20</v>
      </c>
      <c r="B293">
        <v>1773</v>
      </c>
      <c r="C293" t="s">
        <v>20</v>
      </c>
      <c r="D293">
        <v>107</v>
      </c>
    </row>
    <row r="294" spans="1:4" x14ac:dyDescent="0.5">
      <c r="A294" t="s">
        <v>20</v>
      </c>
      <c r="B294">
        <v>32</v>
      </c>
      <c r="C294" t="s">
        <v>14</v>
      </c>
      <c r="D294">
        <v>10</v>
      </c>
    </row>
    <row r="295" spans="1:4" hidden="1" x14ac:dyDescent="0.5">
      <c r="A295" t="s">
        <v>20</v>
      </c>
      <c r="B295">
        <v>369</v>
      </c>
      <c r="C295" t="s">
        <v>74</v>
      </c>
      <c r="D295">
        <v>32</v>
      </c>
    </row>
    <row r="296" spans="1:4" hidden="1" x14ac:dyDescent="0.5">
      <c r="A296" t="s">
        <v>20</v>
      </c>
      <c r="B296">
        <v>89</v>
      </c>
      <c r="C296" t="s">
        <v>20</v>
      </c>
      <c r="D296">
        <v>183</v>
      </c>
    </row>
    <row r="297" spans="1:4" x14ac:dyDescent="0.5">
      <c r="A297" t="s">
        <v>20</v>
      </c>
      <c r="B297">
        <v>147</v>
      </c>
      <c r="C297" t="s">
        <v>14</v>
      </c>
      <c r="D297">
        <v>1910</v>
      </c>
    </row>
    <row r="298" spans="1:4" x14ac:dyDescent="0.5">
      <c r="A298" t="s">
        <v>20</v>
      </c>
      <c r="B298">
        <v>126</v>
      </c>
      <c r="C298" t="s">
        <v>14</v>
      </c>
      <c r="D298">
        <v>38</v>
      </c>
    </row>
    <row r="299" spans="1:4" x14ac:dyDescent="0.5">
      <c r="A299" t="s">
        <v>20</v>
      </c>
      <c r="B299">
        <v>2218</v>
      </c>
      <c r="C299" t="s">
        <v>14</v>
      </c>
      <c r="D299">
        <v>104</v>
      </c>
    </row>
    <row r="300" spans="1:4" hidden="1" x14ac:dyDescent="0.5">
      <c r="A300" t="s">
        <v>20</v>
      </c>
      <c r="B300">
        <v>202</v>
      </c>
      <c r="C300" t="s">
        <v>20</v>
      </c>
      <c r="D300">
        <v>72</v>
      </c>
    </row>
    <row r="301" spans="1:4" x14ac:dyDescent="0.5">
      <c r="A301" t="s">
        <v>20</v>
      </c>
      <c r="B301">
        <v>140</v>
      </c>
      <c r="C301" t="s">
        <v>14</v>
      </c>
      <c r="D301">
        <v>49</v>
      </c>
    </row>
    <row r="302" spans="1:4" x14ac:dyDescent="0.5">
      <c r="A302" t="s">
        <v>20</v>
      </c>
      <c r="B302">
        <v>1052</v>
      </c>
      <c r="C302" t="s">
        <v>14</v>
      </c>
      <c r="D302">
        <v>1</v>
      </c>
    </row>
    <row r="303" spans="1:4" hidden="1" x14ac:dyDescent="0.5">
      <c r="A303" t="s">
        <v>20</v>
      </c>
      <c r="B303">
        <v>247</v>
      </c>
      <c r="C303" t="s">
        <v>20</v>
      </c>
      <c r="D303">
        <v>295</v>
      </c>
    </row>
    <row r="304" spans="1:4" x14ac:dyDescent="0.5">
      <c r="A304" t="s">
        <v>20</v>
      </c>
      <c r="B304">
        <v>84</v>
      </c>
      <c r="C304" t="s">
        <v>14</v>
      </c>
      <c r="D304">
        <v>245</v>
      </c>
    </row>
    <row r="305" spans="1:4" x14ac:dyDescent="0.5">
      <c r="A305" t="s">
        <v>20</v>
      </c>
      <c r="B305">
        <v>88</v>
      </c>
      <c r="C305" t="s">
        <v>14</v>
      </c>
      <c r="D305">
        <v>32</v>
      </c>
    </row>
    <row r="306" spans="1:4" hidden="1" x14ac:dyDescent="0.5">
      <c r="A306" t="s">
        <v>20</v>
      </c>
      <c r="B306">
        <v>156</v>
      </c>
      <c r="C306" t="s">
        <v>20</v>
      </c>
      <c r="D306">
        <v>142</v>
      </c>
    </row>
    <row r="307" spans="1:4" hidden="1" x14ac:dyDescent="0.5">
      <c r="A307" t="s">
        <v>20</v>
      </c>
      <c r="B307">
        <v>2985</v>
      </c>
      <c r="C307" t="s">
        <v>20</v>
      </c>
      <c r="D307">
        <v>85</v>
      </c>
    </row>
    <row r="308" spans="1:4" x14ac:dyDescent="0.5">
      <c r="A308" t="s">
        <v>20</v>
      </c>
      <c r="B308">
        <v>762</v>
      </c>
      <c r="C308" t="s">
        <v>14</v>
      </c>
      <c r="D308">
        <v>7</v>
      </c>
    </row>
    <row r="309" spans="1:4" hidden="1" x14ac:dyDescent="0.5">
      <c r="A309" t="s">
        <v>20</v>
      </c>
      <c r="B309">
        <v>554</v>
      </c>
      <c r="C309" t="s">
        <v>20</v>
      </c>
      <c r="D309">
        <v>659</v>
      </c>
    </row>
    <row r="310" spans="1:4" x14ac:dyDescent="0.5">
      <c r="A310" t="s">
        <v>20</v>
      </c>
      <c r="B310">
        <v>135</v>
      </c>
      <c r="C310" t="s">
        <v>14</v>
      </c>
      <c r="D310">
        <v>803</v>
      </c>
    </row>
    <row r="311" spans="1:4" hidden="1" x14ac:dyDescent="0.5">
      <c r="A311" t="s">
        <v>20</v>
      </c>
      <c r="B311">
        <v>122</v>
      </c>
      <c r="C311" t="s">
        <v>74</v>
      </c>
      <c r="D311">
        <v>75</v>
      </c>
    </row>
    <row r="312" spans="1:4" x14ac:dyDescent="0.5">
      <c r="A312" t="s">
        <v>20</v>
      </c>
      <c r="B312">
        <v>221</v>
      </c>
      <c r="C312" t="s">
        <v>14</v>
      </c>
      <c r="D312">
        <v>16</v>
      </c>
    </row>
    <row r="313" spans="1:4" hidden="1" x14ac:dyDescent="0.5">
      <c r="A313" t="s">
        <v>20</v>
      </c>
      <c r="B313">
        <v>126</v>
      </c>
      <c r="C313" t="s">
        <v>20</v>
      </c>
      <c r="D313">
        <v>121</v>
      </c>
    </row>
    <row r="314" spans="1:4" hidden="1" x14ac:dyDescent="0.5">
      <c r="A314" t="s">
        <v>20</v>
      </c>
      <c r="B314">
        <v>1022</v>
      </c>
      <c r="C314" t="s">
        <v>20</v>
      </c>
      <c r="D314">
        <v>3742</v>
      </c>
    </row>
    <row r="315" spans="1:4" hidden="1" x14ac:dyDescent="0.5">
      <c r="A315" t="s">
        <v>20</v>
      </c>
      <c r="B315">
        <v>3177</v>
      </c>
      <c r="C315" t="s">
        <v>20</v>
      </c>
      <c r="D315">
        <v>223</v>
      </c>
    </row>
    <row r="316" spans="1:4" hidden="1" x14ac:dyDescent="0.5">
      <c r="A316" t="s">
        <v>20</v>
      </c>
      <c r="B316">
        <v>198</v>
      </c>
      <c r="C316" t="s">
        <v>20</v>
      </c>
      <c r="D316">
        <v>133</v>
      </c>
    </row>
    <row r="317" spans="1:4" x14ac:dyDescent="0.5">
      <c r="A317" t="s">
        <v>20</v>
      </c>
      <c r="B317">
        <v>85</v>
      </c>
      <c r="C317" t="s">
        <v>14</v>
      </c>
      <c r="D317">
        <v>31</v>
      </c>
    </row>
    <row r="318" spans="1:4" x14ac:dyDescent="0.5">
      <c r="A318" t="s">
        <v>20</v>
      </c>
      <c r="B318">
        <v>3596</v>
      </c>
      <c r="C318" t="s">
        <v>14</v>
      </c>
      <c r="D318">
        <v>108</v>
      </c>
    </row>
    <row r="319" spans="1:4" x14ac:dyDescent="0.5">
      <c r="A319" t="s">
        <v>20</v>
      </c>
      <c r="B319">
        <v>244</v>
      </c>
      <c r="C319" t="s">
        <v>14</v>
      </c>
      <c r="D319">
        <v>30</v>
      </c>
    </row>
    <row r="320" spans="1:4" x14ac:dyDescent="0.5">
      <c r="A320" t="s">
        <v>20</v>
      </c>
      <c r="B320">
        <v>5180</v>
      </c>
      <c r="C320" t="s">
        <v>14</v>
      </c>
      <c r="D320">
        <v>17</v>
      </c>
    </row>
    <row r="321" spans="1:4" hidden="1" x14ac:dyDescent="0.5">
      <c r="A321" t="s">
        <v>20</v>
      </c>
      <c r="B321">
        <v>589</v>
      </c>
      <c r="C321" t="s">
        <v>74</v>
      </c>
      <c r="D321">
        <v>64</v>
      </c>
    </row>
    <row r="322" spans="1:4" x14ac:dyDescent="0.5">
      <c r="A322" t="s">
        <v>20</v>
      </c>
      <c r="B322">
        <v>2725</v>
      </c>
      <c r="C322" t="s">
        <v>14</v>
      </c>
      <c r="D322">
        <v>80</v>
      </c>
    </row>
    <row r="323" spans="1:4" x14ac:dyDescent="0.5">
      <c r="A323" t="s">
        <v>20</v>
      </c>
      <c r="B323">
        <v>300</v>
      </c>
      <c r="C323" t="s">
        <v>14</v>
      </c>
      <c r="D323">
        <v>2468</v>
      </c>
    </row>
    <row r="324" spans="1:4" hidden="1" x14ac:dyDescent="0.5">
      <c r="A324" t="s">
        <v>20</v>
      </c>
      <c r="B324">
        <v>144</v>
      </c>
      <c r="C324" t="s">
        <v>20</v>
      </c>
      <c r="D324">
        <v>5168</v>
      </c>
    </row>
    <row r="325" spans="1:4" x14ac:dyDescent="0.5">
      <c r="A325" t="s">
        <v>20</v>
      </c>
      <c r="B325">
        <v>87</v>
      </c>
      <c r="C325" t="s">
        <v>14</v>
      </c>
      <c r="D325">
        <v>26</v>
      </c>
    </row>
    <row r="326" spans="1:4" hidden="1" x14ac:dyDescent="0.5">
      <c r="A326" t="s">
        <v>20</v>
      </c>
      <c r="B326">
        <v>3116</v>
      </c>
      <c r="C326" t="s">
        <v>20</v>
      </c>
      <c r="D326">
        <v>307</v>
      </c>
    </row>
    <row r="327" spans="1:4" x14ac:dyDescent="0.5">
      <c r="A327" t="s">
        <v>20</v>
      </c>
      <c r="B327">
        <v>909</v>
      </c>
      <c r="C327" t="s">
        <v>14</v>
      </c>
      <c r="D327">
        <v>73</v>
      </c>
    </row>
    <row r="328" spans="1:4" x14ac:dyDescent="0.5">
      <c r="A328" t="s">
        <v>20</v>
      </c>
      <c r="B328">
        <v>1613</v>
      </c>
      <c r="C328" t="s">
        <v>14</v>
      </c>
      <c r="D328">
        <v>128</v>
      </c>
    </row>
    <row r="329" spans="1:4" x14ac:dyDescent="0.5">
      <c r="A329" t="s">
        <v>20</v>
      </c>
      <c r="B329">
        <v>136</v>
      </c>
      <c r="C329" t="s">
        <v>14</v>
      </c>
      <c r="D329">
        <v>33</v>
      </c>
    </row>
    <row r="330" spans="1:4" hidden="1" x14ac:dyDescent="0.5">
      <c r="A330" t="s">
        <v>20</v>
      </c>
      <c r="B330">
        <v>130</v>
      </c>
      <c r="C330" t="s">
        <v>20</v>
      </c>
      <c r="D330">
        <v>2441</v>
      </c>
    </row>
    <row r="331" spans="1:4" hidden="1" x14ac:dyDescent="0.5">
      <c r="A331" t="s">
        <v>20</v>
      </c>
      <c r="B331">
        <v>102</v>
      </c>
      <c r="C331" t="s">
        <v>47</v>
      </c>
      <c r="D331">
        <v>211</v>
      </c>
    </row>
    <row r="332" spans="1:4" hidden="1" x14ac:dyDescent="0.5">
      <c r="A332" t="s">
        <v>20</v>
      </c>
      <c r="B332">
        <v>4006</v>
      </c>
      <c r="C332" t="s">
        <v>20</v>
      </c>
      <c r="D332">
        <v>1385</v>
      </c>
    </row>
    <row r="333" spans="1:4" hidden="1" x14ac:dyDescent="0.5">
      <c r="A333" t="s">
        <v>20</v>
      </c>
      <c r="B333">
        <v>1629</v>
      </c>
      <c r="C333" t="s">
        <v>20</v>
      </c>
      <c r="D333">
        <v>190</v>
      </c>
    </row>
    <row r="334" spans="1:4" hidden="1" x14ac:dyDescent="0.5">
      <c r="A334" t="s">
        <v>20</v>
      </c>
      <c r="B334">
        <v>2188</v>
      </c>
      <c r="C334" t="s">
        <v>20</v>
      </c>
      <c r="D334">
        <v>470</v>
      </c>
    </row>
    <row r="335" spans="1:4" hidden="1" x14ac:dyDescent="0.5">
      <c r="A335" t="s">
        <v>20</v>
      </c>
      <c r="B335">
        <v>2409</v>
      </c>
      <c r="C335" t="s">
        <v>20</v>
      </c>
      <c r="D335">
        <v>253</v>
      </c>
    </row>
    <row r="336" spans="1:4" hidden="1" x14ac:dyDescent="0.5">
      <c r="A336" t="s">
        <v>20</v>
      </c>
      <c r="B336">
        <v>194</v>
      </c>
      <c r="C336" t="s">
        <v>20</v>
      </c>
      <c r="D336">
        <v>1113</v>
      </c>
    </row>
    <row r="337" spans="1:4" hidden="1" x14ac:dyDescent="0.5">
      <c r="A337" t="s">
        <v>20</v>
      </c>
      <c r="B337">
        <v>1140</v>
      </c>
      <c r="C337" t="s">
        <v>20</v>
      </c>
      <c r="D337">
        <v>2283</v>
      </c>
    </row>
    <row r="338" spans="1:4" x14ac:dyDescent="0.5">
      <c r="A338" t="s">
        <v>20</v>
      </c>
      <c r="B338">
        <v>102</v>
      </c>
      <c r="C338" t="s">
        <v>14</v>
      </c>
      <c r="D338">
        <v>1072</v>
      </c>
    </row>
    <row r="339" spans="1:4" hidden="1" x14ac:dyDescent="0.5">
      <c r="A339" t="s">
        <v>20</v>
      </c>
      <c r="B339">
        <v>2857</v>
      </c>
      <c r="C339" t="s">
        <v>20</v>
      </c>
      <c r="D339">
        <v>1095</v>
      </c>
    </row>
    <row r="340" spans="1:4" hidden="1" x14ac:dyDescent="0.5">
      <c r="A340" t="s">
        <v>20</v>
      </c>
      <c r="B340">
        <v>107</v>
      </c>
      <c r="C340" t="s">
        <v>20</v>
      </c>
      <c r="D340">
        <v>1690</v>
      </c>
    </row>
    <row r="341" spans="1:4" hidden="1" x14ac:dyDescent="0.5">
      <c r="A341" t="s">
        <v>20</v>
      </c>
      <c r="B341">
        <v>160</v>
      </c>
      <c r="C341" t="s">
        <v>74</v>
      </c>
      <c r="D341">
        <v>1297</v>
      </c>
    </row>
    <row r="342" spans="1:4" x14ac:dyDescent="0.5">
      <c r="A342" t="s">
        <v>20</v>
      </c>
      <c r="B342">
        <v>2230</v>
      </c>
      <c r="C342" t="s">
        <v>14</v>
      </c>
      <c r="D342">
        <v>393</v>
      </c>
    </row>
    <row r="343" spans="1:4" x14ac:dyDescent="0.5">
      <c r="A343" t="s">
        <v>20</v>
      </c>
      <c r="B343">
        <v>316</v>
      </c>
      <c r="C343" t="s">
        <v>14</v>
      </c>
      <c r="D343">
        <v>1257</v>
      </c>
    </row>
    <row r="344" spans="1:4" x14ac:dyDescent="0.5">
      <c r="A344" t="s">
        <v>20</v>
      </c>
      <c r="B344">
        <v>117</v>
      </c>
      <c r="C344" t="s">
        <v>14</v>
      </c>
      <c r="D344">
        <v>328</v>
      </c>
    </row>
    <row r="345" spans="1:4" x14ac:dyDescent="0.5">
      <c r="A345" t="s">
        <v>20</v>
      </c>
      <c r="B345">
        <v>6406</v>
      </c>
      <c r="C345" t="s">
        <v>14</v>
      </c>
      <c r="D345">
        <v>147</v>
      </c>
    </row>
    <row r="346" spans="1:4" x14ac:dyDescent="0.5">
      <c r="A346" t="s">
        <v>20</v>
      </c>
      <c r="B346">
        <v>192</v>
      </c>
      <c r="C346" t="s">
        <v>14</v>
      </c>
      <c r="D346">
        <v>830</v>
      </c>
    </row>
    <row r="347" spans="1:4" x14ac:dyDescent="0.5">
      <c r="A347" t="s">
        <v>20</v>
      </c>
      <c r="B347">
        <v>26</v>
      </c>
      <c r="C347" t="s">
        <v>14</v>
      </c>
      <c r="D347">
        <v>331</v>
      </c>
    </row>
    <row r="348" spans="1:4" x14ac:dyDescent="0.5">
      <c r="A348" t="s">
        <v>20</v>
      </c>
      <c r="B348">
        <v>723</v>
      </c>
      <c r="C348" t="s">
        <v>14</v>
      </c>
      <c r="D348">
        <v>25</v>
      </c>
    </row>
    <row r="349" spans="1:4" hidden="1" x14ac:dyDescent="0.5">
      <c r="A349" t="s">
        <v>20</v>
      </c>
      <c r="B349">
        <v>170</v>
      </c>
      <c r="C349" t="s">
        <v>20</v>
      </c>
      <c r="D349">
        <v>191</v>
      </c>
    </row>
    <row r="350" spans="1:4" x14ac:dyDescent="0.5">
      <c r="A350" t="s">
        <v>20</v>
      </c>
      <c r="B350">
        <v>238</v>
      </c>
      <c r="C350" t="s">
        <v>14</v>
      </c>
      <c r="D350">
        <v>3483</v>
      </c>
    </row>
    <row r="351" spans="1:4" x14ac:dyDescent="0.5">
      <c r="A351" t="s">
        <v>20</v>
      </c>
      <c r="B351">
        <v>55</v>
      </c>
      <c r="C351" t="s">
        <v>14</v>
      </c>
      <c r="D351">
        <v>923</v>
      </c>
    </row>
    <row r="352" spans="1:4" x14ac:dyDescent="0.5">
      <c r="A352" t="s">
        <v>20</v>
      </c>
      <c r="B352">
        <v>128</v>
      </c>
      <c r="C352" t="s">
        <v>14</v>
      </c>
      <c r="D352">
        <v>1</v>
      </c>
    </row>
    <row r="353" spans="1:4" hidden="1" x14ac:dyDescent="0.5">
      <c r="A353" t="s">
        <v>20</v>
      </c>
      <c r="B353">
        <v>2144</v>
      </c>
      <c r="C353" t="s">
        <v>20</v>
      </c>
      <c r="D353">
        <v>2013</v>
      </c>
    </row>
    <row r="354" spans="1:4" x14ac:dyDescent="0.5">
      <c r="A354" t="s">
        <v>20</v>
      </c>
      <c r="B354">
        <v>2693</v>
      </c>
      <c r="C354" t="s">
        <v>14</v>
      </c>
      <c r="D354">
        <v>33</v>
      </c>
    </row>
    <row r="355" spans="1:4" hidden="1" x14ac:dyDescent="0.5">
      <c r="A355" t="s">
        <v>20</v>
      </c>
      <c r="B355">
        <v>432</v>
      </c>
      <c r="C355" t="s">
        <v>20</v>
      </c>
      <c r="D355">
        <v>1703</v>
      </c>
    </row>
    <row r="356" spans="1:4" hidden="1" x14ac:dyDescent="0.5">
      <c r="A356" t="s">
        <v>20</v>
      </c>
      <c r="B356">
        <v>189</v>
      </c>
      <c r="C356" t="s">
        <v>20</v>
      </c>
      <c r="D356">
        <v>80</v>
      </c>
    </row>
    <row r="357" spans="1:4" hidden="1" x14ac:dyDescent="0.5">
      <c r="A357" t="s">
        <v>20</v>
      </c>
      <c r="B357">
        <v>154</v>
      </c>
      <c r="C357" t="s">
        <v>47</v>
      </c>
      <c r="D357">
        <v>86</v>
      </c>
    </row>
    <row r="358" spans="1:4" x14ac:dyDescent="0.5">
      <c r="A358" t="s">
        <v>20</v>
      </c>
      <c r="B358">
        <v>96</v>
      </c>
      <c r="C358" t="s">
        <v>14</v>
      </c>
      <c r="D358">
        <v>40</v>
      </c>
    </row>
    <row r="359" spans="1:4" hidden="1" x14ac:dyDescent="0.5">
      <c r="A359" t="s">
        <v>20</v>
      </c>
      <c r="B359">
        <v>3063</v>
      </c>
      <c r="C359" t="s">
        <v>20</v>
      </c>
      <c r="D359">
        <v>41</v>
      </c>
    </row>
    <row r="360" spans="1:4" x14ac:dyDescent="0.5">
      <c r="A360" t="s">
        <v>20</v>
      </c>
      <c r="B360">
        <v>2266</v>
      </c>
      <c r="C360" t="s">
        <v>14</v>
      </c>
      <c r="D360">
        <v>23</v>
      </c>
    </row>
    <row r="361" spans="1:4" hidden="1" x14ac:dyDescent="0.5">
      <c r="A361" t="s">
        <v>20</v>
      </c>
      <c r="B361">
        <v>194</v>
      </c>
      <c r="C361" t="s">
        <v>20</v>
      </c>
      <c r="D361">
        <v>187</v>
      </c>
    </row>
    <row r="362" spans="1:4" hidden="1" x14ac:dyDescent="0.5">
      <c r="A362" t="s">
        <v>20</v>
      </c>
      <c r="B362">
        <v>129</v>
      </c>
      <c r="C362" t="s">
        <v>20</v>
      </c>
      <c r="D362">
        <v>2875</v>
      </c>
    </row>
    <row r="363" spans="1:4" hidden="1" x14ac:dyDescent="0.5">
      <c r="A363" t="s">
        <v>20</v>
      </c>
      <c r="B363">
        <v>375</v>
      </c>
      <c r="C363" t="s">
        <v>20</v>
      </c>
      <c r="D363">
        <v>88</v>
      </c>
    </row>
    <row r="364" spans="1:4" hidden="1" x14ac:dyDescent="0.5">
      <c r="A364" t="s">
        <v>20</v>
      </c>
      <c r="B364">
        <v>409</v>
      </c>
      <c r="C364" t="s">
        <v>20</v>
      </c>
      <c r="D364">
        <v>191</v>
      </c>
    </row>
    <row r="365" spans="1:4" hidden="1" x14ac:dyDescent="0.5">
      <c r="A365" t="s">
        <v>20</v>
      </c>
      <c r="B365">
        <v>234</v>
      </c>
      <c r="C365" t="s">
        <v>20</v>
      </c>
      <c r="D365">
        <v>139</v>
      </c>
    </row>
    <row r="366" spans="1:4" hidden="1" x14ac:dyDescent="0.5">
      <c r="A366" t="s">
        <v>20</v>
      </c>
      <c r="B366">
        <v>3016</v>
      </c>
      <c r="C366" t="s">
        <v>20</v>
      </c>
      <c r="D366">
        <v>186</v>
      </c>
    </row>
    <row r="367" spans="1:4" hidden="1" x14ac:dyDescent="0.5">
      <c r="A367" t="s">
        <v>20</v>
      </c>
      <c r="B367">
        <v>264</v>
      </c>
      <c r="C367" t="s">
        <v>20</v>
      </c>
      <c r="D367">
        <v>112</v>
      </c>
    </row>
    <row r="368" spans="1:4" hidden="1" x14ac:dyDescent="0.5">
      <c r="A368" t="s">
        <v>20</v>
      </c>
      <c r="B368">
        <v>272</v>
      </c>
      <c r="C368" t="s">
        <v>20</v>
      </c>
      <c r="D368">
        <v>101</v>
      </c>
    </row>
    <row r="369" spans="1:4" x14ac:dyDescent="0.5">
      <c r="A369" t="s">
        <v>20</v>
      </c>
      <c r="B369">
        <v>419</v>
      </c>
      <c r="C369" t="s">
        <v>14</v>
      </c>
      <c r="D369">
        <v>75</v>
      </c>
    </row>
    <row r="370" spans="1:4" hidden="1" x14ac:dyDescent="0.5">
      <c r="A370" t="s">
        <v>20</v>
      </c>
      <c r="B370">
        <v>1621</v>
      </c>
      <c r="C370" t="s">
        <v>20</v>
      </c>
      <c r="D370">
        <v>206</v>
      </c>
    </row>
    <row r="371" spans="1:4" hidden="1" x14ac:dyDescent="0.5">
      <c r="A371" t="s">
        <v>20</v>
      </c>
      <c r="B371">
        <v>1101</v>
      </c>
      <c r="C371" t="s">
        <v>20</v>
      </c>
      <c r="D371">
        <v>154</v>
      </c>
    </row>
    <row r="372" spans="1:4" hidden="1" x14ac:dyDescent="0.5">
      <c r="A372" t="s">
        <v>20</v>
      </c>
      <c r="B372">
        <v>1073</v>
      </c>
      <c r="C372" t="s">
        <v>20</v>
      </c>
      <c r="D372">
        <v>5966</v>
      </c>
    </row>
    <row r="373" spans="1:4" x14ac:dyDescent="0.5">
      <c r="A373" t="s">
        <v>20</v>
      </c>
      <c r="B373">
        <v>331</v>
      </c>
      <c r="C373" t="s">
        <v>14</v>
      </c>
      <c r="D373">
        <v>2176</v>
      </c>
    </row>
    <row r="374" spans="1:4" hidden="1" x14ac:dyDescent="0.5">
      <c r="A374" t="s">
        <v>20</v>
      </c>
      <c r="B374">
        <v>1170</v>
      </c>
      <c r="C374" t="s">
        <v>20</v>
      </c>
      <c r="D374">
        <v>169</v>
      </c>
    </row>
    <row r="375" spans="1:4" hidden="1" x14ac:dyDescent="0.5">
      <c r="A375" t="s">
        <v>20</v>
      </c>
      <c r="B375">
        <v>363</v>
      </c>
      <c r="C375" t="s">
        <v>20</v>
      </c>
      <c r="D375">
        <v>2106</v>
      </c>
    </row>
    <row r="376" spans="1:4" x14ac:dyDescent="0.5">
      <c r="A376" t="s">
        <v>20</v>
      </c>
      <c r="B376">
        <v>103</v>
      </c>
      <c r="C376" t="s">
        <v>14</v>
      </c>
      <c r="D376">
        <v>441</v>
      </c>
    </row>
    <row r="377" spans="1:4" x14ac:dyDescent="0.5">
      <c r="A377" t="s">
        <v>20</v>
      </c>
      <c r="B377">
        <v>147</v>
      </c>
      <c r="C377" t="s">
        <v>14</v>
      </c>
      <c r="D377">
        <v>25</v>
      </c>
    </row>
    <row r="378" spans="1:4" hidden="1" x14ac:dyDescent="0.5">
      <c r="A378" t="s">
        <v>20</v>
      </c>
      <c r="B378">
        <v>110</v>
      </c>
      <c r="C378" t="s">
        <v>20</v>
      </c>
      <c r="D378">
        <v>131</v>
      </c>
    </row>
    <row r="379" spans="1:4" x14ac:dyDescent="0.5">
      <c r="A379" t="s">
        <v>20</v>
      </c>
      <c r="B379">
        <v>134</v>
      </c>
      <c r="C379" t="s">
        <v>14</v>
      </c>
      <c r="D379">
        <v>127</v>
      </c>
    </row>
    <row r="380" spans="1:4" x14ac:dyDescent="0.5">
      <c r="A380" t="s">
        <v>20</v>
      </c>
      <c r="B380">
        <v>269</v>
      </c>
      <c r="C380" t="s">
        <v>14</v>
      </c>
      <c r="D380">
        <v>355</v>
      </c>
    </row>
    <row r="381" spans="1:4" x14ac:dyDescent="0.5">
      <c r="A381" t="s">
        <v>20</v>
      </c>
      <c r="B381">
        <v>175</v>
      </c>
      <c r="C381" t="s">
        <v>14</v>
      </c>
      <c r="D381">
        <v>44</v>
      </c>
    </row>
    <row r="382" spans="1:4" hidden="1" x14ac:dyDescent="0.5">
      <c r="A382" t="s">
        <v>20</v>
      </c>
      <c r="B382">
        <v>69</v>
      </c>
      <c r="C382" t="s">
        <v>20</v>
      </c>
      <c r="D382">
        <v>84</v>
      </c>
    </row>
    <row r="383" spans="1:4" hidden="1" x14ac:dyDescent="0.5">
      <c r="A383" t="s">
        <v>20</v>
      </c>
      <c r="B383">
        <v>190</v>
      </c>
      <c r="C383" t="s">
        <v>20</v>
      </c>
      <c r="D383">
        <v>155</v>
      </c>
    </row>
    <row r="384" spans="1:4" x14ac:dyDescent="0.5">
      <c r="A384" t="s">
        <v>20</v>
      </c>
      <c r="B384">
        <v>237</v>
      </c>
      <c r="C384" t="s">
        <v>14</v>
      </c>
      <c r="D384">
        <v>67</v>
      </c>
    </row>
    <row r="385" spans="1:4" hidden="1" x14ac:dyDescent="0.5">
      <c r="A385" t="s">
        <v>20</v>
      </c>
      <c r="B385">
        <v>196</v>
      </c>
      <c r="C385" t="s">
        <v>20</v>
      </c>
      <c r="D385">
        <v>189</v>
      </c>
    </row>
    <row r="386" spans="1:4" hidden="1" x14ac:dyDescent="0.5">
      <c r="A386" t="s">
        <v>20</v>
      </c>
      <c r="B386">
        <v>7295</v>
      </c>
      <c r="C386" t="s">
        <v>20</v>
      </c>
      <c r="D386">
        <v>4799</v>
      </c>
    </row>
    <row r="387" spans="1:4" hidden="1" x14ac:dyDescent="0.5">
      <c r="A387" t="s">
        <v>20</v>
      </c>
      <c r="B387">
        <v>2893</v>
      </c>
      <c r="C387" t="s">
        <v>20</v>
      </c>
      <c r="D387">
        <v>1137</v>
      </c>
    </row>
    <row r="388" spans="1:4" x14ac:dyDescent="0.5">
      <c r="A388" t="s">
        <v>20</v>
      </c>
      <c r="B388">
        <v>820</v>
      </c>
      <c r="C388" t="s">
        <v>14</v>
      </c>
      <c r="D388">
        <v>1068</v>
      </c>
    </row>
    <row r="389" spans="1:4" x14ac:dyDescent="0.5">
      <c r="A389" t="s">
        <v>20</v>
      </c>
      <c r="B389">
        <v>2038</v>
      </c>
      <c r="C389" t="s">
        <v>14</v>
      </c>
      <c r="D389">
        <v>424</v>
      </c>
    </row>
    <row r="390" spans="1:4" hidden="1" x14ac:dyDescent="0.5">
      <c r="A390" t="s">
        <v>20</v>
      </c>
      <c r="B390">
        <v>116</v>
      </c>
      <c r="C390" t="s">
        <v>74</v>
      </c>
      <c r="D390">
        <v>145</v>
      </c>
    </row>
    <row r="391" spans="1:4" hidden="1" x14ac:dyDescent="0.5">
      <c r="A391" t="s">
        <v>20</v>
      </c>
      <c r="B391">
        <v>1345</v>
      </c>
      <c r="C391" t="s">
        <v>20</v>
      </c>
      <c r="D391">
        <v>1152</v>
      </c>
    </row>
    <row r="392" spans="1:4" hidden="1" x14ac:dyDescent="0.5">
      <c r="A392" t="s">
        <v>20</v>
      </c>
      <c r="B392">
        <v>168</v>
      </c>
      <c r="C392" t="s">
        <v>20</v>
      </c>
      <c r="D392">
        <v>50</v>
      </c>
    </row>
    <row r="393" spans="1:4" x14ac:dyDescent="0.5">
      <c r="A393" t="s">
        <v>20</v>
      </c>
      <c r="B393">
        <v>137</v>
      </c>
      <c r="C393" t="s">
        <v>14</v>
      </c>
      <c r="D393">
        <v>151</v>
      </c>
    </row>
    <row r="394" spans="1:4" x14ac:dyDescent="0.5">
      <c r="A394" t="s">
        <v>20</v>
      </c>
      <c r="B394">
        <v>186</v>
      </c>
      <c r="C394" t="s">
        <v>14</v>
      </c>
      <c r="D394">
        <v>1608</v>
      </c>
    </row>
    <row r="395" spans="1:4" hidden="1" x14ac:dyDescent="0.5">
      <c r="A395" t="s">
        <v>20</v>
      </c>
      <c r="B395">
        <v>125</v>
      </c>
      <c r="C395" t="s">
        <v>20</v>
      </c>
      <c r="D395">
        <v>3059</v>
      </c>
    </row>
    <row r="396" spans="1:4" hidden="1" x14ac:dyDescent="0.5">
      <c r="A396" t="s">
        <v>20</v>
      </c>
      <c r="B396">
        <v>202</v>
      </c>
      <c r="C396" t="s">
        <v>20</v>
      </c>
      <c r="D396">
        <v>34</v>
      </c>
    </row>
    <row r="397" spans="1:4" hidden="1" x14ac:dyDescent="0.5">
      <c r="A397" t="s">
        <v>20</v>
      </c>
      <c r="B397">
        <v>103</v>
      </c>
      <c r="C397" t="s">
        <v>20</v>
      </c>
      <c r="D397">
        <v>220</v>
      </c>
    </row>
    <row r="398" spans="1:4" hidden="1" x14ac:dyDescent="0.5">
      <c r="A398" t="s">
        <v>20</v>
      </c>
      <c r="B398">
        <v>1785</v>
      </c>
      <c r="C398" t="s">
        <v>20</v>
      </c>
      <c r="D398">
        <v>1604</v>
      </c>
    </row>
    <row r="399" spans="1:4" hidden="1" x14ac:dyDescent="0.5">
      <c r="A399" t="s">
        <v>20</v>
      </c>
      <c r="B399">
        <v>157</v>
      </c>
      <c r="C399" t="s">
        <v>20</v>
      </c>
      <c r="D399">
        <v>454</v>
      </c>
    </row>
    <row r="400" spans="1:4" hidden="1" x14ac:dyDescent="0.5">
      <c r="A400" t="s">
        <v>20</v>
      </c>
      <c r="B400">
        <v>555</v>
      </c>
      <c r="C400" t="s">
        <v>20</v>
      </c>
      <c r="D400">
        <v>123</v>
      </c>
    </row>
    <row r="401" spans="1:4" x14ac:dyDescent="0.5">
      <c r="A401" t="s">
        <v>20</v>
      </c>
      <c r="B401">
        <v>297</v>
      </c>
      <c r="C401" t="s">
        <v>14</v>
      </c>
      <c r="D401">
        <v>941</v>
      </c>
    </row>
    <row r="402" spans="1:4" x14ac:dyDescent="0.5">
      <c r="A402" t="s">
        <v>20</v>
      </c>
      <c r="B402">
        <v>123</v>
      </c>
      <c r="C402" t="s">
        <v>14</v>
      </c>
      <c r="D402">
        <v>1</v>
      </c>
    </row>
    <row r="403" spans="1:4" hidden="1" x14ac:dyDescent="0.5">
      <c r="A403" t="s">
        <v>20</v>
      </c>
      <c r="B403">
        <v>3036</v>
      </c>
      <c r="C403" t="s">
        <v>20</v>
      </c>
      <c r="D403">
        <v>299</v>
      </c>
    </row>
    <row r="404" spans="1:4" x14ac:dyDescent="0.5">
      <c r="A404" t="s">
        <v>20</v>
      </c>
      <c r="B404">
        <v>144</v>
      </c>
      <c r="C404" t="s">
        <v>14</v>
      </c>
      <c r="D404">
        <v>40</v>
      </c>
    </row>
    <row r="405" spans="1:4" x14ac:dyDescent="0.5">
      <c r="A405" t="s">
        <v>20</v>
      </c>
      <c r="B405">
        <v>121</v>
      </c>
      <c r="C405" t="s">
        <v>14</v>
      </c>
      <c r="D405">
        <v>3015</v>
      </c>
    </row>
    <row r="406" spans="1:4" hidden="1" x14ac:dyDescent="0.5">
      <c r="A406" t="s">
        <v>20</v>
      </c>
      <c r="B406">
        <v>181</v>
      </c>
      <c r="C406" t="s">
        <v>20</v>
      </c>
      <c r="D406">
        <v>2237</v>
      </c>
    </row>
    <row r="407" spans="1:4" x14ac:dyDescent="0.5">
      <c r="A407" t="s">
        <v>20</v>
      </c>
      <c r="B407">
        <v>122</v>
      </c>
      <c r="C407" t="s">
        <v>14</v>
      </c>
      <c r="D407">
        <v>435</v>
      </c>
    </row>
    <row r="408" spans="1:4" hidden="1" x14ac:dyDescent="0.5">
      <c r="A408" t="s">
        <v>20</v>
      </c>
      <c r="B408">
        <v>1071</v>
      </c>
      <c r="C408" t="s">
        <v>20</v>
      </c>
      <c r="D408">
        <v>645</v>
      </c>
    </row>
    <row r="409" spans="1:4" hidden="1" x14ac:dyDescent="0.5">
      <c r="A409" t="s">
        <v>20</v>
      </c>
      <c r="B409">
        <v>980</v>
      </c>
      <c r="C409" t="s">
        <v>20</v>
      </c>
      <c r="D409">
        <v>484</v>
      </c>
    </row>
    <row r="410" spans="1:4" hidden="1" x14ac:dyDescent="0.5">
      <c r="A410" t="s">
        <v>20</v>
      </c>
      <c r="B410">
        <v>536</v>
      </c>
      <c r="C410" t="s">
        <v>20</v>
      </c>
      <c r="D410">
        <v>154</v>
      </c>
    </row>
    <row r="411" spans="1:4" x14ac:dyDescent="0.5">
      <c r="A411" t="s">
        <v>20</v>
      </c>
      <c r="B411">
        <v>1991</v>
      </c>
      <c r="C411" t="s">
        <v>14</v>
      </c>
      <c r="D411">
        <v>714</v>
      </c>
    </row>
    <row r="412" spans="1:4" hidden="1" x14ac:dyDescent="0.5">
      <c r="A412" t="s">
        <v>20</v>
      </c>
      <c r="B412">
        <v>180</v>
      </c>
      <c r="C412" t="s">
        <v>47</v>
      </c>
      <c r="D412">
        <v>1111</v>
      </c>
    </row>
    <row r="413" spans="1:4" hidden="1" x14ac:dyDescent="0.5">
      <c r="A413" t="s">
        <v>20</v>
      </c>
      <c r="B413">
        <v>130</v>
      </c>
      <c r="C413" t="s">
        <v>20</v>
      </c>
      <c r="D413">
        <v>82</v>
      </c>
    </row>
    <row r="414" spans="1:4" hidden="1" x14ac:dyDescent="0.5">
      <c r="A414" t="s">
        <v>20</v>
      </c>
      <c r="B414">
        <v>122</v>
      </c>
      <c r="C414" t="s">
        <v>20</v>
      </c>
      <c r="D414">
        <v>134</v>
      </c>
    </row>
    <row r="415" spans="1:4" hidden="1" x14ac:dyDescent="0.5">
      <c r="A415" t="s">
        <v>20</v>
      </c>
      <c r="B415">
        <v>140</v>
      </c>
      <c r="C415" t="s">
        <v>47</v>
      </c>
      <c r="D415">
        <v>1089</v>
      </c>
    </row>
    <row r="416" spans="1:4" x14ac:dyDescent="0.5">
      <c r="A416" t="s">
        <v>20</v>
      </c>
      <c r="B416">
        <v>3388</v>
      </c>
      <c r="C416" t="s">
        <v>14</v>
      </c>
      <c r="D416">
        <v>5497</v>
      </c>
    </row>
    <row r="417" spans="1:4" x14ac:dyDescent="0.5">
      <c r="A417" t="s">
        <v>20</v>
      </c>
      <c r="B417">
        <v>280</v>
      </c>
      <c r="C417" t="s">
        <v>14</v>
      </c>
      <c r="D417">
        <v>418</v>
      </c>
    </row>
    <row r="418" spans="1:4" x14ac:dyDescent="0.5">
      <c r="A418" t="s">
        <v>20</v>
      </c>
      <c r="B418">
        <v>366</v>
      </c>
      <c r="C418" t="s">
        <v>14</v>
      </c>
      <c r="D418">
        <v>1439</v>
      </c>
    </row>
    <row r="419" spans="1:4" x14ac:dyDescent="0.5">
      <c r="A419" t="s">
        <v>20</v>
      </c>
      <c r="B419">
        <v>270</v>
      </c>
      <c r="C419" t="s">
        <v>14</v>
      </c>
      <c r="D419">
        <v>15</v>
      </c>
    </row>
    <row r="420" spans="1:4" x14ac:dyDescent="0.5">
      <c r="A420" t="s">
        <v>20</v>
      </c>
      <c r="B420">
        <v>137</v>
      </c>
      <c r="C420" t="s">
        <v>14</v>
      </c>
      <c r="D420">
        <v>1999</v>
      </c>
    </row>
    <row r="421" spans="1:4" hidden="1" x14ac:dyDescent="0.5">
      <c r="A421" t="s">
        <v>20</v>
      </c>
      <c r="B421">
        <v>3205</v>
      </c>
      <c r="C421" t="s">
        <v>20</v>
      </c>
      <c r="D421">
        <v>5203</v>
      </c>
    </row>
    <row r="422" spans="1:4" hidden="1" x14ac:dyDescent="0.5">
      <c r="A422" t="s">
        <v>20</v>
      </c>
      <c r="B422">
        <v>288</v>
      </c>
      <c r="C422" t="s">
        <v>20</v>
      </c>
      <c r="D422">
        <v>94</v>
      </c>
    </row>
    <row r="423" spans="1:4" x14ac:dyDescent="0.5">
      <c r="A423" t="s">
        <v>20</v>
      </c>
      <c r="B423">
        <v>148</v>
      </c>
      <c r="C423" t="s">
        <v>14</v>
      </c>
      <c r="D423">
        <v>118</v>
      </c>
    </row>
    <row r="424" spans="1:4" hidden="1" x14ac:dyDescent="0.5">
      <c r="A424" t="s">
        <v>20</v>
      </c>
      <c r="B424">
        <v>114</v>
      </c>
      <c r="C424" t="s">
        <v>20</v>
      </c>
      <c r="D424">
        <v>205</v>
      </c>
    </row>
    <row r="425" spans="1:4" x14ac:dyDescent="0.5">
      <c r="A425" t="s">
        <v>20</v>
      </c>
      <c r="B425">
        <v>1518</v>
      </c>
      <c r="C425" t="s">
        <v>14</v>
      </c>
      <c r="D425">
        <v>162</v>
      </c>
    </row>
    <row r="426" spans="1:4" x14ac:dyDescent="0.5">
      <c r="A426" t="s">
        <v>20</v>
      </c>
      <c r="B426">
        <v>166</v>
      </c>
      <c r="C426" t="s">
        <v>14</v>
      </c>
      <c r="D426">
        <v>83</v>
      </c>
    </row>
    <row r="427" spans="1:4" hidden="1" x14ac:dyDescent="0.5">
      <c r="A427" t="s">
        <v>20</v>
      </c>
      <c r="B427">
        <v>100</v>
      </c>
      <c r="C427" t="s">
        <v>20</v>
      </c>
      <c r="D427">
        <v>92</v>
      </c>
    </row>
    <row r="428" spans="1:4" hidden="1" x14ac:dyDescent="0.5">
      <c r="A428" t="s">
        <v>20</v>
      </c>
      <c r="B428">
        <v>235</v>
      </c>
      <c r="C428" t="s">
        <v>20</v>
      </c>
      <c r="D428">
        <v>219</v>
      </c>
    </row>
    <row r="429" spans="1:4" hidden="1" x14ac:dyDescent="0.5">
      <c r="A429" t="s">
        <v>20</v>
      </c>
      <c r="B429">
        <v>148</v>
      </c>
      <c r="C429" t="s">
        <v>20</v>
      </c>
      <c r="D429">
        <v>2526</v>
      </c>
    </row>
    <row r="430" spans="1:4" x14ac:dyDescent="0.5">
      <c r="A430" t="s">
        <v>20</v>
      </c>
      <c r="B430">
        <v>198</v>
      </c>
      <c r="C430" t="s">
        <v>14</v>
      </c>
      <c r="D430">
        <v>747</v>
      </c>
    </row>
    <row r="431" spans="1:4" hidden="1" x14ac:dyDescent="0.5">
      <c r="A431" t="s">
        <v>20</v>
      </c>
      <c r="B431">
        <v>150</v>
      </c>
      <c r="C431" t="s">
        <v>74</v>
      </c>
      <c r="D431">
        <v>2138</v>
      </c>
    </row>
    <row r="432" spans="1:4" x14ac:dyDescent="0.5">
      <c r="A432" t="s">
        <v>20</v>
      </c>
      <c r="B432">
        <v>216</v>
      </c>
      <c r="C432" t="s">
        <v>14</v>
      </c>
      <c r="D432">
        <v>84</v>
      </c>
    </row>
    <row r="433" spans="1:4" hidden="1" x14ac:dyDescent="0.5">
      <c r="A433" t="s">
        <v>20</v>
      </c>
      <c r="B433">
        <v>5139</v>
      </c>
      <c r="C433" t="s">
        <v>20</v>
      </c>
      <c r="D433">
        <v>94</v>
      </c>
    </row>
    <row r="434" spans="1:4" x14ac:dyDescent="0.5">
      <c r="A434" t="s">
        <v>20</v>
      </c>
      <c r="B434">
        <v>2353</v>
      </c>
      <c r="C434" t="s">
        <v>14</v>
      </c>
      <c r="D434">
        <v>91</v>
      </c>
    </row>
    <row r="435" spans="1:4" x14ac:dyDescent="0.5">
      <c r="A435" t="s">
        <v>20</v>
      </c>
      <c r="B435">
        <v>78</v>
      </c>
      <c r="C435" t="s">
        <v>14</v>
      </c>
      <c r="D435">
        <v>792</v>
      </c>
    </row>
    <row r="436" spans="1:4" hidden="1" x14ac:dyDescent="0.5">
      <c r="A436" t="s">
        <v>20</v>
      </c>
      <c r="B436">
        <v>174</v>
      </c>
      <c r="C436" t="s">
        <v>74</v>
      </c>
      <c r="D436">
        <v>10</v>
      </c>
    </row>
    <row r="437" spans="1:4" hidden="1" x14ac:dyDescent="0.5">
      <c r="A437" t="s">
        <v>20</v>
      </c>
      <c r="B437">
        <v>164</v>
      </c>
      <c r="C437" t="s">
        <v>20</v>
      </c>
      <c r="D437">
        <v>1713</v>
      </c>
    </row>
    <row r="438" spans="1:4" hidden="1" x14ac:dyDescent="0.5">
      <c r="A438" t="s">
        <v>20</v>
      </c>
      <c r="B438">
        <v>161</v>
      </c>
      <c r="C438" t="s">
        <v>20</v>
      </c>
      <c r="D438">
        <v>249</v>
      </c>
    </row>
    <row r="439" spans="1:4" hidden="1" x14ac:dyDescent="0.5">
      <c r="A439" t="s">
        <v>20</v>
      </c>
      <c r="B439">
        <v>138</v>
      </c>
      <c r="C439" t="s">
        <v>20</v>
      </c>
      <c r="D439">
        <v>192</v>
      </c>
    </row>
    <row r="440" spans="1:4" hidden="1" x14ac:dyDescent="0.5">
      <c r="A440" t="s">
        <v>20</v>
      </c>
      <c r="B440">
        <v>3308</v>
      </c>
      <c r="C440" t="s">
        <v>20</v>
      </c>
      <c r="D440">
        <v>247</v>
      </c>
    </row>
    <row r="441" spans="1:4" hidden="1" x14ac:dyDescent="0.5">
      <c r="A441" t="s">
        <v>20</v>
      </c>
      <c r="B441">
        <v>127</v>
      </c>
      <c r="C441" t="s">
        <v>20</v>
      </c>
      <c r="D441">
        <v>2293</v>
      </c>
    </row>
    <row r="442" spans="1:4" hidden="1" x14ac:dyDescent="0.5">
      <c r="A442" t="s">
        <v>20</v>
      </c>
      <c r="B442">
        <v>207</v>
      </c>
      <c r="C442" t="s">
        <v>20</v>
      </c>
      <c r="D442">
        <v>3131</v>
      </c>
    </row>
    <row r="443" spans="1:4" x14ac:dyDescent="0.5">
      <c r="A443" t="s">
        <v>20</v>
      </c>
      <c r="B443">
        <v>181</v>
      </c>
      <c r="C443" t="s">
        <v>14</v>
      </c>
      <c r="D443">
        <v>32</v>
      </c>
    </row>
    <row r="444" spans="1:4" hidden="1" x14ac:dyDescent="0.5">
      <c r="A444" t="s">
        <v>20</v>
      </c>
      <c r="B444">
        <v>110</v>
      </c>
      <c r="C444" t="s">
        <v>20</v>
      </c>
      <c r="D444">
        <v>143</v>
      </c>
    </row>
    <row r="445" spans="1:4" hidden="1" x14ac:dyDescent="0.5">
      <c r="A445" t="s">
        <v>20</v>
      </c>
      <c r="B445">
        <v>185</v>
      </c>
      <c r="C445" t="s">
        <v>74</v>
      </c>
      <c r="D445">
        <v>90</v>
      </c>
    </row>
    <row r="446" spans="1:4" hidden="1" x14ac:dyDescent="0.5">
      <c r="A446" t="s">
        <v>20</v>
      </c>
      <c r="B446">
        <v>121</v>
      </c>
      <c r="C446" t="s">
        <v>20</v>
      </c>
      <c r="D446">
        <v>296</v>
      </c>
    </row>
    <row r="447" spans="1:4" hidden="1" x14ac:dyDescent="0.5">
      <c r="A447" t="s">
        <v>20</v>
      </c>
      <c r="B447">
        <v>106</v>
      </c>
      <c r="C447" t="s">
        <v>20</v>
      </c>
      <c r="D447">
        <v>170</v>
      </c>
    </row>
    <row r="448" spans="1:4" x14ac:dyDescent="0.5">
      <c r="A448" t="s">
        <v>20</v>
      </c>
      <c r="B448">
        <v>142</v>
      </c>
      <c r="C448" t="s">
        <v>14</v>
      </c>
      <c r="D448">
        <v>186</v>
      </c>
    </row>
    <row r="449" spans="1:4" hidden="1" x14ac:dyDescent="0.5">
      <c r="A449" t="s">
        <v>20</v>
      </c>
      <c r="B449">
        <v>233</v>
      </c>
      <c r="C449" t="s">
        <v>74</v>
      </c>
      <c r="D449">
        <v>439</v>
      </c>
    </row>
    <row r="450" spans="1:4" x14ac:dyDescent="0.5">
      <c r="A450" t="s">
        <v>20</v>
      </c>
      <c r="B450">
        <v>218</v>
      </c>
      <c r="C450" t="s">
        <v>14</v>
      </c>
      <c r="D450">
        <v>605</v>
      </c>
    </row>
    <row r="451" spans="1:4" hidden="1" x14ac:dyDescent="0.5">
      <c r="A451" t="s">
        <v>20</v>
      </c>
      <c r="B451">
        <v>76</v>
      </c>
      <c r="C451" t="s">
        <v>20</v>
      </c>
      <c r="D451">
        <v>86</v>
      </c>
    </row>
    <row r="452" spans="1:4" x14ac:dyDescent="0.5">
      <c r="A452" t="s">
        <v>20</v>
      </c>
      <c r="B452">
        <v>43</v>
      </c>
      <c r="C452" t="s">
        <v>14</v>
      </c>
      <c r="D452">
        <v>1</v>
      </c>
    </row>
    <row r="453" spans="1:4" hidden="1" x14ac:dyDescent="0.5">
      <c r="A453" t="s">
        <v>20</v>
      </c>
      <c r="B453">
        <v>221</v>
      </c>
      <c r="C453" t="s">
        <v>20</v>
      </c>
      <c r="D453">
        <v>6286</v>
      </c>
    </row>
    <row r="454" spans="1:4" x14ac:dyDescent="0.5">
      <c r="A454" t="s">
        <v>20</v>
      </c>
      <c r="B454">
        <v>2805</v>
      </c>
      <c r="C454" t="s">
        <v>14</v>
      </c>
      <c r="D454">
        <v>31</v>
      </c>
    </row>
    <row r="455" spans="1:4" x14ac:dyDescent="0.5">
      <c r="A455" t="s">
        <v>20</v>
      </c>
      <c r="B455">
        <v>68</v>
      </c>
      <c r="C455" t="s">
        <v>14</v>
      </c>
      <c r="D455">
        <v>1181</v>
      </c>
    </row>
    <row r="456" spans="1:4" x14ac:dyDescent="0.5">
      <c r="A456" t="s">
        <v>20</v>
      </c>
      <c r="B456">
        <v>183</v>
      </c>
      <c r="C456" t="s">
        <v>14</v>
      </c>
      <c r="D456">
        <v>39</v>
      </c>
    </row>
    <row r="457" spans="1:4" hidden="1" x14ac:dyDescent="0.5">
      <c r="A457" t="s">
        <v>20</v>
      </c>
      <c r="B457">
        <v>133</v>
      </c>
      <c r="C457" t="s">
        <v>20</v>
      </c>
      <c r="D457">
        <v>3727</v>
      </c>
    </row>
    <row r="458" spans="1:4" hidden="1" x14ac:dyDescent="0.5">
      <c r="A458" t="s">
        <v>20</v>
      </c>
      <c r="B458">
        <v>2489</v>
      </c>
      <c r="C458" t="s">
        <v>20</v>
      </c>
      <c r="D458">
        <v>1605</v>
      </c>
    </row>
    <row r="459" spans="1:4" x14ac:dyDescent="0.5">
      <c r="A459" t="s">
        <v>20</v>
      </c>
      <c r="B459">
        <v>69</v>
      </c>
      <c r="C459" t="s">
        <v>14</v>
      </c>
      <c r="D459">
        <v>46</v>
      </c>
    </row>
    <row r="460" spans="1:4" hidden="1" x14ac:dyDescent="0.5">
      <c r="A460" t="s">
        <v>20</v>
      </c>
      <c r="B460">
        <v>279</v>
      </c>
      <c r="C460" t="s">
        <v>20</v>
      </c>
      <c r="D460">
        <v>2120</v>
      </c>
    </row>
    <row r="461" spans="1:4" x14ac:dyDescent="0.5">
      <c r="A461" t="s">
        <v>20</v>
      </c>
      <c r="B461">
        <v>210</v>
      </c>
      <c r="C461" t="s">
        <v>14</v>
      </c>
      <c r="D461">
        <v>105</v>
      </c>
    </row>
    <row r="462" spans="1:4" hidden="1" x14ac:dyDescent="0.5">
      <c r="A462" t="s">
        <v>20</v>
      </c>
      <c r="B462">
        <v>2100</v>
      </c>
      <c r="C462" t="s">
        <v>20</v>
      </c>
      <c r="D462">
        <v>50</v>
      </c>
    </row>
    <row r="463" spans="1:4" hidden="1" x14ac:dyDescent="0.5">
      <c r="A463" t="s">
        <v>20</v>
      </c>
      <c r="B463">
        <v>252</v>
      </c>
      <c r="C463" t="s">
        <v>20</v>
      </c>
      <c r="D463">
        <v>2080</v>
      </c>
    </row>
    <row r="464" spans="1:4" x14ac:dyDescent="0.5">
      <c r="A464" t="s">
        <v>20</v>
      </c>
      <c r="B464">
        <v>1280</v>
      </c>
      <c r="C464" t="s">
        <v>14</v>
      </c>
      <c r="D464">
        <v>535</v>
      </c>
    </row>
    <row r="465" spans="1:4" hidden="1" x14ac:dyDescent="0.5">
      <c r="A465" t="s">
        <v>20</v>
      </c>
      <c r="B465">
        <v>157</v>
      </c>
      <c r="C465" t="s">
        <v>20</v>
      </c>
      <c r="D465">
        <v>2105</v>
      </c>
    </row>
    <row r="466" spans="1:4" hidden="1" x14ac:dyDescent="0.5">
      <c r="A466" t="s">
        <v>20</v>
      </c>
      <c r="B466">
        <v>194</v>
      </c>
      <c r="C466" t="s">
        <v>20</v>
      </c>
      <c r="D466">
        <v>2436</v>
      </c>
    </row>
    <row r="467" spans="1:4" hidden="1" x14ac:dyDescent="0.5">
      <c r="A467" t="s">
        <v>20</v>
      </c>
      <c r="B467">
        <v>82</v>
      </c>
      <c r="C467" t="s">
        <v>20</v>
      </c>
      <c r="D467">
        <v>80</v>
      </c>
    </row>
    <row r="468" spans="1:4" hidden="1" x14ac:dyDescent="0.5">
      <c r="A468" t="s">
        <v>20</v>
      </c>
      <c r="B468">
        <v>4233</v>
      </c>
      <c r="C468" t="s">
        <v>20</v>
      </c>
      <c r="D468">
        <v>42</v>
      </c>
    </row>
    <row r="469" spans="1:4" hidden="1" x14ac:dyDescent="0.5">
      <c r="A469" t="s">
        <v>20</v>
      </c>
      <c r="B469">
        <v>1297</v>
      </c>
      <c r="C469" t="s">
        <v>20</v>
      </c>
      <c r="D469">
        <v>139</v>
      </c>
    </row>
    <row r="470" spans="1:4" x14ac:dyDescent="0.5">
      <c r="A470" t="s">
        <v>20</v>
      </c>
      <c r="B470">
        <v>165</v>
      </c>
      <c r="C470" t="s">
        <v>14</v>
      </c>
      <c r="D470">
        <v>16</v>
      </c>
    </row>
    <row r="471" spans="1:4" hidden="1" x14ac:dyDescent="0.5">
      <c r="A471" t="s">
        <v>20</v>
      </c>
      <c r="B471">
        <v>119</v>
      </c>
      <c r="C471" t="s">
        <v>20</v>
      </c>
      <c r="D471">
        <v>159</v>
      </c>
    </row>
    <row r="472" spans="1:4" hidden="1" x14ac:dyDescent="0.5">
      <c r="A472" t="s">
        <v>20</v>
      </c>
      <c r="B472">
        <v>1797</v>
      </c>
      <c r="C472" t="s">
        <v>20</v>
      </c>
      <c r="D472">
        <v>381</v>
      </c>
    </row>
    <row r="473" spans="1:4" hidden="1" x14ac:dyDescent="0.5">
      <c r="A473" t="s">
        <v>20</v>
      </c>
      <c r="B473">
        <v>261</v>
      </c>
      <c r="C473" t="s">
        <v>20</v>
      </c>
      <c r="D473">
        <v>194</v>
      </c>
    </row>
    <row r="474" spans="1:4" x14ac:dyDescent="0.5">
      <c r="A474" t="s">
        <v>20</v>
      </c>
      <c r="B474">
        <v>157</v>
      </c>
      <c r="C474" t="s">
        <v>14</v>
      </c>
      <c r="D474">
        <v>575</v>
      </c>
    </row>
    <row r="475" spans="1:4" hidden="1" x14ac:dyDescent="0.5">
      <c r="A475" t="s">
        <v>20</v>
      </c>
      <c r="B475">
        <v>3533</v>
      </c>
      <c r="C475" t="s">
        <v>20</v>
      </c>
      <c r="D475">
        <v>106</v>
      </c>
    </row>
    <row r="476" spans="1:4" hidden="1" x14ac:dyDescent="0.5">
      <c r="A476" t="s">
        <v>20</v>
      </c>
      <c r="B476">
        <v>155</v>
      </c>
      <c r="C476" t="s">
        <v>20</v>
      </c>
      <c r="D476">
        <v>142</v>
      </c>
    </row>
    <row r="477" spans="1:4" hidden="1" x14ac:dyDescent="0.5">
      <c r="A477" t="s">
        <v>20</v>
      </c>
      <c r="B477">
        <v>132</v>
      </c>
      <c r="C477" t="s">
        <v>20</v>
      </c>
      <c r="D477">
        <v>211</v>
      </c>
    </row>
    <row r="478" spans="1:4" x14ac:dyDescent="0.5">
      <c r="A478" t="s">
        <v>20</v>
      </c>
      <c r="B478">
        <v>1354</v>
      </c>
      <c r="C478" t="s">
        <v>14</v>
      </c>
      <c r="D478">
        <v>1120</v>
      </c>
    </row>
    <row r="479" spans="1:4" x14ac:dyDescent="0.5">
      <c r="A479" t="s">
        <v>20</v>
      </c>
      <c r="B479">
        <v>48</v>
      </c>
      <c r="C479" t="s">
        <v>14</v>
      </c>
      <c r="D479">
        <v>113</v>
      </c>
    </row>
    <row r="480" spans="1:4" hidden="1" x14ac:dyDescent="0.5">
      <c r="A480" t="s">
        <v>20</v>
      </c>
      <c r="B480">
        <v>110</v>
      </c>
      <c r="C480" t="s">
        <v>20</v>
      </c>
      <c r="D480">
        <v>2756</v>
      </c>
    </row>
    <row r="481" spans="1:4" hidden="1" x14ac:dyDescent="0.5">
      <c r="A481" t="s">
        <v>20</v>
      </c>
      <c r="B481">
        <v>172</v>
      </c>
      <c r="C481" t="s">
        <v>20</v>
      </c>
      <c r="D481">
        <v>173</v>
      </c>
    </row>
    <row r="482" spans="1:4" hidden="1" x14ac:dyDescent="0.5">
      <c r="A482" t="s">
        <v>20</v>
      </c>
      <c r="B482">
        <v>307</v>
      </c>
      <c r="C482" t="s">
        <v>20</v>
      </c>
      <c r="D482">
        <v>87</v>
      </c>
    </row>
    <row r="483" spans="1:4" x14ac:dyDescent="0.5">
      <c r="A483" t="s">
        <v>20</v>
      </c>
      <c r="B483">
        <v>160</v>
      </c>
      <c r="C483" t="s">
        <v>14</v>
      </c>
      <c r="D483">
        <v>1538</v>
      </c>
    </row>
    <row r="484" spans="1:4" x14ac:dyDescent="0.5">
      <c r="A484" t="s">
        <v>20</v>
      </c>
      <c r="B484">
        <v>1467</v>
      </c>
      <c r="C484" t="s">
        <v>14</v>
      </c>
      <c r="D484">
        <v>9</v>
      </c>
    </row>
    <row r="485" spans="1:4" x14ac:dyDescent="0.5">
      <c r="A485" t="s">
        <v>20</v>
      </c>
      <c r="B485">
        <v>2662</v>
      </c>
      <c r="C485" t="s">
        <v>14</v>
      </c>
      <c r="D485">
        <v>554</v>
      </c>
    </row>
    <row r="486" spans="1:4" hidden="1" x14ac:dyDescent="0.5">
      <c r="A486" t="s">
        <v>20</v>
      </c>
      <c r="B486">
        <v>452</v>
      </c>
      <c r="C486" t="s">
        <v>20</v>
      </c>
      <c r="D486">
        <v>1572</v>
      </c>
    </row>
    <row r="487" spans="1:4" x14ac:dyDescent="0.5">
      <c r="A487" t="s">
        <v>20</v>
      </c>
      <c r="B487">
        <v>158</v>
      </c>
      <c r="C487" t="s">
        <v>14</v>
      </c>
      <c r="D487">
        <v>648</v>
      </c>
    </row>
    <row r="488" spans="1:4" x14ac:dyDescent="0.5">
      <c r="A488" t="s">
        <v>20</v>
      </c>
      <c r="B488">
        <v>225</v>
      </c>
      <c r="C488" t="s">
        <v>14</v>
      </c>
      <c r="D488">
        <v>21</v>
      </c>
    </row>
    <row r="489" spans="1:4" hidden="1" x14ac:dyDescent="0.5">
      <c r="A489" t="s">
        <v>20</v>
      </c>
      <c r="B489">
        <v>65</v>
      </c>
      <c r="C489" t="s">
        <v>20</v>
      </c>
      <c r="D489">
        <v>2346</v>
      </c>
    </row>
    <row r="490" spans="1:4" hidden="1" x14ac:dyDescent="0.5">
      <c r="A490" t="s">
        <v>20</v>
      </c>
      <c r="B490">
        <v>163</v>
      </c>
      <c r="C490" t="s">
        <v>20</v>
      </c>
      <c r="D490">
        <v>115</v>
      </c>
    </row>
    <row r="491" spans="1:4" hidden="1" x14ac:dyDescent="0.5">
      <c r="A491" t="s">
        <v>20</v>
      </c>
      <c r="B491">
        <v>85</v>
      </c>
      <c r="C491" t="s">
        <v>20</v>
      </c>
      <c r="D491">
        <v>85</v>
      </c>
    </row>
    <row r="492" spans="1:4" hidden="1" x14ac:dyDescent="0.5">
      <c r="A492" t="s">
        <v>20</v>
      </c>
      <c r="B492">
        <v>217</v>
      </c>
      <c r="C492" t="s">
        <v>20</v>
      </c>
      <c r="D492">
        <v>144</v>
      </c>
    </row>
    <row r="493" spans="1:4" hidden="1" x14ac:dyDescent="0.5">
      <c r="A493" t="s">
        <v>20</v>
      </c>
      <c r="B493">
        <v>150</v>
      </c>
      <c r="C493" t="s">
        <v>20</v>
      </c>
      <c r="D493">
        <v>2443</v>
      </c>
    </row>
    <row r="494" spans="1:4" hidden="1" x14ac:dyDescent="0.5">
      <c r="A494" t="s">
        <v>20</v>
      </c>
      <c r="B494">
        <v>3272</v>
      </c>
      <c r="C494" t="s">
        <v>74</v>
      </c>
      <c r="D494">
        <v>595</v>
      </c>
    </row>
    <row r="495" spans="1:4" hidden="1" x14ac:dyDescent="0.5">
      <c r="A495" t="s">
        <v>20</v>
      </c>
      <c r="B495">
        <v>300</v>
      </c>
      <c r="C495" t="s">
        <v>20</v>
      </c>
      <c r="D495">
        <v>64</v>
      </c>
    </row>
    <row r="496" spans="1:4" hidden="1" x14ac:dyDescent="0.5">
      <c r="A496" t="s">
        <v>20</v>
      </c>
      <c r="B496">
        <v>126</v>
      </c>
      <c r="C496" t="s">
        <v>20</v>
      </c>
      <c r="D496">
        <v>268</v>
      </c>
    </row>
    <row r="497" spans="1:4" hidden="1" x14ac:dyDescent="0.5">
      <c r="A497" t="s">
        <v>20</v>
      </c>
      <c r="B497">
        <v>2320</v>
      </c>
      <c r="C497" t="s">
        <v>20</v>
      </c>
      <c r="D497">
        <v>195</v>
      </c>
    </row>
    <row r="498" spans="1:4" x14ac:dyDescent="0.5">
      <c r="A498" t="s">
        <v>20</v>
      </c>
      <c r="B498">
        <v>81</v>
      </c>
      <c r="C498" t="s">
        <v>14</v>
      </c>
      <c r="D498">
        <v>54</v>
      </c>
    </row>
    <row r="499" spans="1:4" x14ac:dyDescent="0.5">
      <c r="A499" t="s">
        <v>20</v>
      </c>
      <c r="B499">
        <v>1887</v>
      </c>
      <c r="C499" t="s">
        <v>14</v>
      </c>
      <c r="D499">
        <v>120</v>
      </c>
    </row>
    <row r="500" spans="1:4" x14ac:dyDescent="0.5">
      <c r="A500" t="s">
        <v>20</v>
      </c>
      <c r="B500">
        <v>4358</v>
      </c>
      <c r="C500" t="s">
        <v>14</v>
      </c>
      <c r="D500">
        <v>579</v>
      </c>
    </row>
    <row r="501" spans="1:4" x14ac:dyDescent="0.5">
      <c r="A501" t="s">
        <v>20</v>
      </c>
      <c r="B501">
        <v>53</v>
      </c>
      <c r="C501" t="s">
        <v>14</v>
      </c>
      <c r="D501">
        <v>2072</v>
      </c>
    </row>
    <row r="502" spans="1:4" x14ac:dyDescent="0.5">
      <c r="A502" t="s">
        <v>20</v>
      </c>
      <c r="B502">
        <v>2414</v>
      </c>
      <c r="C502" t="s">
        <v>14</v>
      </c>
      <c r="D502">
        <v>0</v>
      </c>
    </row>
    <row r="503" spans="1:4" x14ac:dyDescent="0.5">
      <c r="A503" t="s">
        <v>20</v>
      </c>
      <c r="B503">
        <v>80</v>
      </c>
      <c r="C503" t="s">
        <v>14</v>
      </c>
      <c r="D503">
        <v>1796</v>
      </c>
    </row>
    <row r="504" spans="1:4" hidden="1" x14ac:dyDescent="0.5">
      <c r="A504" t="s">
        <v>20</v>
      </c>
      <c r="B504">
        <v>193</v>
      </c>
      <c r="C504" t="s">
        <v>20</v>
      </c>
      <c r="D504">
        <v>186</v>
      </c>
    </row>
    <row r="505" spans="1:4" hidden="1" x14ac:dyDescent="0.5">
      <c r="A505" t="s">
        <v>20</v>
      </c>
      <c r="B505">
        <v>52</v>
      </c>
      <c r="C505" t="s">
        <v>20</v>
      </c>
      <c r="D505">
        <v>460</v>
      </c>
    </row>
    <row r="506" spans="1:4" x14ac:dyDescent="0.5">
      <c r="A506" t="s">
        <v>20</v>
      </c>
      <c r="B506">
        <v>290</v>
      </c>
      <c r="C506" t="s">
        <v>14</v>
      </c>
      <c r="D506">
        <v>62</v>
      </c>
    </row>
    <row r="507" spans="1:4" x14ac:dyDescent="0.5">
      <c r="A507" t="s">
        <v>20</v>
      </c>
      <c r="B507">
        <v>122</v>
      </c>
      <c r="C507" t="s">
        <v>14</v>
      </c>
      <c r="D507">
        <v>347</v>
      </c>
    </row>
    <row r="508" spans="1:4" hidden="1" x14ac:dyDescent="0.5">
      <c r="A508" t="s">
        <v>20</v>
      </c>
      <c r="B508">
        <v>1470</v>
      </c>
      <c r="C508" t="s">
        <v>20</v>
      </c>
      <c r="D508">
        <v>2528</v>
      </c>
    </row>
    <row r="509" spans="1:4" x14ac:dyDescent="0.5">
      <c r="A509" t="s">
        <v>20</v>
      </c>
      <c r="B509">
        <v>165</v>
      </c>
      <c r="C509" t="s">
        <v>14</v>
      </c>
      <c r="D509">
        <v>19</v>
      </c>
    </row>
    <row r="510" spans="1:4" hidden="1" x14ac:dyDescent="0.5">
      <c r="A510" t="s">
        <v>20</v>
      </c>
      <c r="B510">
        <v>182</v>
      </c>
      <c r="C510" t="s">
        <v>20</v>
      </c>
      <c r="D510">
        <v>3657</v>
      </c>
    </row>
    <row r="511" spans="1:4" x14ac:dyDescent="0.5">
      <c r="A511" t="s">
        <v>20</v>
      </c>
      <c r="B511">
        <v>199</v>
      </c>
      <c r="C511" t="s">
        <v>14</v>
      </c>
      <c r="D511">
        <v>1258</v>
      </c>
    </row>
    <row r="512" spans="1:4" hidden="1" x14ac:dyDescent="0.5">
      <c r="A512" t="s">
        <v>20</v>
      </c>
      <c r="B512">
        <v>56</v>
      </c>
      <c r="C512" t="s">
        <v>20</v>
      </c>
      <c r="D512">
        <v>131</v>
      </c>
    </row>
    <row r="513" spans="1:4" x14ac:dyDescent="0.5">
      <c r="A513" t="s">
        <v>20</v>
      </c>
      <c r="B513">
        <v>1460</v>
      </c>
      <c r="C513" t="s">
        <v>14</v>
      </c>
      <c r="D513">
        <v>362</v>
      </c>
    </row>
    <row r="514" spans="1:4" hidden="1" x14ac:dyDescent="0.5">
      <c r="A514" t="s">
        <v>20</v>
      </c>
      <c r="B514">
        <v>123</v>
      </c>
      <c r="C514" t="s">
        <v>20</v>
      </c>
      <c r="D514">
        <v>239</v>
      </c>
    </row>
    <row r="515" spans="1:4" hidden="1" x14ac:dyDescent="0.5">
      <c r="A515" t="s">
        <v>20</v>
      </c>
      <c r="B515">
        <v>159</v>
      </c>
      <c r="C515" t="s">
        <v>74</v>
      </c>
      <c r="D515">
        <v>35</v>
      </c>
    </row>
    <row r="516" spans="1:4" hidden="1" x14ac:dyDescent="0.5">
      <c r="A516" t="s">
        <v>20</v>
      </c>
      <c r="B516">
        <v>110</v>
      </c>
      <c r="C516" t="s">
        <v>74</v>
      </c>
      <c r="D516">
        <v>528</v>
      </c>
    </row>
    <row r="517" spans="1:4" x14ac:dyDescent="0.5">
      <c r="A517" t="s">
        <v>20</v>
      </c>
      <c r="B517">
        <v>236</v>
      </c>
      <c r="C517" t="s">
        <v>14</v>
      </c>
      <c r="D517">
        <v>133</v>
      </c>
    </row>
    <row r="518" spans="1:4" x14ac:dyDescent="0.5">
      <c r="A518" t="s">
        <v>20</v>
      </c>
      <c r="B518">
        <v>191</v>
      </c>
      <c r="C518" t="s">
        <v>14</v>
      </c>
      <c r="D518">
        <v>846</v>
      </c>
    </row>
    <row r="519" spans="1:4" hidden="1" x14ac:dyDescent="0.5">
      <c r="A519" t="s">
        <v>20</v>
      </c>
      <c r="B519">
        <v>3934</v>
      </c>
      <c r="C519" t="s">
        <v>20</v>
      </c>
      <c r="D519">
        <v>78</v>
      </c>
    </row>
    <row r="520" spans="1:4" x14ac:dyDescent="0.5">
      <c r="A520" t="s">
        <v>20</v>
      </c>
      <c r="B520">
        <v>80</v>
      </c>
      <c r="C520" t="s">
        <v>14</v>
      </c>
      <c r="D520">
        <v>10</v>
      </c>
    </row>
    <row r="521" spans="1:4" hidden="1" x14ac:dyDescent="0.5">
      <c r="A521" t="s">
        <v>20</v>
      </c>
      <c r="B521">
        <v>462</v>
      </c>
      <c r="C521" t="s">
        <v>20</v>
      </c>
      <c r="D521">
        <v>1773</v>
      </c>
    </row>
    <row r="522" spans="1:4" hidden="1" x14ac:dyDescent="0.5">
      <c r="A522" t="s">
        <v>20</v>
      </c>
      <c r="B522">
        <v>179</v>
      </c>
      <c r="C522" t="s">
        <v>20</v>
      </c>
      <c r="D522">
        <v>32</v>
      </c>
    </row>
    <row r="523" spans="1:4" hidden="1" x14ac:dyDescent="0.5">
      <c r="A523" t="s">
        <v>20</v>
      </c>
      <c r="B523">
        <v>1866</v>
      </c>
      <c r="C523" t="s">
        <v>20</v>
      </c>
      <c r="D523">
        <v>369</v>
      </c>
    </row>
    <row r="524" spans="1:4" x14ac:dyDescent="0.5">
      <c r="A524" t="s">
        <v>20</v>
      </c>
      <c r="B524">
        <v>156</v>
      </c>
      <c r="C524" t="s">
        <v>14</v>
      </c>
      <c r="D524">
        <v>191</v>
      </c>
    </row>
    <row r="525" spans="1:4" hidden="1" x14ac:dyDescent="0.5">
      <c r="A525" t="s">
        <v>20</v>
      </c>
      <c r="B525">
        <v>255</v>
      </c>
      <c r="C525" t="s">
        <v>20</v>
      </c>
      <c r="D525">
        <v>89</v>
      </c>
    </row>
    <row r="526" spans="1:4" x14ac:dyDescent="0.5">
      <c r="A526" t="s">
        <v>20</v>
      </c>
      <c r="B526">
        <v>2261</v>
      </c>
      <c r="C526" t="s">
        <v>14</v>
      </c>
      <c r="D526">
        <v>1979</v>
      </c>
    </row>
    <row r="527" spans="1:4" x14ac:dyDescent="0.5">
      <c r="A527" t="s">
        <v>20</v>
      </c>
      <c r="B527">
        <v>40</v>
      </c>
      <c r="C527" t="s">
        <v>14</v>
      </c>
      <c r="D527">
        <v>63</v>
      </c>
    </row>
    <row r="528" spans="1:4" hidden="1" x14ac:dyDescent="0.5">
      <c r="A528" t="s">
        <v>20</v>
      </c>
      <c r="B528">
        <v>2289</v>
      </c>
      <c r="C528" t="s">
        <v>20</v>
      </c>
      <c r="D528">
        <v>147</v>
      </c>
    </row>
    <row r="529" spans="1:4" x14ac:dyDescent="0.5">
      <c r="A529" t="s">
        <v>20</v>
      </c>
      <c r="B529">
        <v>65</v>
      </c>
      <c r="C529" t="s">
        <v>14</v>
      </c>
      <c r="D529">
        <v>6080</v>
      </c>
    </row>
    <row r="530" spans="1:4" x14ac:dyDescent="0.5">
      <c r="A530" t="s">
        <v>20</v>
      </c>
      <c r="B530">
        <v>3777</v>
      </c>
      <c r="C530" t="s">
        <v>14</v>
      </c>
      <c r="D530">
        <v>80</v>
      </c>
    </row>
    <row r="531" spans="1:4" x14ac:dyDescent="0.5">
      <c r="A531" t="s">
        <v>20</v>
      </c>
      <c r="B531">
        <v>184</v>
      </c>
      <c r="C531" t="s">
        <v>14</v>
      </c>
      <c r="D531">
        <v>9</v>
      </c>
    </row>
    <row r="532" spans="1:4" x14ac:dyDescent="0.5">
      <c r="A532" t="s">
        <v>20</v>
      </c>
      <c r="B532">
        <v>85</v>
      </c>
      <c r="C532" t="s">
        <v>14</v>
      </c>
      <c r="D532">
        <v>1784</v>
      </c>
    </row>
    <row r="533" spans="1:4" hidden="1" x14ac:dyDescent="0.5">
      <c r="A533" t="s">
        <v>20</v>
      </c>
      <c r="B533">
        <v>144</v>
      </c>
      <c r="C533" t="s">
        <v>47</v>
      </c>
      <c r="D533">
        <v>3640</v>
      </c>
    </row>
    <row r="534" spans="1:4" hidden="1" x14ac:dyDescent="0.5">
      <c r="A534" t="s">
        <v>20</v>
      </c>
      <c r="B534">
        <v>1902</v>
      </c>
      <c r="C534" t="s">
        <v>20</v>
      </c>
      <c r="D534">
        <v>126</v>
      </c>
    </row>
    <row r="535" spans="1:4" hidden="1" x14ac:dyDescent="0.5">
      <c r="A535" t="s">
        <v>20</v>
      </c>
      <c r="B535">
        <v>105</v>
      </c>
      <c r="C535" t="s">
        <v>20</v>
      </c>
      <c r="D535">
        <v>2218</v>
      </c>
    </row>
    <row r="536" spans="1:4" x14ac:dyDescent="0.5">
      <c r="A536" t="s">
        <v>20</v>
      </c>
      <c r="B536">
        <v>132</v>
      </c>
      <c r="C536" t="s">
        <v>14</v>
      </c>
      <c r="D536">
        <v>243</v>
      </c>
    </row>
    <row r="537" spans="1:4" hidden="1" x14ac:dyDescent="0.5">
      <c r="A537" t="s">
        <v>20</v>
      </c>
      <c r="B537">
        <v>96</v>
      </c>
      <c r="C537" t="s">
        <v>20</v>
      </c>
      <c r="D537">
        <v>202</v>
      </c>
    </row>
    <row r="538" spans="1:4" hidden="1" x14ac:dyDescent="0.5">
      <c r="A538" t="s">
        <v>20</v>
      </c>
      <c r="B538">
        <v>114</v>
      </c>
      <c r="C538" t="s">
        <v>20</v>
      </c>
      <c r="D538">
        <v>140</v>
      </c>
    </row>
    <row r="539" spans="1:4" hidden="1" x14ac:dyDescent="0.5">
      <c r="A539" t="s">
        <v>20</v>
      </c>
      <c r="B539">
        <v>203</v>
      </c>
      <c r="C539" t="s">
        <v>20</v>
      </c>
      <c r="D539">
        <v>1052</v>
      </c>
    </row>
    <row r="540" spans="1:4" x14ac:dyDescent="0.5">
      <c r="A540" t="s">
        <v>20</v>
      </c>
      <c r="B540">
        <v>1559</v>
      </c>
      <c r="C540" t="s">
        <v>14</v>
      </c>
      <c r="D540">
        <v>1296</v>
      </c>
    </row>
    <row r="541" spans="1:4" x14ac:dyDescent="0.5">
      <c r="A541" t="s">
        <v>20</v>
      </c>
      <c r="B541">
        <v>1548</v>
      </c>
      <c r="C541" t="s">
        <v>14</v>
      </c>
      <c r="D541">
        <v>77</v>
      </c>
    </row>
    <row r="542" spans="1:4" hidden="1" x14ac:dyDescent="0.5">
      <c r="A542" t="s">
        <v>20</v>
      </c>
      <c r="B542">
        <v>80</v>
      </c>
      <c r="C542" t="s">
        <v>20</v>
      </c>
      <c r="D542">
        <v>247</v>
      </c>
    </row>
    <row r="543" spans="1:4" x14ac:dyDescent="0.5">
      <c r="A543" t="s">
        <v>20</v>
      </c>
      <c r="B543">
        <v>131</v>
      </c>
      <c r="C543" t="s">
        <v>14</v>
      </c>
      <c r="D543">
        <v>395</v>
      </c>
    </row>
    <row r="544" spans="1:4" x14ac:dyDescent="0.5">
      <c r="A544" t="s">
        <v>20</v>
      </c>
      <c r="B544">
        <v>112</v>
      </c>
      <c r="C544" t="s">
        <v>14</v>
      </c>
      <c r="D544">
        <v>49</v>
      </c>
    </row>
    <row r="545" spans="1:4" x14ac:dyDescent="0.5">
      <c r="A545" t="s">
        <v>20</v>
      </c>
      <c r="B545">
        <v>155</v>
      </c>
      <c r="C545" t="s">
        <v>14</v>
      </c>
      <c r="D545">
        <v>180</v>
      </c>
    </row>
    <row r="546" spans="1:4" hidden="1" x14ac:dyDescent="0.5">
      <c r="A546" t="s">
        <v>20</v>
      </c>
      <c r="B546">
        <v>266</v>
      </c>
      <c r="C546" t="s">
        <v>20</v>
      </c>
      <c r="D546">
        <v>84</v>
      </c>
    </row>
    <row r="547" spans="1:4" x14ac:dyDescent="0.5">
      <c r="A547" t="s">
        <v>20</v>
      </c>
      <c r="B547">
        <v>155</v>
      </c>
      <c r="C547" t="s">
        <v>14</v>
      </c>
      <c r="D547">
        <v>2690</v>
      </c>
    </row>
    <row r="548" spans="1:4" hidden="1" x14ac:dyDescent="0.5">
      <c r="A548" t="s">
        <v>20</v>
      </c>
      <c r="B548">
        <v>207</v>
      </c>
      <c r="C548" t="s">
        <v>20</v>
      </c>
      <c r="D548">
        <v>88</v>
      </c>
    </row>
    <row r="549" spans="1:4" hidden="1" x14ac:dyDescent="0.5">
      <c r="A549" t="s">
        <v>20</v>
      </c>
      <c r="B549">
        <v>245</v>
      </c>
      <c r="C549" t="s">
        <v>20</v>
      </c>
      <c r="D549">
        <v>156</v>
      </c>
    </row>
    <row r="550" spans="1:4" hidden="1" x14ac:dyDescent="0.5">
      <c r="A550" t="s">
        <v>20</v>
      </c>
      <c r="B550">
        <v>1573</v>
      </c>
      <c r="C550" t="s">
        <v>20</v>
      </c>
      <c r="D550">
        <v>2985</v>
      </c>
    </row>
    <row r="551" spans="1:4" hidden="1" x14ac:dyDescent="0.5">
      <c r="A551" t="s">
        <v>20</v>
      </c>
      <c r="B551">
        <v>114</v>
      </c>
      <c r="C551" t="s">
        <v>20</v>
      </c>
      <c r="D551">
        <v>762</v>
      </c>
    </row>
    <row r="552" spans="1:4" hidden="1" x14ac:dyDescent="0.5">
      <c r="A552" t="s">
        <v>20</v>
      </c>
      <c r="B552">
        <v>93</v>
      </c>
      <c r="C552" t="s">
        <v>74</v>
      </c>
      <c r="D552">
        <v>1</v>
      </c>
    </row>
    <row r="553" spans="1:4" x14ac:dyDescent="0.5">
      <c r="A553" t="s">
        <v>20</v>
      </c>
      <c r="B553">
        <v>1681</v>
      </c>
      <c r="C553" t="s">
        <v>14</v>
      </c>
      <c r="D553">
        <v>2779</v>
      </c>
    </row>
    <row r="554" spans="1:4" x14ac:dyDescent="0.5">
      <c r="A554" t="s">
        <v>20</v>
      </c>
      <c r="B554">
        <v>32</v>
      </c>
      <c r="C554" t="s">
        <v>14</v>
      </c>
      <c r="D554">
        <v>92</v>
      </c>
    </row>
    <row r="555" spans="1:4" x14ac:dyDescent="0.5">
      <c r="A555" t="s">
        <v>20</v>
      </c>
      <c r="B555">
        <v>135</v>
      </c>
      <c r="C555" t="s">
        <v>14</v>
      </c>
      <c r="D555">
        <v>1028</v>
      </c>
    </row>
    <row r="556" spans="1:4" hidden="1" x14ac:dyDescent="0.5">
      <c r="A556" t="s">
        <v>20</v>
      </c>
      <c r="B556">
        <v>140</v>
      </c>
      <c r="C556" t="s">
        <v>20</v>
      </c>
      <c r="D556">
        <v>554</v>
      </c>
    </row>
    <row r="557" spans="1:4" hidden="1" x14ac:dyDescent="0.5">
      <c r="A557" t="s">
        <v>20</v>
      </c>
      <c r="B557">
        <v>92</v>
      </c>
      <c r="C557" t="s">
        <v>20</v>
      </c>
      <c r="D557">
        <v>135</v>
      </c>
    </row>
    <row r="558" spans="1:4" hidden="1" x14ac:dyDescent="0.5">
      <c r="A558" t="s">
        <v>20</v>
      </c>
      <c r="B558">
        <v>1015</v>
      </c>
      <c r="C558" t="s">
        <v>20</v>
      </c>
      <c r="D558">
        <v>122</v>
      </c>
    </row>
    <row r="559" spans="1:4" hidden="1" x14ac:dyDescent="0.5">
      <c r="A559" t="s">
        <v>20</v>
      </c>
      <c r="B559">
        <v>323</v>
      </c>
      <c r="C559" t="s">
        <v>20</v>
      </c>
      <c r="D559">
        <v>221</v>
      </c>
    </row>
    <row r="560" spans="1:4" hidden="1" x14ac:dyDescent="0.5">
      <c r="A560" t="s">
        <v>20</v>
      </c>
      <c r="B560">
        <v>2326</v>
      </c>
      <c r="C560" t="s">
        <v>20</v>
      </c>
      <c r="D560">
        <v>126</v>
      </c>
    </row>
    <row r="561" spans="1:4" hidden="1" x14ac:dyDescent="0.5">
      <c r="A561" t="s">
        <v>20</v>
      </c>
      <c r="B561">
        <v>381</v>
      </c>
      <c r="C561" t="s">
        <v>20</v>
      </c>
      <c r="D561">
        <v>1022</v>
      </c>
    </row>
    <row r="562" spans="1:4" hidden="1" x14ac:dyDescent="0.5">
      <c r="A562" t="s">
        <v>20</v>
      </c>
      <c r="B562">
        <v>480</v>
      </c>
      <c r="C562" t="s">
        <v>20</v>
      </c>
      <c r="D562">
        <v>3177</v>
      </c>
    </row>
    <row r="563" spans="1:4" hidden="1" x14ac:dyDescent="0.5">
      <c r="A563" t="s">
        <v>20</v>
      </c>
      <c r="B563">
        <v>226</v>
      </c>
      <c r="C563" t="s">
        <v>20</v>
      </c>
      <c r="D563">
        <v>198</v>
      </c>
    </row>
    <row r="564" spans="1:4" x14ac:dyDescent="0.5">
      <c r="A564" t="s">
        <v>20</v>
      </c>
      <c r="B564">
        <v>241</v>
      </c>
      <c r="C564" t="s">
        <v>14</v>
      </c>
      <c r="D564">
        <v>26</v>
      </c>
    </row>
    <row r="565" spans="1:4" hidden="1" x14ac:dyDescent="0.5">
      <c r="A565" t="s">
        <v>20</v>
      </c>
      <c r="B565">
        <v>132</v>
      </c>
      <c r="C565" t="s">
        <v>20</v>
      </c>
      <c r="D565">
        <v>85</v>
      </c>
    </row>
    <row r="566" spans="1:4" x14ac:dyDescent="0.5">
      <c r="A566" t="s">
        <v>20</v>
      </c>
      <c r="B566">
        <v>2043</v>
      </c>
      <c r="C566" t="s">
        <v>14</v>
      </c>
      <c r="D566">
        <v>1790</v>
      </c>
    </row>
    <row r="567" spans="1:4" hidden="1" x14ac:dyDescent="0.5">
      <c r="C567" t="s">
        <v>20</v>
      </c>
      <c r="D567">
        <v>3596</v>
      </c>
    </row>
    <row r="568" spans="1:4" x14ac:dyDescent="0.5">
      <c r="C568" t="s">
        <v>14</v>
      </c>
      <c r="D568">
        <v>37</v>
      </c>
    </row>
    <row r="569" spans="1:4" hidden="1" x14ac:dyDescent="0.5">
      <c r="C569" t="s">
        <v>20</v>
      </c>
      <c r="D569">
        <v>244</v>
      </c>
    </row>
    <row r="570" spans="1:4" hidden="1" x14ac:dyDescent="0.5">
      <c r="C570" t="s">
        <v>20</v>
      </c>
      <c r="D570">
        <v>5180</v>
      </c>
    </row>
    <row r="571" spans="1:4" hidden="1" x14ac:dyDescent="0.5">
      <c r="C571" t="s">
        <v>20</v>
      </c>
      <c r="D571">
        <v>589</v>
      </c>
    </row>
    <row r="572" spans="1:4" hidden="1" x14ac:dyDescent="0.5">
      <c r="C572" t="s">
        <v>20</v>
      </c>
      <c r="D572">
        <v>2725</v>
      </c>
    </row>
    <row r="573" spans="1:4" x14ac:dyDescent="0.5">
      <c r="C573" t="s">
        <v>14</v>
      </c>
      <c r="D573">
        <v>35</v>
      </c>
    </row>
    <row r="574" spans="1:4" hidden="1" x14ac:dyDescent="0.5">
      <c r="C574" t="s">
        <v>74</v>
      </c>
      <c r="D574">
        <v>94</v>
      </c>
    </row>
    <row r="575" spans="1:4" hidden="1" x14ac:dyDescent="0.5">
      <c r="C575" t="s">
        <v>20</v>
      </c>
      <c r="D575">
        <v>300</v>
      </c>
    </row>
    <row r="576" spans="1:4" hidden="1" x14ac:dyDescent="0.5">
      <c r="C576" t="s">
        <v>20</v>
      </c>
      <c r="D576">
        <v>144</v>
      </c>
    </row>
    <row r="577" spans="3:4" x14ac:dyDescent="0.5">
      <c r="C577" t="s">
        <v>14</v>
      </c>
      <c r="D577">
        <v>558</v>
      </c>
    </row>
    <row r="578" spans="3:4" x14ac:dyDescent="0.5">
      <c r="C578" t="s">
        <v>14</v>
      </c>
      <c r="D578">
        <v>64</v>
      </c>
    </row>
    <row r="579" spans="3:4" hidden="1" x14ac:dyDescent="0.5">
      <c r="C579" t="s">
        <v>74</v>
      </c>
      <c r="D579">
        <v>37</v>
      </c>
    </row>
    <row r="580" spans="3:4" x14ac:dyDescent="0.5">
      <c r="C580" t="s">
        <v>14</v>
      </c>
      <c r="D580">
        <v>245</v>
      </c>
    </row>
    <row r="581" spans="3:4" hidden="1" x14ac:dyDescent="0.5">
      <c r="C581" t="s">
        <v>20</v>
      </c>
      <c r="D581">
        <v>87</v>
      </c>
    </row>
    <row r="582" spans="3:4" hidden="1" x14ac:dyDescent="0.5">
      <c r="C582" t="s">
        <v>20</v>
      </c>
      <c r="D582">
        <v>3116</v>
      </c>
    </row>
    <row r="583" spans="3:4" x14ac:dyDescent="0.5">
      <c r="C583" t="s">
        <v>14</v>
      </c>
      <c r="D583">
        <v>71</v>
      </c>
    </row>
    <row r="584" spans="3:4" x14ac:dyDescent="0.5">
      <c r="C584" t="s">
        <v>14</v>
      </c>
      <c r="D584">
        <v>42</v>
      </c>
    </row>
    <row r="585" spans="3:4" hidden="1" x14ac:dyDescent="0.5">
      <c r="C585" t="s">
        <v>20</v>
      </c>
      <c r="D585">
        <v>909</v>
      </c>
    </row>
    <row r="586" spans="3:4" hidden="1" x14ac:dyDescent="0.5">
      <c r="C586" t="s">
        <v>20</v>
      </c>
      <c r="D586">
        <v>1613</v>
      </c>
    </row>
    <row r="587" spans="3:4" hidden="1" x14ac:dyDescent="0.5">
      <c r="C587" t="s">
        <v>20</v>
      </c>
      <c r="D587">
        <v>136</v>
      </c>
    </row>
    <row r="588" spans="3:4" hidden="1" x14ac:dyDescent="0.5">
      <c r="C588" t="s">
        <v>20</v>
      </c>
      <c r="D588">
        <v>130</v>
      </c>
    </row>
    <row r="589" spans="3:4" x14ac:dyDescent="0.5">
      <c r="C589" t="s">
        <v>14</v>
      </c>
      <c r="D589">
        <v>156</v>
      </c>
    </row>
    <row r="590" spans="3:4" x14ac:dyDescent="0.5">
      <c r="C590" t="s">
        <v>14</v>
      </c>
      <c r="D590">
        <v>1368</v>
      </c>
    </row>
    <row r="591" spans="3:4" x14ac:dyDescent="0.5">
      <c r="C591" t="s">
        <v>14</v>
      </c>
      <c r="D591">
        <v>102</v>
      </c>
    </row>
    <row r="592" spans="3:4" x14ac:dyDescent="0.5">
      <c r="C592" t="s">
        <v>14</v>
      </c>
      <c r="D592">
        <v>86</v>
      </c>
    </row>
    <row r="593" spans="3:4" hidden="1" x14ac:dyDescent="0.5">
      <c r="C593" t="s">
        <v>20</v>
      </c>
      <c r="D593">
        <v>102</v>
      </c>
    </row>
    <row r="594" spans="3:4" x14ac:dyDescent="0.5">
      <c r="C594" t="s">
        <v>14</v>
      </c>
      <c r="D594">
        <v>253</v>
      </c>
    </row>
    <row r="595" spans="3:4" hidden="1" x14ac:dyDescent="0.5">
      <c r="C595" t="s">
        <v>20</v>
      </c>
      <c r="D595">
        <v>4006</v>
      </c>
    </row>
    <row r="596" spans="3:4" x14ac:dyDescent="0.5">
      <c r="C596" t="s">
        <v>14</v>
      </c>
      <c r="D596">
        <v>157</v>
      </c>
    </row>
    <row r="597" spans="3:4" hidden="1" x14ac:dyDescent="0.5">
      <c r="C597" t="s">
        <v>20</v>
      </c>
      <c r="D597">
        <v>1629</v>
      </c>
    </row>
    <row r="598" spans="3:4" x14ac:dyDescent="0.5">
      <c r="C598" t="s">
        <v>14</v>
      </c>
      <c r="D598">
        <v>183</v>
      </c>
    </row>
    <row r="599" spans="3:4" hidden="1" x14ac:dyDescent="0.5">
      <c r="C599" t="s">
        <v>20</v>
      </c>
      <c r="D599">
        <v>2188</v>
      </c>
    </row>
    <row r="600" spans="3:4" hidden="1" x14ac:dyDescent="0.5">
      <c r="C600" t="s">
        <v>20</v>
      </c>
      <c r="D600">
        <v>2409</v>
      </c>
    </row>
    <row r="601" spans="3:4" x14ac:dyDescent="0.5">
      <c r="C601" t="s">
        <v>14</v>
      </c>
      <c r="D601">
        <v>82</v>
      </c>
    </row>
    <row r="602" spans="3:4" x14ac:dyDescent="0.5">
      <c r="C602" t="s">
        <v>14</v>
      </c>
      <c r="D602">
        <v>1</v>
      </c>
    </row>
    <row r="603" spans="3:4" hidden="1" x14ac:dyDescent="0.5">
      <c r="C603" t="s">
        <v>20</v>
      </c>
      <c r="D603">
        <v>194</v>
      </c>
    </row>
    <row r="604" spans="3:4" hidden="1" x14ac:dyDescent="0.5">
      <c r="C604" t="s">
        <v>20</v>
      </c>
      <c r="D604">
        <v>1140</v>
      </c>
    </row>
    <row r="605" spans="3:4" hidden="1" x14ac:dyDescent="0.5">
      <c r="C605" t="s">
        <v>20</v>
      </c>
      <c r="D605">
        <v>102</v>
      </c>
    </row>
    <row r="606" spans="3:4" hidden="1" x14ac:dyDescent="0.5">
      <c r="C606" t="s">
        <v>20</v>
      </c>
      <c r="D606">
        <v>2857</v>
      </c>
    </row>
    <row r="607" spans="3:4" hidden="1" x14ac:dyDescent="0.5">
      <c r="C607" t="s">
        <v>20</v>
      </c>
      <c r="D607">
        <v>107</v>
      </c>
    </row>
    <row r="608" spans="3:4" hidden="1" x14ac:dyDescent="0.5">
      <c r="C608" t="s">
        <v>20</v>
      </c>
      <c r="D608">
        <v>160</v>
      </c>
    </row>
    <row r="609" spans="3:4" hidden="1" x14ac:dyDescent="0.5">
      <c r="C609" t="s">
        <v>20</v>
      </c>
      <c r="D609">
        <v>2230</v>
      </c>
    </row>
    <row r="610" spans="3:4" hidden="1" x14ac:dyDescent="0.5">
      <c r="C610" t="s">
        <v>20</v>
      </c>
      <c r="D610">
        <v>316</v>
      </c>
    </row>
    <row r="611" spans="3:4" hidden="1" x14ac:dyDescent="0.5">
      <c r="C611" t="s">
        <v>20</v>
      </c>
      <c r="D611">
        <v>117</v>
      </c>
    </row>
    <row r="612" spans="3:4" hidden="1" x14ac:dyDescent="0.5">
      <c r="C612" t="s">
        <v>20</v>
      </c>
      <c r="D612">
        <v>6406</v>
      </c>
    </row>
    <row r="613" spans="3:4" hidden="1" x14ac:dyDescent="0.5">
      <c r="C613" t="s">
        <v>74</v>
      </c>
      <c r="D613">
        <v>15</v>
      </c>
    </row>
    <row r="614" spans="3:4" hidden="1" x14ac:dyDescent="0.5">
      <c r="C614" t="s">
        <v>20</v>
      </c>
      <c r="D614">
        <v>192</v>
      </c>
    </row>
    <row r="615" spans="3:4" hidden="1" x14ac:dyDescent="0.5">
      <c r="C615" t="s">
        <v>20</v>
      </c>
      <c r="D615">
        <v>26</v>
      </c>
    </row>
    <row r="616" spans="3:4" hidden="1" x14ac:dyDescent="0.5">
      <c r="C616" t="s">
        <v>20</v>
      </c>
      <c r="D616">
        <v>723</v>
      </c>
    </row>
    <row r="617" spans="3:4" hidden="1" x14ac:dyDescent="0.5">
      <c r="C617" t="s">
        <v>20</v>
      </c>
      <c r="D617">
        <v>170</v>
      </c>
    </row>
    <row r="618" spans="3:4" hidden="1" x14ac:dyDescent="0.5">
      <c r="C618" t="s">
        <v>20</v>
      </c>
      <c r="D618">
        <v>238</v>
      </c>
    </row>
    <row r="619" spans="3:4" hidden="1" x14ac:dyDescent="0.5">
      <c r="C619" t="s">
        <v>20</v>
      </c>
      <c r="D619">
        <v>55</v>
      </c>
    </row>
    <row r="620" spans="3:4" x14ac:dyDescent="0.5">
      <c r="C620" t="s">
        <v>14</v>
      </c>
      <c r="D620">
        <v>1198</v>
      </c>
    </row>
    <row r="621" spans="3:4" x14ac:dyDescent="0.5">
      <c r="C621" t="s">
        <v>14</v>
      </c>
      <c r="D621">
        <v>648</v>
      </c>
    </row>
    <row r="622" spans="3:4" hidden="1" x14ac:dyDescent="0.5">
      <c r="C622" t="s">
        <v>20</v>
      </c>
      <c r="D622">
        <v>128</v>
      </c>
    </row>
    <row r="623" spans="3:4" hidden="1" x14ac:dyDescent="0.5">
      <c r="C623" t="s">
        <v>20</v>
      </c>
      <c r="D623">
        <v>2144</v>
      </c>
    </row>
    <row r="624" spans="3:4" x14ac:dyDescent="0.5">
      <c r="C624" t="s">
        <v>14</v>
      </c>
      <c r="D624">
        <v>64</v>
      </c>
    </row>
    <row r="625" spans="3:4" hidden="1" x14ac:dyDescent="0.5">
      <c r="C625" t="s">
        <v>20</v>
      </c>
      <c r="D625">
        <v>2693</v>
      </c>
    </row>
    <row r="626" spans="3:4" hidden="1" x14ac:dyDescent="0.5">
      <c r="C626" t="s">
        <v>20</v>
      </c>
      <c r="D626">
        <v>432</v>
      </c>
    </row>
    <row r="627" spans="3:4" x14ac:dyDescent="0.5">
      <c r="C627" t="s">
        <v>14</v>
      </c>
      <c r="D627">
        <v>62</v>
      </c>
    </row>
    <row r="628" spans="3:4" hidden="1" x14ac:dyDescent="0.5">
      <c r="C628" t="s">
        <v>20</v>
      </c>
      <c r="D628">
        <v>189</v>
      </c>
    </row>
    <row r="629" spans="3:4" hidden="1" x14ac:dyDescent="0.5">
      <c r="C629" t="s">
        <v>20</v>
      </c>
      <c r="D629">
        <v>154</v>
      </c>
    </row>
    <row r="630" spans="3:4" hidden="1" x14ac:dyDescent="0.5">
      <c r="C630" t="s">
        <v>20</v>
      </c>
      <c r="D630">
        <v>96</v>
      </c>
    </row>
    <row r="631" spans="3:4" x14ac:dyDescent="0.5">
      <c r="C631" t="s">
        <v>14</v>
      </c>
      <c r="D631">
        <v>750</v>
      </c>
    </row>
    <row r="632" spans="3:4" hidden="1" x14ac:dyDescent="0.5">
      <c r="C632" t="s">
        <v>74</v>
      </c>
      <c r="D632">
        <v>87</v>
      </c>
    </row>
    <row r="633" spans="3:4" hidden="1" x14ac:dyDescent="0.5">
      <c r="C633" t="s">
        <v>20</v>
      </c>
      <c r="D633">
        <v>3063</v>
      </c>
    </row>
    <row r="634" spans="3:4" hidden="1" x14ac:dyDescent="0.5">
      <c r="C634" t="s">
        <v>47</v>
      </c>
      <c r="D634">
        <v>278</v>
      </c>
    </row>
    <row r="635" spans="3:4" x14ac:dyDescent="0.5">
      <c r="C635" t="s">
        <v>14</v>
      </c>
      <c r="D635">
        <v>105</v>
      </c>
    </row>
    <row r="636" spans="3:4" hidden="1" x14ac:dyDescent="0.5">
      <c r="C636" t="s">
        <v>74</v>
      </c>
      <c r="D636">
        <v>1658</v>
      </c>
    </row>
    <row r="637" spans="3:4" hidden="1" x14ac:dyDescent="0.5">
      <c r="C637" t="s">
        <v>20</v>
      </c>
      <c r="D637">
        <v>2266</v>
      </c>
    </row>
    <row r="638" spans="3:4" x14ac:dyDescent="0.5">
      <c r="C638" t="s">
        <v>14</v>
      </c>
      <c r="D638">
        <v>2604</v>
      </c>
    </row>
    <row r="639" spans="3:4" x14ac:dyDescent="0.5">
      <c r="C639" t="s">
        <v>14</v>
      </c>
      <c r="D639">
        <v>65</v>
      </c>
    </row>
    <row r="640" spans="3:4" x14ac:dyDescent="0.5">
      <c r="C640" t="s">
        <v>14</v>
      </c>
      <c r="D640">
        <v>94</v>
      </c>
    </row>
    <row r="641" spans="3:4" hidden="1" x14ac:dyDescent="0.5">
      <c r="C641" t="s">
        <v>47</v>
      </c>
      <c r="D641">
        <v>45</v>
      </c>
    </row>
    <row r="642" spans="3:4" x14ac:dyDescent="0.5">
      <c r="C642" t="s">
        <v>14</v>
      </c>
      <c r="D642">
        <v>257</v>
      </c>
    </row>
    <row r="643" spans="3:4" hidden="1" x14ac:dyDescent="0.5">
      <c r="C643" t="s">
        <v>20</v>
      </c>
      <c r="D643">
        <v>194</v>
      </c>
    </row>
    <row r="644" spans="3:4" hidden="1" x14ac:dyDescent="0.5">
      <c r="C644" t="s">
        <v>20</v>
      </c>
      <c r="D644">
        <v>129</v>
      </c>
    </row>
    <row r="645" spans="3:4" hidden="1" x14ac:dyDescent="0.5">
      <c r="C645" t="s">
        <v>20</v>
      </c>
      <c r="D645">
        <v>375</v>
      </c>
    </row>
    <row r="646" spans="3:4" x14ac:dyDescent="0.5">
      <c r="C646" t="s">
        <v>14</v>
      </c>
      <c r="D646">
        <v>2928</v>
      </c>
    </row>
    <row r="647" spans="3:4" x14ac:dyDescent="0.5">
      <c r="C647" t="s">
        <v>14</v>
      </c>
      <c r="D647">
        <v>4697</v>
      </c>
    </row>
    <row r="648" spans="3:4" x14ac:dyDescent="0.5">
      <c r="C648" t="s">
        <v>14</v>
      </c>
      <c r="D648">
        <v>2915</v>
      </c>
    </row>
    <row r="649" spans="3:4" x14ac:dyDescent="0.5">
      <c r="C649" t="s">
        <v>14</v>
      </c>
      <c r="D649">
        <v>18</v>
      </c>
    </row>
    <row r="650" spans="3:4" hidden="1" x14ac:dyDescent="0.5">
      <c r="C650" t="s">
        <v>74</v>
      </c>
      <c r="D650">
        <v>723</v>
      </c>
    </row>
    <row r="651" spans="3:4" x14ac:dyDescent="0.5">
      <c r="C651" t="s">
        <v>14</v>
      </c>
      <c r="D651">
        <v>602</v>
      </c>
    </row>
    <row r="652" spans="3:4" x14ac:dyDescent="0.5">
      <c r="C652" t="s">
        <v>14</v>
      </c>
      <c r="D652">
        <v>1</v>
      </c>
    </row>
    <row r="653" spans="3:4" x14ac:dyDescent="0.5">
      <c r="C653" t="s">
        <v>14</v>
      </c>
      <c r="D653">
        <v>3868</v>
      </c>
    </row>
    <row r="654" spans="3:4" hidden="1" x14ac:dyDescent="0.5">
      <c r="C654" t="s">
        <v>20</v>
      </c>
      <c r="D654">
        <v>409</v>
      </c>
    </row>
    <row r="655" spans="3:4" hidden="1" x14ac:dyDescent="0.5">
      <c r="C655" t="s">
        <v>20</v>
      </c>
      <c r="D655">
        <v>234</v>
      </c>
    </row>
    <row r="656" spans="3:4" hidden="1" x14ac:dyDescent="0.5">
      <c r="C656" t="s">
        <v>20</v>
      </c>
      <c r="D656">
        <v>3016</v>
      </c>
    </row>
    <row r="657" spans="3:4" hidden="1" x14ac:dyDescent="0.5">
      <c r="C657" t="s">
        <v>20</v>
      </c>
      <c r="D657">
        <v>264</v>
      </c>
    </row>
    <row r="658" spans="3:4" x14ac:dyDescent="0.5">
      <c r="C658" t="s">
        <v>14</v>
      </c>
      <c r="D658">
        <v>504</v>
      </c>
    </row>
    <row r="659" spans="3:4" x14ac:dyDescent="0.5">
      <c r="C659" t="s">
        <v>14</v>
      </c>
      <c r="D659">
        <v>14</v>
      </c>
    </row>
    <row r="660" spans="3:4" hidden="1" x14ac:dyDescent="0.5">
      <c r="C660" t="s">
        <v>74</v>
      </c>
      <c r="D660">
        <v>390</v>
      </c>
    </row>
    <row r="661" spans="3:4" x14ac:dyDescent="0.5">
      <c r="C661" t="s">
        <v>14</v>
      </c>
      <c r="D661">
        <v>750</v>
      </c>
    </row>
    <row r="662" spans="3:4" x14ac:dyDescent="0.5">
      <c r="C662" t="s">
        <v>14</v>
      </c>
      <c r="D662">
        <v>77</v>
      </c>
    </row>
    <row r="663" spans="3:4" x14ac:dyDescent="0.5">
      <c r="C663" t="s">
        <v>14</v>
      </c>
      <c r="D663">
        <v>752</v>
      </c>
    </row>
    <row r="664" spans="3:4" x14ac:dyDescent="0.5">
      <c r="C664" t="s">
        <v>14</v>
      </c>
      <c r="D664">
        <v>131</v>
      </c>
    </row>
    <row r="665" spans="3:4" x14ac:dyDescent="0.5">
      <c r="C665" t="s">
        <v>14</v>
      </c>
      <c r="D665">
        <v>87</v>
      </c>
    </row>
    <row r="666" spans="3:4" x14ac:dyDescent="0.5">
      <c r="C666" t="s">
        <v>14</v>
      </c>
      <c r="D666">
        <v>1063</v>
      </c>
    </row>
    <row r="667" spans="3:4" hidden="1" x14ac:dyDescent="0.5">
      <c r="C667" t="s">
        <v>20</v>
      </c>
      <c r="D667">
        <v>272</v>
      </c>
    </row>
    <row r="668" spans="3:4" hidden="1" x14ac:dyDescent="0.5">
      <c r="C668" t="s">
        <v>74</v>
      </c>
      <c r="D668">
        <v>25</v>
      </c>
    </row>
    <row r="669" spans="3:4" hidden="1" x14ac:dyDescent="0.5">
      <c r="C669" t="s">
        <v>20</v>
      </c>
      <c r="D669">
        <v>419</v>
      </c>
    </row>
    <row r="670" spans="3:4" x14ac:dyDescent="0.5">
      <c r="C670" t="s">
        <v>14</v>
      </c>
      <c r="D670">
        <v>76</v>
      </c>
    </row>
    <row r="671" spans="3:4" hidden="1" x14ac:dyDescent="0.5">
      <c r="C671" t="s">
        <v>20</v>
      </c>
      <c r="D671">
        <v>1621</v>
      </c>
    </row>
    <row r="672" spans="3:4" hidden="1" x14ac:dyDescent="0.5">
      <c r="C672" t="s">
        <v>20</v>
      </c>
      <c r="D672">
        <v>1101</v>
      </c>
    </row>
    <row r="673" spans="3:4" hidden="1" x14ac:dyDescent="0.5">
      <c r="C673" t="s">
        <v>20</v>
      </c>
      <c r="D673">
        <v>1073</v>
      </c>
    </row>
    <row r="674" spans="3:4" x14ac:dyDescent="0.5">
      <c r="C674" t="s">
        <v>14</v>
      </c>
      <c r="D674">
        <v>4428</v>
      </c>
    </row>
    <row r="675" spans="3:4" x14ac:dyDescent="0.5">
      <c r="C675" t="s">
        <v>14</v>
      </c>
      <c r="D675">
        <v>58</v>
      </c>
    </row>
    <row r="676" spans="3:4" hidden="1" x14ac:dyDescent="0.5">
      <c r="C676" t="s">
        <v>74</v>
      </c>
      <c r="D676">
        <v>1218</v>
      </c>
    </row>
    <row r="677" spans="3:4" hidden="1" x14ac:dyDescent="0.5">
      <c r="C677" t="s">
        <v>20</v>
      </c>
      <c r="D677">
        <v>331</v>
      </c>
    </row>
    <row r="678" spans="3:4" hidden="1" x14ac:dyDescent="0.5">
      <c r="C678" t="s">
        <v>20</v>
      </c>
      <c r="D678">
        <v>1170</v>
      </c>
    </row>
    <row r="679" spans="3:4" x14ac:dyDescent="0.5">
      <c r="C679" t="s">
        <v>14</v>
      </c>
      <c r="D679">
        <v>111</v>
      </c>
    </row>
    <row r="680" spans="3:4" hidden="1" x14ac:dyDescent="0.5">
      <c r="C680" t="s">
        <v>74</v>
      </c>
      <c r="D680">
        <v>215</v>
      </c>
    </row>
    <row r="681" spans="3:4" hidden="1" x14ac:dyDescent="0.5">
      <c r="C681" t="s">
        <v>20</v>
      </c>
      <c r="D681">
        <v>363</v>
      </c>
    </row>
    <row r="682" spans="3:4" x14ac:dyDescent="0.5">
      <c r="C682" t="s">
        <v>14</v>
      </c>
      <c r="D682">
        <v>2955</v>
      </c>
    </row>
    <row r="683" spans="3:4" x14ac:dyDescent="0.5">
      <c r="C683" t="s">
        <v>14</v>
      </c>
      <c r="D683">
        <v>1657</v>
      </c>
    </row>
    <row r="684" spans="3:4" hidden="1" x14ac:dyDescent="0.5">
      <c r="C684" t="s">
        <v>20</v>
      </c>
      <c r="D684">
        <v>103</v>
      </c>
    </row>
    <row r="685" spans="3:4" hidden="1" x14ac:dyDescent="0.5">
      <c r="C685" t="s">
        <v>20</v>
      </c>
      <c r="D685">
        <v>147</v>
      </c>
    </row>
    <row r="686" spans="3:4" hidden="1" x14ac:dyDescent="0.5">
      <c r="C686" t="s">
        <v>20</v>
      </c>
      <c r="D686">
        <v>110</v>
      </c>
    </row>
    <row r="687" spans="3:4" x14ac:dyDescent="0.5">
      <c r="C687" t="s">
        <v>14</v>
      </c>
      <c r="D687">
        <v>926</v>
      </c>
    </row>
    <row r="688" spans="3:4" hidden="1" x14ac:dyDescent="0.5">
      <c r="C688" t="s">
        <v>20</v>
      </c>
      <c r="D688">
        <v>134</v>
      </c>
    </row>
    <row r="689" spans="3:4" hidden="1" x14ac:dyDescent="0.5">
      <c r="C689" t="s">
        <v>20</v>
      </c>
      <c r="D689">
        <v>269</v>
      </c>
    </row>
    <row r="690" spans="3:4" hidden="1" x14ac:dyDescent="0.5">
      <c r="C690" t="s">
        <v>20</v>
      </c>
      <c r="D690">
        <v>175</v>
      </c>
    </row>
    <row r="691" spans="3:4" hidden="1" x14ac:dyDescent="0.5">
      <c r="C691" t="s">
        <v>20</v>
      </c>
      <c r="D691">
        <v>69</v>
      </c>
    </row>
    <row r="692" spans="3:4" hidden="1" x14ac:dyDescent="0.5">
      <c r="C692" t="s">
        <v>20</v>
      </c>
      <c r="D692">
        <v>190</v>
      </c>
    </row>
    <row r="693" spans="3:4" hidden="1" x14ac:dyDescent="0.5">
      <c r="C693" t="s">
        <v>20</v>
      </c>
      <c r="D693">
        <v>237</v>
      </c>
    </row>
    <row r="694" spans="3:4" x14ac:dyDescent="0.5">
      <c r="C694" t="s">
        <v>14</v>
      </c>
      <c r="D694">
        <v>77</v>
      </c>
    </row>
    <row r="695" spans="3:4" x14ac:dyDescent="0.5">
      <c r="C695" t="s">
        <v>14</v>
      </c>
      <c r="D695">
        <v>1748</v>
      </c>
    </row>
    <row r="696" spans="3:4" x14ac:dyDescent="0.5">
      <c r="C696" t="s">
        <v>14</v>
      </c>
      <c r="D696">
        <v>79</v>
      </c>
    </row>
    <row r="697" spans="3:4" hidden="1" x14ac:dyDescent="0.5">
      <c r="C697" t="s">
        <v>20</v>
      </c>
      <c r="D697">
        <v>196</v>
      </c>
    </row>
    <row r="698" spans="3:4" x14ac:dyDescent="0.5">
      <c r="C698" t="s">
        <v>14</v>
      </c>
      <c r="D698">
        <v>889</v>
      </c>
    </row>
    <row r="699" spans="3:4" hidden="1" x14ac:dyDescent="0.5">
      <c r="C699" t="s">
        <v>20</v>
      </c>
      <c r="D699">
        <v>7295</v>
      </c>
    </row>
    <row r="700" spans="3:4" hidden="1" x14ac:dyDescent="0.5">
      <c r="C700" t="s">
        <v>20</v>
      </c>
      <c r="D700">
        <v>2893</v>
      </c>
    </row>
    <row r="701" spans="3:4" x14ac:dyDescent="0.5">
      <c r="C701" t="s">
        <v>14</v>
      </c>
      <c r="D701">
        <v>56</v>
      </c>
    </row>
    <row r="702" spans="3:4" x14ac:dyDescent="0.5">
      <c r="C702" t="s">
        <v>14</v>
      </c>
      <c r="D702">
        <v>1</v>
      </c>
    </row>
    <row r="703" spans="3:4" hidden="1" x14ac:dyDescent="0.5">
      <c r="C703" t="s">
        <v>20</v>
      </c>
      <c r="D703">
        <v>820</v>
      </c>
    </row>
    <row r="704" spans="3:4" x14ac:dyDescent="0.5">
      <c r="C704" t="s">
        <v>14</v>
      </c>
      <c r="D704">
        <v>83</v>
      </c>
    </row>
    <row r="705" spans="3:4" hidden="1" x14ac:dyDescent="0.5">
      <c r="C705" t="s">
        <v>20</v>
      </c>
      <c r="D705">
        <v>2038</v>
      </c>
    </row>
    <row r="706" spans="3:4" hidden="1" x14ac:dyDescent="0.5">
      <c r="C706" t="s">
        <v>20</v>
      </c>
      <c r="D706">
        <v>116</v>
      </c>
    </row>
    <row r="707" spans="3:4" x14ac:dyDescent="0.5">
      <c r="C707" t="s">
        <v>14</v>
      </c>
      <c r="D707">
        <v>2025</v>
      </c>
    </row>
    <row r="708" spans="3:4" hidden="1" x14ac:dyDescent="0.5">
      <c r="C708" t="s">
        <v>20</v>
      </c>
      <c r="D708">
        <v>1345</v>
      </c>
    </row>
    <row r="709" spans="3:4" hidden="1" x14ac:dyDescent="0.5">
      <c r="C709" t="s">
        <v>20</v>
      </c>
      <c r="D709">
        <v>168</v>
      </c>
    </row>
    <row r="710" spans="3:4" hidden="1" x14ac:dyDescent="0.5">
      <c r="C710" t="s">
        <v>20</v>
      </c>
      <c r="D710">
        <v>137</v>
      </c>
    </row>
    <row r="711" spans="3:4" hidden="1" x14ac:dyDescent="0.5">
      <c r="C711" t="s">
        <v>20</v>
      </c>
      <c r="D711">
        <v>186</v>
      </c>
    </row>
    <row r="712" spans="3:4" hidden="1" x14ac:dyDescent="0.5">
      <c r="C712" t="s">
        <v>20</v>
      </c>
      <c r="D712">
        <v>125</v>
      </c>
    </row>
    <row r="713" spans="3:4" x14ac:dyDescent="0.5">
      <c r="C713" t="s">
        <v>14</v>
      </c>
      <c r="D713">
        <v>14</v>
      </c>
    </row>
    <row r="714" spans="3:4" hidden="1" x14ac:dyDescent="0.5">
      <c r="C714" t="s">
        <v>20</v>
      </c>
      <c r="D714">
        <v>202</v>
      </c>
    </row>
    <row r="715" spans="3:4" hidden="1" x14ac:dyDescent="0.5">
      <c r="C715" t="s">
        <v>20</v>
      </c>
      <c r="D715">
        <v>103</v>
      </c>
    </row>
    <row r="716" spans="3:4" hidden="1" x14ac:dyDescent="0.5">
      <c r="C716" t="s">
        <v>20</v>
      </c>
      <c r="D716">
        <v>1785</v>
      </c>
    </row>
    <row r="717" spans="3:4" x14ac:dyDescent="0.5">
      <c r="C717" t="s">
        <v>14</v>
      </c>
      <c r="D717">
        <v>656</v>
      </c>
    </row>
    <row r="718" spans="3:4" hidden="1" x14ac:dyDescent="0.5">
      <c r="C718" t="s">
        <v>20</v>
      </c>
      <c r="D718">
        <v>157</v>
      </c>
    </row>
    <row r="719" spans="3:4" hidden="1" x14ac:dyDescent="0.5">
      <c r="C719" t="s">
        <v>20</v>
      </c>
      <c r="D719">
        <v>555</v>
      </c>
    </row>
    <row r="720" spans="3:4" hidden="1" x14ac:dyDescent="0.5">
      <c r="C720" t="s">
        <v>20</v>
      </c>
      <c r="D720">
        <v>297</v>
      </c>
    </row>
    <row r="721" spans="3:4" hidden="1" x14ac:dyDescent="0.5">
      <c r="C721" t="s">
        <v>20</v>
      </c>
      <c r="D721">
        <v>123</v>
      </c>
    </row>
    <row r="722" spans="3:4" hidden="1" x14ac:dyDescent="0.5">
      <c r="C722" t="s">
        <v>74</v>
      </c>
      <c r="D722">
        <v>38</v>
      </c>
    </row>
    <row r="723" spans="3:4" hidden="1" x14ac:dyDescent="0.5">
      <c r="C723" t="s">
        <v>74</v>
      </c>
      <c r="D723">
        <v>60</v>
      </c>
    </row>
    <row r="724" spans="3:4" hidden="1" x14ac:dyDescent="0.5">
      <c r="C724" t="s">
        <v>20</v>
      </c>
      <c r="D724">
        <v>3036</v>
      </c>
    </row>
    <row r="725" spans="3:4" hidden="1" x14ac:dyDescent="0.5">
      <c r="C725" t="s">
        <v>20</v>
      </c>
      <c r="D725">
        <v>144</v>
      </c>
    </row>
    <row r="726" spans="3:4" hidden="1" x14ac:dyDescent="0.5">
      <c r="C726" t="s">
        <v>20</v>
      </c>
      <c r="D726">
        <v>121</v>
      </c>
    </row>
    <row r="727" spans="3:4" x14ac:dyDescent="0.5">
      <c r="C727" t="s">
        <v>14</v>
      </c>
      <c r="D727">
        <v>1596</v>
      </c>
    </row>
    <row r="728" spans="3:4" hidden="1" x14ac:dyDescent="0.5">
      <c r="C728" t="s">
        <v>74</v>
      </c>
      <c r="D728">
        <v>524</v>
      </c>
    </row>
    <row r="729" spans="3:4" hidden="1" x14ac:dyDescent="0.5">
      <c r="C729" t="s">
        <v>20</v>
      </c>
      <c r="D729">
        <v>181</v>
      </c>
    </row>
    <row r="730" spans="3:4" x14ac:dyDescent="0.5">
      <c r="C730" t="s">
        <v>14</v>
      </c>
      <c r="D730">
        <v>10</v>
      </c>
    </row>
    <row r="731" spans="3:4" hidden="1" x14ac:dyDescent="0.5">
      <c r="C731" t="s">
        <v>20</v>
      </c>
      <c r="D731">
        <v>122</v>
      </c>
    </row>
    <row r="732" spans="3:4" hidden="1" x14ac:dyDescent="0.5">
      <c r="C732" t="s">
        <v>20</v>
      </c>
      <c r="D732">
        <v>1071</v>
      </c>
    </row>
    <row r="733" spans="3:4" hidden="1" x14ac:dyDescent="0.5">
      <c r="C733" t="s">
        <v>74</v>
      </c>
      <c r="D733">
        <v>219</v>
      </c>
    </row>
    <row r="734" spans="3:4" x14ac:dyDescent="0.5">
      <c r="C734" t="s">
        <v>14</v>
      </c>
      <c r="D734">
        <v>1121</v>
      </c>
    </row>
    <row r="735" spans="3:4" hidden="1" x14ac:dyDescent="0.5">
      <c r="C735" t="s">
        <v>20</v>
      </c>
      <c r="D735">
        <v>980</v>
      </c>
    </row>
    <row r="736" spans="3:4" hidden="1" x14ac:dyDescent="0.5">
      <c r="C736" t="s">
        <v>20</v>
      </c>
      <c r="D736">
        <v>536</v>
      </c>
    </row>
    <row r="737" spans="3:4" hidden="1" x14ac:dyDescent="0.5">
      <c r="C737" t="s">
        <v>20</v>
      </c>
      <c r="D737">
        <v>1991</v>
      </c>
    </row>
    <row r="738" spans="3:4" hidden="1" x14ac:dyDescent="0.5">
      <c r="C738" t="s">
        <v>74</v>
      </c>
      <c r="D738">
        <v>29</v>
      </c>
    </row>
    <row r="739" spans="3:4" hidden="1" x14ac:dyDescent="0.5">
      <c r="C739" t="s">
        <v>20</v>
      </c>
      <c r="D739">
        <v>180</v>
      </c>
    </row>
    <row r="740" spans="3:4" x14ac:dyDescent="0.5">
      <c r="C740" t="s">
        <v>14</v>
      </c>
      <c r="D740">
        <v>15</v>
      </c>
    </row>
    <row r="741" spans="3:4" x14ac:dyDescent="0.5">
      <c r="C741" t="s">
        <v>14</v>
      </c>
      <c r="D741">
        <v>191</v>
      </c>
    </row>
    <row r="742" spans="3:4" x14ac:dyDescent="0.5">
      <c r="C742" t="s">
        <v>14</v>
      </c>
      <c r="D742">
        <v>16</v>
      </c>
    </row>
    <row r="743" spans="3:4" hidden="1" x14ac:dyDescent="0.5">
      <c r="C743" t="s">
        <v>20</v>
      </c>
      <c r="D743">
        <v>130</v>
      </c>
    </row>
    <row r="744" spans="3:4" hidden="1" x14ac:dyDescent="0.5">
      <c r="C744" t="s">
        <v>20</v>
      </c>
      <c r="D744">
        <v>122</v>
      </c>
    </row>
    <row r="745" spans="3:4" x14ac:dyDescent="0.5">
      <c r="C745" t="s">
        <v>14</v>
      </c>
      <c r="D745">
        <v>17</v>
      </c>
    </row>
    <row r="746" spans="3:4" hidden="1" x14ac:dyDescent="0.5">
      <c r="C746" t="s">
        <v>20</v>
      </c>
      <c r="D746">
        <v>140</v>
      </c>
    </row>
    <row r="747" spans="3:4" x14ac:dyDescent="0.5">
      <c r="C747" t="s">
        <v>14</v>
      </c>
      <c r="D747">
        <v>34</v>
      </c>
    </row>
    <row r="748" spans="3:4" hidden="1" x14ac:dyDescent="0.5">
      <c r="C748" t="s">
        <v>20</v>
      </c>
      <c r="D748">
        <v>3388</v>
      </c>
    </row>
    <row r="749" spans="3:4" hidden="1" x14ac:dyDescent="0.5">
      <c r="C749" t="s">
        <v>20</v>
      </c>
      <c r="D749">
        <v>280</v>
      </c>
    </row>
    <row r="750" spans="3:4" hidden="1" x14ac:dyDescent="0.5">
      <c r="C750" t="s">
        <v>74</v>
      </c>
      <c r="D750">
        <v>614</v>
      </c>
    </row>
    <row r="751" spans="3:4" hidden="1" x14ac:dyDescent="0.5">
      <c r="C751" t="s">
        <v>20</v>
      </c>
      <c r="D751">
        <v>366</v>
      </c>
    </row>
    <row r="752" spans="3:4" x14ac:dyDescent="0.5">
      <c r="C752" t="s">
        <v>14</v>
      </c>
      <c r="D752">
        <v>1</v>
      </c>
    </row>
    <row r="753" spans="3:4" hidden="1" x14ac:dyDescent="0.5">
      <c r="C753" t="s">
        <v>20</v>
      </c>
      <c r="D753">
        <v>270</v>
      </c>
    </row>
    <row r="754" spans="3:4" hidden="1" x14ac:dyDescent="0.5">
      <c r="C754" t="s">
        <v>74</v>
      </c>
      <c r="D754">
        <v>114</v>
      </c>
    </row>
    <row r="755" spans="3:4" hidden="1" x14ac:dyDescent="0.5">
      <c r="C755" t="s">
        <v>20</v>
      </c>
      <c r="D755">
        <v>137</v>
      </c>
    </row>
    <row r="756" spans="3:4" hidden="1" x14ac:dyDescent="0.5">
      <c r="C756" t="s">
        <v>20</v>
      </c>
      <c r="D756">
        <v>3205</v>
      </c>
    </row>
    <row r="757" spans="3:4" hidden="1" x14ac:dyDescent="0.5">
      <c r="C757" t="s">
        <v>20</v>
      </c>
      <c r="D757">
        <v>288</v>
      </c>
    </row>
    <row r="758" spans="3:4" hidden="1" x14ac:dyDescent="0.5">
      <c r="C758" t="s">
        <v>20</v>
      </c>
      <c r="D758">
        <v>148</v>
      </c>
    </row>
    <row r="759" spans="3:4" hidden="1" x14ac:dyDescent="0.5">
      <c r="C759" t="s">
        <v>20</v>
      </c>
      <c r="D759">
        <v>114</v>
      </c>
    </row>
    <row r="760" spans="3:4" hidden="1" x14ac:dyDescent="0.5">
      <c r="C760" t="s">
        <v>20</v>
      </c>
      <c r="D760">
        <v>1518</v>
      </c>
    </row>
    <row r="761" spans="3:4" x14ac:dyDescent="0.5">
      <c r="C761" t="s">
        <v>14</v>
      </c>
      <c r="D761">
        <v>1274</v>
      </c>
    </row>
    <row r="762" spans="3:4" x14ac:dyDescent="0.5">
      <c r="C762" t="s">
        <v>14</v>
      </c>
      <c r="D762">
        <v>210</v>
      </c>
    </row>
    <row r="763" spans="3:4" hidden="1" x14ac:dyDescent="0.5">
      <c r="C763" t="s">
        <v>20</v>
      </c>
      <c r="D763">
        <v>166</v>
      </c>
    </row>
    <row r="764" spans="3:4" hidden="1" x14ac:dyDescent="0.5">
      <c r="C764" t="s">
        <v>20</v>
      </c>
      <c r="D764">
        <v>100</v>
      </c>
    </row>
    <row r="765" spans="3:4" hidden="1" x14ac:dyDescent="0.5">
      <c r="C765" t="s">
        <v>20</v>
      </c>
      <c r="D765">
        <v>235</v>
      </c>
    </row>
    <row r="766" spans="3:4" hidden="1" x14ac:dyDescent="0.5">
      <c r="C766" t="s">
        <v>20</v>
      </c>
      <c r="D766">
        <v>148</v>
      </c>
    </row>
    <row r="767" spans="3:4" hidden="1" x14ac:dyDescent="0.5">
      <c r="C767" t="s">
        <v>20</v>
      </c>
      <c r="D767">
        <v>198</v>
      </c>
    </row>
    <row r="768" spans="3:4" x14ac:dyDescent="0.5">
      <c r="C768" t="s">
        <v>14</v>
      </c>
      <c r="D768">
        <v>248</v>
      </c>
    </row>
    <row r="769" spans="3:4" x14ac:dyDescent="0.5">
      <c r="C769" t="s">
        <v>14</v>
      </c>
      <c r="D769">
        <v>513</v>
      </c>
    </row>
    <row r="770" spans="3:4" hidden="1" x14ac:dyDescent="0.5">
      <c r="C770" t="s">
        <v>20</v>
      </c>
      <c r="D770">
        <v>150</v>
      </c>
    </row>
    <row r="771" spans="3:4" x14ac:dyDescent="0.5">
      <c r="C771" t="s">
        <v>14</v>
      </c>
      <c r="D771">
        <v>3410</v>
      </c>
    </row>
    <row r="772" spans="3:4" hidden="1" x14ac:dyDescent="0.5">
      <c r="C772" t="s">
        <v>20</v>
      </c>
      <c r="D772">
        <v>216</v>
      </c>
    </row>
    <row r="773" spans="3:4" hidden="1" x14ac:dyDescent="0.5">
      <c r="C773" t="s">
        <v>74</v>
      </c>
      <c r="D773">
        <v>26</v>
      </c>
    </row>
    <row r="774" spans="3:4" hidden="1" x14ac:dyDescent="0.5">
      <c r="C774" t="s">
        <v>20</v>
      </c>
      <c r="D774">
        <v>5139</v>
      </c>
    </row>
    <row r="775" spans="3:4" hidden="1" x14ac:dyDescent="0.5">
      <c r="C775" t="s">
        <v>20</v>
      </c>
      <c r="D775">
        <v>2353</v>
      </c>
    </row>
    <row r="776" spans="3:4" hidden="1" x14ac:dyDescent="0.5">
      <c r="C776" t="s">
        <v>20</v>
      </c>
      <c r="D776">
        <v>78</v>
      </c>
    </row>
    <row r="777" spans="3:4" x14ac:dyDescent="0.5">
      <c r="C777" t="s">
        <v>14</v>
      </c>
      <c r="D777">
        <v>10</v>
      </c>
    </row>
    <row r="778" spans="3:4" x14ac:dyDescent="0.5">
      <c r="C778" t="s">
        <v>14</v>
      </c>
      <c r="D778">
        <v>2201</v>
      </c>
    </row>
    <row r="779" spans="3:4" x14ac:dyDescent="0.5">
      <c r="C779" t="s">
        <v>14</v>
      </c>
      <c r="D779">
        <v>676</v>
      </c>
    </row>
    <row r="780" spans="3:4" hidden="1" x14ac:dyDescent="0.5">
      <c r="C780" t="s">
        <v>20</v>
      </c>
      <c r="D780">
        <v>174</v>
      </c>
    </row>
    <row r="781" spans="3:4" x14ac:dyDescent="0.5">
      <c r="C781" t="s">
        <v>14</v>
      </c>
      <c r="D781">
        <v>831</v>
      </c>
    </row>
    <row r="782" spans="3:4" hidden="1" x14ac:dyDescent="0.5">
      <c r="C782" t="s">
        <v>20</v>
      </c>
      <c r="D782">
        <v>164</v>
      </c>
    </row>
    <row r="783" spans="3:4" hidden="1" x14ac:dyDescent="0.5">
      <c r="C783" t="s">
        <v>74</v>
      </c>
      <c r="D783">
        <v>56</v>
      </c>
    </row>
    <row r="784" spans="3:4" hidden="1" x14ac:dyDescent="0.5">
      <c r="C784" t="s">
        <v>20</v>
      </c>
      <c r="D784">
        <v>161</v>
      </c>
    </row>
    <row r="785" spans="3:4" hidden="1" x14ac:dyDescent="0.5">
      <c r="C785" t="s">
        <v>20</v>
      </c>
      <c r="D785">
        <v>138</v>
      </c>
    </row>
    <row r="786" spans="3:4" hidden="1" x14ac:dyDescent="0.5">
      <c r="C786" t="s">
        <v>20</v>
      </c>
      <c r="D786">
        <v>3308</v>
      </c>
    </row>
    <row r="787" spans="3:4" hidden="1" x14ac:dyDescent="0.5">
      <c r="C787" t="s">
        <v>20</v>
      </c>
      <c r="D787">
        <v>127</v>
      </c>
    </row>
    <row r="788" spans="3:4" hidden="1" x14ac:dyDescent="0.5">
      <c r="C788" t="s">
        <v>20</v>
      </c>
      <c r="D788">
        <v>207</v>
      </c>
    </row>
    <row r="789" spans="3:4" x14ac:dyDescent="0.5">
      <c r="C789" t="s">
        <v>14</v>
      </c>
      <c r="D789">
        <v>859</v>
      </c>
    </row>
    <row r="790" spans="3:4" hidden="1" x14ac:dyDescent="0.5">
      <c r="C790" t="s">
        <v>47</v>
      </c>
      <c r="D790">
        <v>31</v>
      </c>
    </row>
    <row r="791" spans="3:4" x14ac:dyDescent="0.5">
      <c r="C791" t="s">
        <v>14</v>
      </c>
      <c r="D791">
        <v>45</v>
      </c>
    </row>
    <row r="792" spans="3:4" hidden="1" x14ac:dyDescent="0.5">
      <c r="C792" t="s">
        <v>74</v>
      </c>
      <c r="D792">
        <v>1113</v>
      </c>
    </row>
    <row r="793" spans="3:4" x14ac:dyDescent="0.5">
      <c r="C793" t="s">
        <v>14</v>
      </c>
      <c r="D793">
        <v>6</v>
      </c>
    </row>
    <row r="794" spans="3:4" x14ac:dyDescent="0.5">
      <c r="C794" t="s">
        <v>14</v>
      </c>
      <c r="D794">
        <v>7</v>
      </c>
    </row>
    <row r="795" spans="3:4" hidden="1" x14ac:dyDescent="0.5">
      <c r="C795" t="s">
        <v>20</v>
      </c>
      <c r="D795">
        <v>181</v>
      </c>
    </row>
    <row r="796" spans="3:4" hidden="1" x14ac:dyDescent="0.5">
      <c r="C796" t="s">
        <v>20</v>
      </c>
      <c r="D796">
        <v>110</v>
      </c>
    </row>
    <row r="797" spans="3:4" x14ac:dyDescent="0.5">
      <c r="C797" t="s">
        <v>14</v>
      </c>
      <c r="D797">
        <v>31</v>
      </c>
    </row>
    <row r="798" spans="3:4" x14ac:dyDescent="0.5">
      <c r="C798" t="s">
        <v>14</v>
      </c>
      <c r="D798">
        <v>78</v>
      </c>
    </row>
    <row r="799" spans="3:4" hidden="1" x14ac:dyDescent="0.5">
      <c r="C799" t="s">
        <v>20</v>
      </c>
      <c r="D799">
        <v>185</v>
      </c>
    </row>
    <row r="800" spans="3:4" hidden="1" x14ac:dyDescent="0.5">
      <c r="C800" t="s">
        <v>20</v>
      </c>
      <c r="D800">
        <v>121</v>
      </c>
    </row>
    <row r="801" spans="3:4" x14ac:dyDescent="0.5">
      <c r="C801" t="s">
        <v>14</v>
      </c>
      <c r="D801">
        <v>1225</v>
      </c>
    </row>
    <row r="802" spans="3:4" x14ac:dyDescent="0.5">
      <c r="C802" t="s">
        <v>14</v>
      </c>
      <c r="D802">
        <v>1</v>
      </c>
    </row>
    <row r="803" spans="3:4" hidden="1" x14ac:dyDescent="0.5">
      <c r="C803" t="s">
        <v>20</v>
      </c>
      <c r="D803">
        <v>106</v>
      </c>
    </row>
    <row r="804" spans="3:4" hidden="1" x14ac:dyDescent="0.5">
      <c r="C804" t="s">
        <v>20</v>
      </c>
      <c r="D804">
        <v>142</v>
      </c>
    </row>
    <row r="805" spans="3:4" hidden="1" x14ac:dyDescent="0.5">
      <c r="C805" t="s">
        <v>20</v>
      </c>
      <c r="D805">
        <v>233</v>
      </c>
    </row>
    <row r="806" spans="3:4" hidden="1" x14ac:dyDescent="0.5">
      <c r="C806" t="s">
        <v>20</v>
      </c>
      <c r="D806">
        <v>218</v>
      </c>
    </row>
    <row r="807" spans="3:4" x14ac:dyDescent="0.5">
      <c r="C807" t="s">
        <v>14</v>
      </c>
      <c r="D807">
        <v>67</v>
      </c>
    </row>
    <row r="808" spans="3:4" hidden="1" x14ac:dyDescent="0.5">
      <c r="C808" t="s">
        <v>20</v>
      </c>
      <c r="D808">
        <v>76</v>
      </c>
    </row>
    <row r="809" spans="3:4" hidden="1" x14ac:dyDescent="0.5">
      <c r="C809" t="s">
        <v>20</v>
      </c>
      <c r="D809">
        <v>43</v>
      </c>
    </row>
    <row r="810" spans="3:4" x14ac:dyDescent="0.5">
      <c r="C810" t="s">
        <v>14</v>
      </c>
      <c r="D810">
        <v>19</v>
      </c>
    </row>
    <row r="811" spans="3:4" x14ac:dyDescent="0.5">
      <c r="C811" t="s">
        <v>14</v>
      </c>
      <c r="D811">
        <v>2108</v>
      </c>
    </row>
    <row r="812" spans="3:4" hidden="1" x14ac:dyDescent="0.5">
      <c r="C812" t="s">
        <v>20</v>
      </c>
      <c r="D812">
        <v>221</v>
      </c>
    </row>
    <row r="813" spans="3:4" x14ac:dyDescent="0.5">
      <c r="C813" t="s">
        <v>14</v>
      </c>
      <c r="D813">
        <v>679</v>
      </c>
    </row>
    <row r="814" spans="3:4" hidden="1" x14ac:dyDescent="0.5">
      <c r="C814" t="s">
        <v>20</v>
      </c>
      <c r="D814">
        <v>2805</v>
      </c>
    </row>
    <row r="815" spans="3:4" hidden="1" x14ac:dyDescent="0.5">
      <c r="C815" t="s">
        <v>20</v>
      </c>
      <c r="D815">
        <v>68</v>
      </c>
    </row>
    <row r="816" spans="3:4" x14ac:dyDescent="0.5">
      <c r="C816" t="s">
        <v>14</v>
      </c>
      <c r="D816">
        <v>36</v>
      </c>
    </row>
    <row r="817" spans="3:4" hidden="1" x14ac:dyDescent="0.5">
      <c r="C817" t="s">
        <v>20</v>
      </c>
      <c r="D817">
        <v>183</v>
      </c>
    </row>
    <row r="818" spans="3:4" hidden="1" x14ac:dyDescent="0.5">
      <c r="C818" t="s">
        <v>20</v>
      </c>
      <c r="D818">
        <v>133</v>
      </c>
    </row>
    <row r="819" spans="3:4" hidden="1" x14ac:dyDescent="0.5">
      <c r="C819" t="s">
        <v>20</v>
      </c>
      <c r="D819">
        <v>2489</v>
      </c>
    </row>
    <row r="820" spans="3:4" hidden="1" x14ac:dyDescent="0.5">
      <c r="C820" t="s">
        <v>20</v>
      </c>
      <c r="D820">
        <v>69</v>
      </c>
    </row>
    <row r="821" spans="3:4" x14ac:dyDescent="0.5">
      <c r="C821" t="s">
        <v>14</v>
      </c>
      <c r="D821">
        <v>47</v>
      </c>
    </row>
    <row r="822" spans="3:4" hidden="1" x14ac:dyDescent="0.5">
      <c r="C822" t="s">
        <v>20</v>
      </c>
      <c r="D822">
        <v>279</v>
      </c>
    </row>
    <row r="823" spans="3:4" hidden="1" x14ac:dyDescent="0.5">
      <c r="C823" t="s">
        <v>20</v>
      </c>
      <c r="D823">
        <v>210</v>
      </c>
    </row>
    <row r="824" spans="3:4" hidden="1" x14ac:dyDescent="0.5">
      <c r="C824" t="s">
        <v>20</v>
      </c>
      <c r="D824">
        <v>2100</v>
      </c>
    </row>
    <row r="825" spans="3:4" hidden="1" x14ac:dyDescent="0.5">
      <c r="C825" t="s">
        <v>20</v>
      </c>
      <c r="D825">
        <v>252</v>
      </c>
    </row>
    <row r="826" spans="3:4" hidden="1" x14ac:dyDescent="0.5">
      <c r="C826" t="s">
        <v>20</v>
      </c>
      <c r="D826">
        <v>1280</v>
      </c>
    </row>
    <row r="827" spans="3:4" hidden="1" x14ac:dyDescent="0.5">
      <c r="C827" t="s">
        <v>20</v>
      </c>
      <c r="D827">
        <v>157</v>
      </c>
    </row>
    <row r="828" spans="3:4" hidden="1" x14ac:dyDescent="0.5">
      <c r="C828" t="s">
        <v>20</v>
      </c>
      <c r="D828">
        <v>194</v>
      </c>
    </row>
    <row r="829" spans="3:4" hidden="1" x14ac:dyDescent="0.5">
      <c r="C829" t="s">
        <v>20</v>
      </c>
      <c r="D829">
        <v>82</v>
      </c>
    </row>
    <row r="830" spans="3:4" x14ac:dyDescent="0.5">
      <c r="C830" t="s">
        <v>14</v>
      </c>
      <c r="D830">
        <v>70</v>
      </c>
    </row>
    <row r="831" spans="3:4" x14ac:dyDescent="0.5">
      <c r="C831" t="s">
        <v>14</v>
      </c>
      <c r="D831">
        <v>154</v>
      </c>
    </row>
    <row r="832" spans="3:4" x14ac:dyDescent="0.5">
      <c r="C832" t="s">
        <v>14</v>
      </c>
      <c r="D832">
        <v>22</v>
      </c>
    </row>
    <row r="833" spans="3:4" hidden="1" x14ac:dyDescent="0.5">
      <c r="C833" t="s">
        <v>20</v>
      </c>
      <c r="D833">
        <v>4233</v>
      </c>
    </row>
    <row r="834" spans="3:4" hidden="1" x14ac:dyDescent="0.5">
      <c r="C834" t="s">
        <v>20</v>
      </c>
      <c r="D834">
        <v>1297</v>
      </c>
    </row>
    <row r="835" spans="3:4" hidden="1" x14ac:dyDescent="0.5">
      <c r="C835" t="s">
        <v>20</v>
      </c>
      <c r="D835">
        <v>165</v>
      </c>
    </row>
    <row r="836" spans="3:4" hidden="1" x14ac:dyDescent="0.5">
      <c r="C836" t="s">
        <v>20</v>
      </c>
      <c r="D836">
        <v>119</v>
      </c>
    </row>
    <row r="837" spans="3:4" x14ac:dyDescent="0.5">
      <c r="C837" t="s">
        <v>14</v>
      </c>
      <c r="D837">
        <v>1758</v>
      </c>
    </row>
    <row r="838" spans="3:4" x14ac:dyDescent="0.5">
      <c r="C838" t="s">
        <v>14</v>
      </c>
      <c r="D838">
        <v>94</v>
      </c>
    </row>
    <row r="839" spans="3:4" hidden="1" x14ac:dyDescent="0.5">
      <c r="C839" t="s">
        <v>20</v>
      </c>
      <c r="D839">
        <v>1797</v>
      </c>
    </row>
    <row r="840" spans="3:4" hidden="1" x14ac:dyDescent="0.5">
      <c r="C840" t="s">
        <v>20</v>
      </c>
      <c r="D840">
        <v>261</v>
      </c>
    </row>
    <row r="841" spans="3:4" hidden="1" x14ac:dyDescent="0.5">
      <c r="C841" t="s">
        <v>20</v>
      </c>
      <c r="D841">
        <v>157</v>
      </c>
    </row>
    <row r="842" spans="3:4" hidden="1" x14ac:dyDescent="0.5">
      <c r="C842" t="s">
        <v>20</v>
      </c>
      <c r="D842">
        <v>3533</v>
      </c>
    </row>
    <row r="843" spans="3:4" hidden="1" x14ac:dyDescent="0.5">
      <c r="C843" t="s">
        <v>20</v>
      </c>
      <c r="D843">
        <v>155</v>
      </c>
    </row>
    <row r="844" spans="3:4" hidden="1" x14ac:dyDescent="0.5">
      <c r="C844" t="s">
        <v>20</v>
      </c>
      <c r="D844">
        <v>132</v>
      </c>
    </row>
    <row r="845" spans="3:4" x14ac:dyDescent="0.5">
      <c r="C845" t="s">
        <v>14</v>
      </c>
      <c r="D845">
        <v>33</v>
      </c>
    </row>
    <row r="846" spans="3:4" hidden="1" x14ac:dyDescent="0.5">
      <c r="C846" t="s">
        <v>74</v>
      </c>
      <c r="D846">
        <v>94</v>
      </c>
    </row>
    <row r="847" spans="3:4" hidden="1" x14ac:dyDescent="0.5">
      <c r="C847" t="s">
        <v>20</v>
      </c>
      <c r="D847">
        <v>1354</v>
      </c>
    </row>
    <row r="848" spans="3:4" hidden="1" x14ac:dyDescent="0.5">
      <c r="C848" t="s">
        <v>20</v>
      </c>
      <c r="D848">
        <v>48</v>
      </c>
    </row>
    <row r="849" spans="3:4" hidden="1" x14ac:dyDescent="0.5">
      <c r="C849" t="s">
        <v>20</v>
      </c>
      <c r="D849">
        <v>110</v>
      </c>
    </row>
    <row r="850" spans="3:4" hidden="1" x14ac:dyDescent="0.5">
      <c r="C850" t="s">
        <v>20</v>
      </c>
      <c r="D850">
        <v>172</v>
      </c>
    </row>
    <row r="851" spans="3:4" hidden="1" x14ac:dyDescent="0.5">
      <c r="C851" t="s">
        <v>20</v>
      </c>
      <c r="D851">
        <v>307</v>
      </c>
    </row>
    <row r="852" spans="3:4" x14ac:dyDescent="0.5">
      <c r="C852" t="s">
        <v>14</v>
      </c>
      <c r="D852">
        <v>1</v>
      </c>
    </row>
    <row r="853" spans="3:4" hidden="1" x14ac:dyDescent="0.5">
      <c r="C853" t="s">
        <v>20</v>
      </c>
      <c r="D853">
        <v>160</v>
      </c>
    </row>
    <row r="854" spans="3:4" x14ac:dyDescent="0.5">
      <c r="C854" t="s">
        <v>14</v>
      </c>
      <c r="D854">
        <v>31</v>
      </c>
    </row>
    <row r="855" spans="3:4" hidden="1" x14ac:dyDescent="0.5">
      <c r="C855" t="s">
        <v>20</v>
      </c>
      <c r="D855">
        <v>1467</v>
      </c>
    </row>
    <row r="856" spans="3:4" hidden="1" x14ac:dyDescent="0.5">
      <c r="C856" t="s">
        <v>20</v>
      </c>
      <c r="D856">
        <v>2662</v>
      </c>
    </row>
    <row r="857" spans="3:4" hidden="1" x14ac:dyDescent="0.5">
      <c r="C857" t="s">
        <v>20</v>
      </c>
      <c r="D857">
        <v>452</v>
      </c>
    </row>
    <row r="858" spans="3:4" hidden="1" x14ac:dyDescent="0.5">
      <c r="C858" t="s">
        <v>20</v>
      </c>
      <c r="D858">
        <v>158</v>
      </c>
    </row>
    <row r="859" spans="3:4" hidden="1" x14ac:dyDescent="0.5">
      <c r="C859" t="s">
        <v>20</v>
      </c>
      <c r="D859">
        <v>225</v>
      </c>
    </row>
    <row r="860" spans="3:4" x14ac:dyDescent="0.5">
      <c r="C860" t="s">
        <v>14</v>
      </c>
      <c r="D860">
        <v>35</v>
      </c>
    </row>
    <row r="861" spans="3:4" x14ac:dyDescent="0.5">
      <c r="C861" t="s">
        <v>14</v>
      </c>
      <c r="D861">
        <v>63</v>
      </c>
    </row>
    <row r="862" spans="3:4" hidden="1" x14ac:dyDescent="0.5">
      <c r="C862" t="s">
        <v>20</v>
      </c>
      <c r="D862">
        <v>65</v>
      </c>
    </row>
    <row r="863" spans="3:4" hidden="1" x14ac:dyDescent="0.5">
      <c r="C863" t="s">
        <v>20</v>
      </c>
      <c r="D863">
        <v>163</v>
      </c>
    </row>
    <row r="864" spans="3:4" hidden="1" x14ac:dyDescent="0.5">
      <c r="C864" t="s">
        <v>20</v>
      </c>
      <c r="D864">
        <v>85</v>
      </c>
    </row>
    <row r="865" spans="3:4" hidden="1" x14ac:dyDescent="0.5">
      <c r="C865" t="s">
        <v>20</v>
      </c>
      <c r="D865">
        <v>217</v>
      </c>
    </row>
    <row r="866" spans="3:4" hidden="1" x14ac:dyDescent="0.5">
      <c r="C866" t="s">
        <v>20</v>
      </c>
      <c r="D866">
        <v>150</v>
      </c>
    </row>
    <row r="867" spans="3:4" hidden="1" x14ac:dyDescent="0.5">
      <c r="C867" t="s">
        <v>20</v>
      </c>
      <c r="D867">
        <v>3272</v>
      </c>
    </row>
    <row r="868" spans="3:4" hidden="1" x14ac:dyDescent="0.5">
      <c r="C868" t="s">
        <v>74</v>
      </c>
      <c r="D868">
        <v>898</v>
      </c>
    </row>
    <row r="869" spans="3:4" hidden="1" x14ac:dyDescent="0.5">
      <c r="C869" t="s">
        <v>20</v>
      </c>
      <c r="D869">
        <v>300</v>
      </c>
    </row>
    <row r="870" spans="3:4" hidden="1" x14ac:dyDescent="0.5">
      <c r="C870" t="s">
        <v>20</v>
      </c>
      <c r="D870">
        <v>126</v>
      </c>
    </row>
    <row r="871" spans="3:4" x14ac:dyDescent="0.5">
      <c r="C871" t="s">
        <v>14</v>
      </c>
      <c r="D871">
        <v>526</v>
      </c>
    </row>
    <row r="872" spans="3:4" x14ac:dyDescent="0.5">
      <c r="C872" t="s">
        <v>14</v>
      </c>
      <c r="D872">
        <v>121</v>
      </c>
    </row>
    <row r="873" spans="3:4" hidden="1" x14ac:dyDescent="0.5">
      <c r="C873" t="s">
        <v>20</v>
      </c>
      <c r="D873">
        <v>2320</v>
      </c>
    </row>
    <row r="874" spans="3:4" hidden="1" x14ac:dyDescent="0.5">
      <c r="C874" t="s">
        <v>20</v>
      </c>
      <c r="D874">
        <v>81</v>
      </c>
    </row>
    <row r="875" spans="3:4" hidden="1" x14ac:dyDescent="0.5">
      <c r="C875" t="s">
        <v>20</v>
      </c>
      <c r="D875">
        <v>1887</v>
      </c>
    </row>
    <row r="876" spans="3:4" hidden="1" x14ac:dyDescent="0.5">
      <c r="C876" t="s">
        <v>20</v>
      </c>
      <c r="D876">
        <v>4358</v>
      </c>
    </row>
    <row r="877" spans="3:4" x14ac:dyDescent="0.5">
      <c r="C877" t="s">
        <v>14</v>
      </c>
      <c r="D877">
        <v>67</v>
      </c>
    </row>
    <row r="878" spans="3:4" x14ac:dyDescent="0.5">
      <c r="C878" t="s">
        <v>14</v>
      </c>
      <c r="D878">
        <v>57</v>
      </c>
    </row>
    <row r="879" spans="3:4" x14ac:dyDescent="0.5">
      <c r="C879" t="s">
        <v>14</v>
      </c>
      <c r="D879">
        <v>1229</v>
      </c>
    </row>
    <row r="880" spans="3:4" x14ac:dyDescent="0.5">
      <c r="C880" t="s">
        <v>14</v>
      </c>
      <c r="D880">
        <v>12</v>
      </c>
    </row>
    <row r="881" spans="3:4" hidden="1" x14ac:dyDescent="0.5">
      <c r="C881" t="s">
        <v>20</v>
      </c>
      <c r="D881">
        <v>53</v>
      </c>
    </row>
    <row r="882" spans="3:4" hidden="1" x14ac:dyDescent="0.5">
      <c r="C882" t="s">
        <v>20</v>
      </c>
      <c r="D882">
        <v>2414</v>
      </c>
    </row>
    <row r="883" spans="3:4" x14ac:dyDescent="0.5">
      <c r="C883" t="s">
        <v>14</v>
      </c>
      <c r="D883">
        <v>452</v>
      </c>
    </row>
    <row r="884" spans="3:4" hidden="1" x14ac:dyDescent="0.5">
      <c r="C884" t="s">
        <v>20</v>
      </c>
      <c r="D884">
        <v>80</v>
      </c>
    </row>
    <row r="885" spans="3:4" hidden="1" x14ac:dyDescent="0.5">
      <c r="C885" t="s">
        <v>20</v>
      </c>
      <c r="D885">
        <v>193</v>
      </c>
    </row>
    <row r="886" spans="3:4" x14ac:dyDescent="0.5">
      <c r="C886" t="s">
        <v>14</v>
      </c>
      <c r="D886">
        <v>1886</v>
      </c>
    </row>
    <row r="887" spans="3:4" hidden="1" x14ac:dyDescent="0.5">
      <c r="C887" t="s">
        <v>20</v>
      </c>
      <c r="D887">
        <v>52</v>
      </c>
    </row>
    <row r="888" spans="3:4" x14ac:dyDescent="0.5">
      <c r="C888" t="s">
        <v>14</v>
      </c>
      <c r="D888">
        <v>1825</v>
      </c>
    </row>
    <row r="889" spans="3:4" x14ac:dyDescent="0.5">
      <c r="C889" t="s">
        <v>14</v>
      </c>
      <c r="D889">
        <v>31</v>
      </c>
    </row>
    <row r="890" spans="3:4" hidden="1" x14ac:dyDescent="0.5">
      <c r="C890" t="s">
        <v>20</v>
      </c>
      <c r="D890">
        <v>290</v>
      </c>
    </row>
    <row r="891" spans="3:4" hidden="1" x14ac:dyDescent="0.5">
      <c r="C891" t="s">
        <v>20</v>
      </c>
      <c r="D891">
        <v>122</v>
      </c>
    </row>
    <row r="892" spans="3:4" hidden="1" x14ac:dyDescent="0.5">
      <c r="C892" t="s">
        <v>20</v>
      </c>
      <c r="D892">
        <v>1470</v>
      </c>
    </row>
    <row r="893" spans="3:4" hidden="1" x14ac:dyDescent="0.5">
      <c r="C893" t="s">
        <v>20</v>
      </c>
      <c r="D893">
        <v>165</v>
      </c>
    </row>
    <row r="894" spans="3:4" hidden="1" x14ac:dyDescent="0.5">
      <c r="C894" t="s">
        <v>20</v>
      </c>
      <c r="D894">
        <v>182</v>
      </c>
    </row>
    <row r="895" spans="3:4" hidden="1" x14ac:dyDescent="0.5">
      <c r="C895" t="s">
        <v>20</v>
      </c>
      <c r="D895">
        <v>199</v>
      </c>
    </row>
    <row r="896" spans="3:4" hidden="1" x14ac:dyDescent="0.5">
      <c r="C896" t="s">
        <v>20</v>
      </c>
      <c r="D896">
        <v>56</v>
      </c>
    </row>
    <row r="897" spans="3:4" x14ac:dyDescent="0.5">
      <c r="C897" t="s">
        <v>14</v>
      </c>
      <c r="D897">
        <v>107</v>
      </c>
    </row>
    <row r="898" spans="3:4" hidden="1" x14ac:dyDescent="0.5">
      <c r="C898" t="s">
        <v>20</v>
      </c>
      <c r="D898">
        <v>1460</v>
      </c>
    </row>
    <row r="899" spans="3:4" x14ac:dyDescent="0.5">
      <c r="C899" t="s">
        <v>14</v>
      </c>
      <c r="D899">
        <v>27</v>
      </c>
    </row>
    <row r="900" spans="3:4" x14ac:dyDescent="0.5">
      <c r="C900" t="s">
        <v>14</v>
      </c>
      <c r="D900">
        <v>1221</v>
      </c>
    </row>
    <row r="901" spans="3:4" hidden="1" x14ac:dyDescent="0.5">
      <c r="C901" t="s">
        <v>20</v>
      </c>
      <c r="D901">
        <v>123</v>
      </c>
    </row>
    <row r="902" spans="3:4" x14ac:dyDescent="0.5">
      <c r="C902" t="s">
        <v>14</v>
      </c>
      <c r="D902">
        <v>1</v>
      </c>
    </row>
    <row r="903" spans="3:4" hidden="1" x14ac:dyDescent="0.5">
      <c r="C903" t="s">
        <v>20</v>
      </c>
      <c r="D903">
        <v>159</v>
      </c>
    </row>
    <row r="904" spans="3:4" hidden="1" x14ac:dyDescent="0.5">
      <c r="C904" t="s">
        <v>20</v>
      </c>
      <c r="D904">
        <v>110</v>
      </c>
    </row>
    <row r="905" spans="3:4" hidden="1" x14ac:dyDescent="0.5">
      <c r="C905" t="s">
        <v>47</v>
      </c>
      <c r="D905">
        <v>14</v>
      </c>
    </row>
    <row r="906" spans="3:4" x14ac:dyDescent="0.5">
      <c r="C906" t="s">
        <v>14</v>
      </c>
      <c r="D906">
        <v>16</v>
      </c>
    </row>
    <row r="907" spans="3:4" hidden="1" x14ac:dyDescent="0.5">
      <c r="C907" t="s">
        <v>20</v>
      </c>
      <c r="D907">
        <v>236</v>
      </c>
    </row>
    <row r="908" spans="3:4" hidden="1" x14ac:dyDescent="0.5">
      <c r="C908" t="s">
        <v>20</v>
      </c>
      <c r="D908">
        <v>191</v>
      </c>
    </row>
    <row r="909" spans="3:4" x14ac:dyDescent="0.5">
      <c r="C909" t="s">
        <v>14</v>
      </c>
      <c r="D909">
        <v>41</v>
      </c>
    </row>
    <row r="910" spans="3:4" hidden="1" x14ac:dyDescent="0.5">
      <c r="C910" t="s">
        <v>20</v>
      </c>
      <c r="D910">
        <v>3934</v>
      </c>
    </row>
    <row r="911" spans="3:4" hidden="1" x14ac:dyDescent="0.5">
      <c r="C911" t="s">
        <v>20</v>
      </c>
      <c r="D911">
        <v>80</v>
      </c>
    </row>
    <row r="912" spans="3:4" hidden="1" x14ac:dyDescent="0.5">
      <c r="C912" t="s">
        <v>74</v>
      </c>
      <c r="D912">
        <v>296</v>
      </c>
    </row>
    <row r="913" spans="3:4" hidden="1" x14ac:dyDescent="0.5">
      <c r="C913" t="s">
        <v>20</v>
      </c>
      <c r="D913">
        <v>462</v>
      </c>
    </row>
    <row r="914" spans="3:4" hidden="1" x14ac:dyDescent="0.5">
      <c r="C914" t="s">
        <v>20</v>
      </c>
      <c r="D914">
        <v>179</v>
      </c>
    </row>
    <row r="915" spans="3:4" x14ac:dyDescent="0.5">
      <c r="C915" t="s">
        <v>14</v>
      </c>
      <c r="D915">
        <v>523</v>
      </c>
    </row>
    <row r="916" spans="3:4" x14ac:dyDescent="0.5">
      <c r="C916" t="s">
        <v>14</v>
      </c>
      <c r="D916">
        <v>141</v>
      </c>
    </row>
    <row r="917" spans="3:4" hidden="1" x14ac:dyDescent="0.5">
      <c r="C917" t="s">
        <v>20</v>
      </c>
      <c r="D917">
        <v>1866</v>
      </c>
    </row>
    <row r="918" spans="3:4" x14ac:dyDescent="0.5">
      <c r="C918" t="s">
        <v>14</v>
      </c>
      <c r="D918">
        <v>52</v>
      </c>
    </row>
    <row r="919" spans="3:4" hidden="1" x14ac:dyDescent="0.5">
      <c r="C919" t="s">
        <v>47</v>
      </c>
      <c r="D919">
        <v>27</v>
      </c>
    </row>
    <row r="920" spans="3:4" hidden="1" x14ac:dyDescent="0.5">
      <c r="C920" t="s">
        <v>20</v>
      </c>
      <c r="D920">
        <v>156</v>
      </c>
    </row>
    <row r="921" spans="3:4" x14ac:dyDescent="0.5">
      <c r="C921" t="s">
        <v>14</v>
      </c>
      <c r="D921">
        <v>225</v>
      </c>
    </row>
    <row r="922" spans="3:4" hidden="1" x14ac:dyDescent="0.5">
      <c r="C922" t="s">
        <v>20</v>
      </c>
      <c r="D922">
        <v>255</v>
      </c>
    </row>
    <row r="923" spans="3:4" x14ac:dyDescent="0.5">
      <c r="C923" t="s">
        <v>14</v>
      </c>
      <c r="D923">
        <v>38</v>
      </c>
    </row>
    <row r="924" spans="3:4" hidden="1" x14ac:dyDescent="0.5">
      <c r="C924" t="s">
        <v>20</v>
      </c>
      <c r="D924">
        <v>2261</v>
      </c>
    </row>
    <row r="925" spans="3:4" hidden="1" x14ac:dyDescent="0.5">
      <c r="C925" t="s">
        <v>20</v>
      </c>
      <c r="D925">
        <v>40</v>
      </c>
    </row>
    <row r="926" spans="3:4" hidden="1" x14ac:dyDescent="0.5">
      <c r="C926" t="s">
        <v>20</v>
      </c>
      <c r="D926">
        <v>2289</v>
      </c>
    </row>
    <row r="927" spans="3:4" hidden="1" x14ac:dyDescent="0.5">
      <c r="C927" t="s">
        <v>20</v>
      </c>
      <c r="D927">
        <v>65</v>
      </c>
    </row>
    <row r="928" spans="3:4" x14ac:dyDescent="0.5">
      <c r="C928" t="s">
        <v>14</v>
      </c>
      <c r="D928">
        <v>15</v>
      </c>
    </row>
    <row r="929" spans="3:4" x14ac:dyDescent="0.5">
      <c r="C929" t="s">
        <v>14</v>
      </c>
      <c r="D929">
        <v>37</v>
      </c>
    </row>
    <row r="930" spans="3:4" hidden="1" x14ac:dyDescent="0.5">
      <c r="C930" t="s">
        <v>20</v>
      </c>
      <c r="D930">
        <v>3777</v>
      </c>
    </row>
    <row r="931" spans="3:4" hidden="1" x14ac:dyDescent="0.5">
      <c r="C931" t="s">
        <v>20</v>
      </c>
      <c r="D931">
        <v>184</v>
      </c>
    </row>
    <row r="932" spans="3:4" hidden="1" x14ac:dyDescent="0.5">
      <c r="C932" t="s">
        <v>20</v>
      </c>
      <c r="D932">
        <v>85</v>
      </c>
    </row>
    <row r="933" spans="3:4" x14ac:dyDescent="0.5">
      <c r="C933" t="s">
        <v>14</v>
      </c>
      <c r="D933">
        <v>112</v>
      </c>
    </row>
    <row r="934" spans="3:4" hidden="1" x14ac:dyDescent="0.5">
      <c r="C934" t="s">
        <v>20</v>
      </c>
      <c r="D934">
        <v>144</v>
      </c>
    </row>
    <row r="935" spans="3:4" hidden="1" x14ac:dyDescent="0.5">
      <c r="C935" t="s">
        <v>20</v>
      </c>
      <c r="D935">
        <v>1902</v>
      </c>
    </row>
    <row r="936" spans="3:4" hidden="1" x14ac:dyDescent="0.5">
      <c r="C936" t="s">
        <v>20</v>
      </c>
      <c r="D936">
        <v>105</v>
      </c>
    </row>
    <row r="937" spans="3:4" hidden="1" x14ac:dyDescent="0.5">
      <c r="C937" t="s">
        <v>20</v>
      </c>
      <c r="D937">
        <v>132</v>
      </c>
    </row>
    <row r="938" spans="3:4" x14ac:dyDescent="0.5">
      <c r="C938" t="s">
        <v>14</v>
      </c>
      <c r="D938">
        <v>21</v>
      </c>
    </row>
    <row r="939" spans="3:4" hidden="1" x14ac:dyDescent="0.5">
      <c r="C939" t="s">
        <v>74</v>
      </c>
      <c r="D939">
        <v>976</v>
      </c>
    </row>
    <row r="940" spans="3:4" hidden="1" x14ac:dyDescent="0.5">
      <c r="C940" t="s">
        <v>20</v>
      </c>
      <c r="D940">
        <v>96</v>
      </c>
    </row>
    <row r="941" spans="3:4" x14ac:dyDescent="0.5">
      <c r="C941" t="s">
        <v>14</v>
      </c>
      <c r="D941">
        <v>67</v>
      </c>
    </row>
    <row r="942" spans="3:4" hidden="1" x14ac:dyDescent="0.5">
      <c r="C942" t="s">
        <v>47</v>
      </c>
      <c r="D942">
        <v>66</v>
      </c>
    </row>
    <row r="943" spans="3:4" x14ac:dyDescent="0.5">
      <c r="C943" t="s">
        <v>14</v>
      </c>
      <c r="D943">
        <v>78</v>
      </c>
    </row>
    <row r="944" spans="3:4" x14ac:dyDescent="0.5">
      <c r="C944" t="s">
        <v>14</v>
      </c>
      <c r="D944">
        <v>67</v>
      </c>
    </row>
    <row r="945" spans="3:4" hidden="1" x14ac:dyDescent="0.5">
      <c r="C945" t="s">
        <v>20</v>
      </c>
      <c r="D945">
        <v>114</v>
      </c>
    </row>
    <row r="946" spans="3:4" x14ac:dyDescent="0.5">
      <c r="C946" t="s">
        <v>14</v>
      </c>
      <c r="D946">
        <v>263</v>
      </c>
    </row>
    <row r="947" spans="3:4" x14ac:dyDescent="0.5">
      <c r="C947" t="s">
        <v>14</v>
      </c>
      <c r="D947">
        <v>1691</v>
      </c>
    </row>
    <row r="948" spans="3:4" x14ac:dyDescent="0.5">
      <c r="C948" t="s">
        <v>14</v>
      </c>
      <c r="D948">
        <v>181</v>
      </c>
    </row>
    <row r="949" spans="3:4" x14ac:dyDescent="0.5">
      <c r="C949" t="s">
        <v>14</v>
      </c>
      <c r="D949">
        <v>13</v>
      </c>
    </row>
    <row r="950" spans="3:4" hidden="1" x14ac:dyDescent="0.5">
      <c r="C950" t="s">
        <v>74</v>
      </c>
      <c r="D950">
        <v>160</v>
      </c>
    </row>
    <row r="951" spans="3:4" hidden="1" x14ac:dyDescent="0.5">
      <c r="C951" t="s">
        <v>20</v>
      </c>
      <c r="D951">
        <v>203</v>
      </c>
    </row>
    <row r="952" spans="3:4" x14ac:dyDescent="0.5">
      <c r="C952" t="s">
        <v>14</v>
      </c>
      <c r="D952">
        <v>1</v>
      </c>
    </row>
    <row r="953" spans="3:4" hidden="1" x14ac:dyDescent="0.5">
      <c r="C953" t="s">
        <v>20</v>
      </c>
      <c r="D953">
        <v>1559</v>
      </c>
    </row>
    <row r="954" spans="3:4" hidden="1" x14ac:dyDescent="0.5">
      <c r="C954" t="s">
        <v>74</v>
      </c>
      <c r="D954">
        <v>2266</v>
      </c>
    </row>
    <row r="955" spans="3:4" x14ac:dyDescent="0.5">
      <c r="C955" t="s">
        <v>14</v>
      </c>
      <c r="D955">
        <v>21</v>
      </c>
    </row>
    <row r="956" spans="3:4" hidden="1" x14ac:dyDescent="0.5">
      <c r="C956" t="s">
        <v>20</v>
      </c>
      <c r="D956">
        <v>1548</v>
      </c>
    </row>
    <row r="957" spans="3:4" hidden="1" x14ac:dyDescent="0.5">
      <c r="C957" t="s">
        <v>20</v>
      </c>
      <c r="D957">
        <v>80</v>
      </c>
    </row>
    <row r="958" spans="3:4" x14ac:dyDescent="0.5">
      <c r="C958" t="s">
        <v>14</v>
      </c>
      <c r="D958">
        <v>830</v>
      </c>
    </row>
    <row r="959" spans="3:4" hidden="1" x14ac:dyDescent="0.5">
      <c r="C959" t="s">
        <v>20</v>
      </c>
      <c r="D959">
        <v>131</v>
      </c>
    </row>
    <row r="960" spans="3:4" hidden="1" x14ac:dyDescent="0.5">
      <c r="C960" t="s">
        <v>20</v>
      </c>
      <c r="D960">
        <v>112</v>
      </c>
    </row>
    <row r="961" spans="3:4" x14ac:dyDescent="0.5">
      <c r="C961" t="s">
        <v>14</v>
      </c>
      <c r="D961">
        <v>130</v>
      </c>
    </row>
    <row r="962" spans="3:4" x14ac:dyDescent="0.5">
      <c r="C962" t="s">
        <v>14</v>
      </c>
      <c r="D962">
        <v>55</v>
      </c>
    </row>
    <row r="963" spans="3:4" hidden="1" x14ac:dyDescent="0.5">
      <c r="C963" t="s">
        <v>20</v>
      </c>
      <c r="D963">
        <v>155</v>
      </c>
    </row>
    <row r="964" spans="3:4" hidden="1" x14ac:dyDescent="0.5">
      <c r="C964" t="s">
        <v>20</v>
      </c>
      <c r="D964">
        <v>266</v>
      </c>
    </row>
    <row r="965" spans="3:4" x14ac:dyDescent="0.5">
      <c r="C965" t="s">
        <v>14</v>
      </c>
      <c r="D965">
        <v>114</v>
      </c>
    </row>
    <row r="966" spans="3:4" hidden="1" x14ac:dyDescent="0.5">
      <c r="C966" t="s">
        <v>20</v>
      </c>
      <c r="D966">
        <v>155</v>
      </c>
    </row>
    <row r="967" spans="3:4" hidden="1" x14ac:dyDescent="0.5">
      <c r="C967" t="s">
        <v>20</v>
      </c>
      <c r="D967">
        <v>207</v>
      </c>
    </row>
    <row r="968" spans="3:4" hidden="1" x14ac:dyDescent="0.5">
      <c r="C968" t="s">
        <v>20</v>
      </c>
      <c r="D968">
        <v>245</v>
      </c>
    </row>
    <row r="969" spans="3:4" hidden="1" x14ac:dyDescent="0.5">
      <c r="C969" t="s">
        <v>20</v>
      </c>
      <c r="D969">
        <v>1573</v>
      </c>
    </row>
    <row r="970" spans="3:4" hidden="1" x14ac:dyDescent="0.5">
      <c r="C970" t="s">
        <v>20</v>
      </c>
      <c r="D970">
        <v>114</v>
      </c>
    </row>
    <row r="971" spans="3:4" hidden="1" x14ac:dyDescent="0.5">
      <c r="C971" t="s">
        <v>20</v>
      </c>
      <c r="D971">
        <v>93</v>
      </c>
    </row>
    <row r="972" spans="3:4" x14ac:dyDescent="0.5">
      <c r="C972" t="s">
        <v>14</v>
      </c>
      <c r="D972">
        <v>594</v>
      </c>
    </row>
    <row r="973" spans="3:4" x14ac:dyDescent="0.5">
      <c r="C973" t="s">
        <v>14</v>
      </c>
      <c r="D973">
        <v>24</v>
      </c>
    </row>
    <row r="974" spans="3:4" hidden="1" x14ac:dyDescent="0.5">
      <c r="C974" t="s">
        <v>20</v>
      </c>
      <c r="D974">
        <v>1681</v>
      </c>
    </row>
    <row r="975" spans="3:4" x14ac:dyDescent="0.5">
      <c r="C975" t="s">
        <v>14</v>
      </c>
      <c r="D975">
        <v>252</v>
      </c>
    </row>
    <row r="976" spans="3:4" hidden="1" x14ac:dyDescent="0.5">
      <c r="C976" t="s">
        <v>20</v>
      </c>
      <c r="D976">
        <v>32</v>
      </c>
    </row>
    <row r="977" spans="3:4" hidden="1" x14ac:dyDescent="0.5">
      <c r="C977" t="s">
        <v>20</v>
      </c>
      <c r="D977">
        <v>135</v>
      </c>
    </row>
    <row r="978" spans="3:4" hidden="1" x14ac:dyDescent="0.5">
      <c r="C978" t="s">
        <v>20</v>
      </c>
      <c r="D978">
        <v>140</v>
      </c>
    </row>
    <row r="979" spans="3:4" x14ac:dyDescent="0.5">
      <c r="C979" t="s">
        <v>14</v>
      </c>
      <c r="D979">
        <v>67</v>
      </c>
    </row>
    <row r="980" spans="3:4" hidden="1" x14ac:dyDescent="0.5">
      <c r="C980" t="s">
        <v>20</v>
      </c>
      <c r="D980">
        <v>92</v>
      </c>
    </row>
    <row r="981" spans="3:4" hidden="1" x14ac:dyDescent="0.5">
      <c r="C981" t="s">
        <v>20</v>
      </c>
      <c r="D981">
        <v>1015</v>
      </c>
    </row>
    <row r="982" spans="3:4" x14ac:dyDescent="0.5">
      <c r="C982" t="s">
        <v>14</v>
      </c>
      <c r="D982">
        <v>742</v>
      </c>
    </row>
    <row r="983" spans="3:4" hidden="1" x14ac:dyDescent="0.5">
      <c r="C983" t="s">
        <v>20</v>
      </c>
      <c r="D983">
        <v>323</v>
      </c>
    </row>
    <row r="984" spans="3:4" x14ac:dyDescent="0.5">
      <c r="C984" t="s">
        <v>14</v>
      </c>
      <c r="D984">
        <v>75</v>
      </c>
    </row>
    <row r="985" spans="3:4" hidden="1" x14ac:dyDescent="0.5">
      <c r="C985" t="s">
        <v>20</v>
      </c>
      <c r="D985">
        <v>2326</v>
      </c>
    </row>
    <row r="986" spans="3:4" hidden="1" x14ac:dyDescent="0.5">
      <c r="C986" t="s">
        <v>20</v>
      </c>
      <c r="D986">
        <v>381</v>
      </c>
    </row>
    <row r="987" spans="3:4" x14ac:dyDescent="0.5">
      <c r="C987" t="s">
        <v>14</v>
      </c>
      <c r="D987">
        <v>4405</v>
      </c>
    </row>
    <row r="988" spans="3:4" x14ac:dyDescent="0.5">
      <c r="C988" t="s">
        <v>14</v>
      </c>
      <c r="D988">
        <v>92</v>
      </c>
    </row>
    <row r="989" spans="3:4" hidden="1" x14ac:dyDescent="0.5">
      <c r="C989" t="s">
        <v>20</v>
      </c>
      <c r="D989">
        <v>480</v>
      </c>
    </row>
    <row r="990" spans="3:4" x14ac:dyDescent="0.5">
      <c r="C990" t="s">
        <v>14</v>
      </c>
      <c r="D990">
        <v>64</v>
      </c>
    </row>
    <row r="991" spans="3:4" hidden="1" x14ac:dyDescent="0.5">
      <c r="C991" t="s">
        <v>20</v>
      </c>
      <c r="D991">
        <v>226</v>
      </c>
    </row>
    <row r="992" spans="3:4" x14ac:dyDescent="0.5">
      <c r="C992" t="s">
        <v>14</v>
      </c>
      <c r="D992">
        <v>64</v>
      </c>
    </row>
    <row r="993" spans="2:10" hidden="1" x14ac:dyDescent="0.5">
      <c r="C993" t="s">
        <v>20</v>
      </c>
      <c r="D993">
        <v>241</v>
      </c>
    </row>
    <row r="994" spans="2:10" hidden="1" x14ac:dyDescent="0.5">
      <c r="C994" t="s">
        <v>20</v>
      </c>
      <c r="D994">
        <v>132</v>
      </c>
    </row>
    <row r="995" spans="2:10" hidden="1" x14ac:dyDescent="0.5">
      <c r="C995" t="s">
        <v>74</v>
      </c>
      <c r="D995">
        <v>75</v>
      </c>
    </row>
    <row r="996" spans="2:10" x14ac:dyDescent="0.5">
      <c r="C996" t="s">
        <v>14</v>
      </c>
      <c r="D996">
        <v>842</v>
      </c>
    </row>
    <row r="997" spans="2:10" hidden="1" x14ac:dyDescent="0.5">
      <c r="C997" t="s">
        <v>20</v>
      </c>
      <c r="D997">
        <v>2043</v>
      </c>
    </row>
    <row r="998" spans="2:10" x14ac:dyDescent="0.5">
      <c r="C998" t="s">
        <v>14</v>
      </c>
      <c r="D998">
        <v>112</v>
      </c>
    </row>
    <row r="999" spans="2:10" hidden="1" x14ac:dyDescent="0.5">
      <c r="C999" t="s">
        <v>74</v>
      </c>
      <c r="D999">
        <v>139</v>
      </c>
    </row>
    <row r="1000" spans="2:10" x14ac:dyDescent="0.5">
      <c r="C1000" t="s">
        <v>14</v>
      </c>
      <c r="D1000">
        <v>374</v>
      </c>
    </row>
    <row r="1001" spans="2:10" hidden="1" x14ac:dyDescent="0.5">
      <c r="C1001" t="s">
        <v>74</v>
      </c>
      <c r="D1001">
        <v>1122</v>
      </c>
    </row>
    <row r="1005" spans="2:10" ht="20.25" x14ac:dyDescent="0.5">
      <c r="B1005" s="10" t="s">
        <v>2107</v>
      </c>
      <c r="C1005">
        <f>AVERAGE(B2:B566)</f>
        <v>851.14690265486729</v>
      </c>
      <c r="F1005" s="12" t="s">
        <v>2113</v>
      </c>
      <c r="G1005" s="12"/>
      <c r="H1005" s="12"/>
      <c r="I1005" s="12">
        <f>AVERAGE(D2:D1000)</f>
        <v>726.60960960960961</v>
      </c>
      <c r="J1005" s="12"/>
    </row>
    <row r="1006" spans="2:10" x14ac:dyDescent="0.5">
      <c r="F1006" s="12"/>
      <c r="G1006" s="12"/>
      <c r="H1006" s="12"/>
      <c r="I1006" s="12"/>
      <c r="J1006" s="12"/>
    </row>
    <row r="1007" spans="2:10" ht="20.25" x14ac:dyDescent="0.5">
      <c r="B1007" s="10" t="s">
        <v>2108</v>
      </c>
      <c r="C1007">
        <f>MEDIAN(B2:B566)</f>
        <v>201</v>
      </c>
      <c r="F1007" s="12" t="s">
        <v>2114</v>
      </c>
      <c r="G1007" s="12"/>
      <c r="H1007" s="12"/>
      <c r="I1007" s="12">
        <f>MEDIAN(D2:D1000)</f>
        <v>184</v>
      </c>
      <c r="J1007" s="12"/>
    </row>
    <row r="1008" spans="2:10" x14ac:dyDescent="0.5">
      <c r="F1008" s="12"/>
      <c r="G1008" s="12"/>
      <c r="H1008" s="12"/>
      <c r="I1008" s="12"/>
      <c r="J1008" s="12"/>
    </row>
    <row r="1009" spans="2:10" ht="20.25" x14ac:dyDescent="0.5">
      <c r="B1009" s="10" t="s">
        <v>2110</v>
      </c>
      <c r="C1009">
        <f>MIN(B2:B566)</f>
        <v>16</v>
      </c>
      <c r="F1009" s="12" t="s">
        <v>2115</v>
      </c>
      <c r="G1009" s="12"/>
      <c r="H1009" s="12"/>
      <c r="I1009" s="12">
        <f>MIN(D2:D1000)</f>
        <v>0</v>
      </c>
      <c r="J1009" s="12"/>
    </row>
    <row r="1010" spans="2:10" x14ac:dyDescent="0.5">
      <c r="F1010" s="12"/>
      <c r="G1010" s="12"/>
      <c r="H1010" s="12"/>
      <c r="I1010" s="12"/>
      <c r="J1010" s="12"/>
    </row>
    <row r="1011" spans="2:10" ht="20.25" x14ac:dyDescent="0.5">
      <c r="B1011" s="10" t="s">
        <v>2109</v>
      </c>
      <c r="C1011">
        <f>MAX(B2:B566)</f>
        <v>7295</v>
      </c>
      <c r="F1011" s="12" t="s">
        <v>2116</v>
      </c>
      <c r="G1011" s="12"/>
      <c r="H1011" s="12"/>
      <c r="I1011" s="12">
        <f>MAX(D2:D1000)</f>
        <v>7295</v>
      </c>
      <c r="J1011" s="12"/>
    </row>
    <row r="1012" spans="2:10" x14ac:dyDescent="0.5">
      <c r="F1012" s="12"/>
      <c r="G1012" s="12"/>
      <c r="H1012" s="12"/>
      <c r="I1012" s="12"/>
      <c r="J1012" s="12"/>
    </row>
    <row r="1013" spans="2:10" ht="20.25" x14ac:dyDescent="0.5">
      <c r="B1013" s="10" t="s">
        <v>2111</v>
      </c>
      <c r="C1013">
        <f>_xlfn.VAR.S(B2:B566)</f>
        <v>1606216.5936295739</v>
      </c>
      <c r="F1013" s="12" t="s">
        <v>2117</v>
      </c>
      <c r="G1013" s="12"/>
      <c r="H1013" s="12"/>
      <c r="I1013" s="12">
        <f>_xlfn.VAR.P(D2:D1000)</f>
        <v>1294257.5993470948</v>
      </c>
      <c r="J1013" s="12"/>
    </row>
    <row r="1014" spans="2:10" x14ac:dyDescent="0.5">
      <c r="F1014" s="12"/>
      <c r="G1014" s="12"/>
      <c r="H1014" s="12"/>
      <c r="I1014" s="12"/>
      <c r="J1014" s="12"/>
    </row>
    <row r="1015" spans="2:10" ht="20.25" x14ac:dyDescent="0.5">
      <c r="B1015" s="10" t="s">
        <v>2112</v>
      </c>
      <c r="C1015">
        <f>_xlfn.STDEV.S(B2:B566)</f>
        <v>1267.366006183523</v>
      </c>
      <c r="F1015" s="12" t="s">
        <v>2118</v>
      </c>
      <c r="G1015" s="12"/>
      <c r="H1015" s="12"/>
      <c r="I1015" s="12">
        <f>_xlfn.STDEV.P(D2:D1000)</f>
        <v>1137.6544287907004</v>
      </c>
      <c r="J1015" s="12"/>
    </row>
    <row r="1017" spans="2:10" x14ac:dyDescent="0.5">
      <c r="B1017" t="s">
        <v>2119</v>
      </c>
    </row>
    <row r="1018" spans="2:10" x14ac:dyDescent="0.5">
      <c r="B1018" t="s">
        <v>2120</v>
      </c>
    </row>
  </sheetData>
  <autoFilter ref="A1:D1001" xr:uid="{3E856520-8629-4D46-A159-98640898048A}">
    <filterColumn colId="2">
      <filters>
        <filter val="failed"/>
      </filters>
    </filterColumn>
  </autoFilter>
  <conditionalFormatting sqref="A2:A566">
    <cfRule type="containsText" dxfId="29" priority="12" operator="containsText" text="canceled">
      <formula>NOT(ISERROR(SEARCH("canceled",A2)))</formula>
    </cfRule>
    <cfRule type="containsText" dxfId="28" priority="13" operator="containsText" text="cancelled">
      <formula>NOT(ISERROR(SEARCH("cancelled",A2)))</formula>
    </cfRule>
    <cfRule type="containsText" dxfId="27" priority="14" operator="containsText" text="live">
      <formula>NOT(ISERROR(SEARCH("live",A2)))</formula>
    </cfRule>
    <cfRule type="containsText" dxfId="26" priority="15" operator="containsText" text="successful">
      <formula>NOT(ISERROR(SEARCH("successful",A2)))</formula>
    </cfRule>
    <cfRule type="containsText" dxfId="25" priority="16" operator="containsText" text="failed">
      <formula>NOT(ISERROR(SEARCH("failed",A2)))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23" priority="19" stopIfTrue="1" operator="containsText" text="sucessful">
      <formula>NOT(ISERROR(SEARCH("sucessful",A2)))</formula>
    </cfRule>
    <cfRule type="containsText" dxfId="22" priority="20" stopIfTrue="1" operator="containsText" text="failed">
      <formula>NOT(ISERROR(SEARCH("failed",A2)))</formula>
    </cfRule>
    <cfRule type="containsText" dxfId="21" priority="21" operator="containsText" text="failed">
      <formula>NOT(ISERROR(SEARCH("failed",A2)))</formula>
    </cfRule>
    <cfRule type="cellIs" dxfId="20" priority="22" operator="lessThan">
      <formula>"failed"</formula>
    </cfRule>
  </conditionalFormatting>
  <conditionalFormatting sqref="C2:C1001">
    <cfRule type="containsText" dxfId="19" priority="1" operator="containsText" text="canceled">
      <formula>NOT(ISERROR(SEARCH("canceled",C2)))</formula>
    </cfRule>
    <cfRule type="containsText" dxfId="18" priority="2" operator="containsText" text="cancelled">
      <formula>NOT(ISERROR(SEARCH("cancelled",C2)))</formula>
    </cfRule>
    <cfRule type="containsText" dxfId="17" priority="3" operator="containsText" text="live">
      <formula>NOT(ISERROR(SEARCH("live",C2)))</formula>
    </cfRule>
    <cfRule type="containsText" dxfId="16" priority="5" operator="containsText" text="failed">
      <formula>NOT(ISERROR(SEARCH("failed",C2)))</formula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4" priority="9" stopIfTrue="1" operator="containsText" text="failed">
      <formula>NOT(ISERROR(SEARCH("failed",C2)))</formula>
    </cfRule>
    <cfRule type="containsText" dxfId="13" priority="10" operator="containsText" text="failed">
      <formula>NOT(ISERROR(SEARCH("failed",C2)))</formula>
    </cfRule>
    <cfRule type="cellIs" dxfId="12" priority="11" operator="lessThan">
      <formula>"failed"</formula>
    </cfRule>
  </conditionalFormatting>
  <conditionalFormatting sqref="C3:C1001">
    <cfRule type="containsText" dxfId="11" priority="4" operator="containsText" text="successful">
      <formula>NOT(ISERROR(SEARCH("successful",C3)))</formula>
    </cfRule>
    <cfRule type="containsText" dxfId="10" priority="8" stopIfTrue="1" operator="containsText" text="sucessful">
      <formula>NOT(ISERROR(SEARCH("sucessful",C3)))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00E2F9DA-08FF-4017-8EC9-1861E3F8A3C4}">
            <xm:f>NOT(ISERROR(SEARCH($F$972,A2)))</xm:f>
            <xm:f>$F$972</xm:f>
            <x14:dxf>
              <fill>
                <patternFill>
                  <bgColor rgb="FFFF0000"/>
                </patternFill>
              </fill>
            </x14:dxf>
          </x14:cfRule>
          <xm:sqref>A2:A566</xm:sqref>
        </x14:conditionalFormatting>
        <x14:conditionalFormatting xmlns:xm="http://schemas.microsoft.com/office/excel/2006/main">
          <x14:cfRule type="containsText" priority="6" operator="containsText" id="{F0651CFA-A2AE-43E4-8983-52FCAFC66245}">
            <xm:f>NOT(ISERROR(SEARCH($G$972,C2)))</xm:f>
            <xm:f>$G$972</xm:f>
            <x14:dxf>
              <fill>
                <patternFill>
                  <bgColor rgb="FFFF0000"/>
                </patternFill>
              </fill>
            </x14:dxf>
          </x14:cfRule>
          <xm:sqref>C2:C1001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opLeftCell="H1" workbookViewId="0">
      <selection activeCell="G1" sqref="G1:G1048576"/>
    </sheetView>
  </sheetViews>
  <sheetFormatPr defaultColWidth="11" defaultRowHeight="15.75" x14ac:dyDescent="0.5"/>
  <cols>
    <col min="1" max="1" width="4.25" bestFit="1" customWidth="1"/>
    <col min="2" max="2" width="30.75" bestFit="1" customWidth="1"/>
    <col min="3" max="3" width="33.5" style="3" customWidth="1"/>
    <col min="6" max="6" width="16.875" customWidth="1"/>
    <col min="7" max="7" width="13" customWidth="1"/>
    <col min="8" max="8" width="13" bestFit="1" customWidth="1"/>
    <col min="9" max="9" width="15.5" bestFit="1" customWidth="1"/>
    <col min="12" max="12" width="11.25" bestFit="1" customWidth="1"/>
    <col min="13" max="16" width="25.375" customWidth="1"/>
    <col min="18" max="18" width="28" bestFit="1" customWidth="1"/>
    <col min="19" max="20" width="28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8" t="s">
        <v>2070</v>
      </c>
      <c r="N1" s="8" t="s">
        <v>2071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(E2/D2)*100</f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 s="9">
        <f>L2/86400+25569</f>
        <v>42336.25</v>
      </c>
      <c r="N2" s="9">
        <f>O2/86400+25569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2037</v>
      </c>
      <c r="T2" t="s">
        <v>2038</v>
      </c>
    </row>
    <row r="3" spans="1:20" x14ac:dyDescent="0.5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(E3/D3)*100</f>
        <v>1040</v>
      </c>
      <c r="G3" t="s">
        <v>20</v>
      </c>
      <c r="H3">
        <v>158</v>
      </c>
      <c r="I3" s="5">
        <f t="shared" ref="I3:I66" si="1">E3/H3</f>
        <v>92.151898734177209</v>
      </c>
      <c r="J3" t="s">
        <v>21</v>
      </c>
      <c r="K3" t="s">
        <v>22</v>
      </c>
      <c r="L3">
        <v>1408424400</v>
      </c>
      <c r="M3" s="9">
        <f t="shared" ref="M3:M66" si="2">L3/86400+25569</f>
        <v>41870.208333333336</v>
      </c>
      <c r="N3" s="9">
        <f t="shared" ref="N3:N66" si="3">O3/86400+25569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2033</v>
      </c>
      <c r="T3" t="s">
        <v>2034</v>
      </c>
    </row>
    <row r="4" spans="1:20" ht="31.5" x14ac:dyDescent="0.5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131.4787822878229</v>
      </c>
      <c r="G4" t="s">
        <v>20</v>
      </c>
      <c r="H4">
        <v>1425</v>
      </c>
      <c r="I4" s="5">
        <f t="shared" si="1"/>
        <v>100.01614035087719</v>
      </c>
      <c r="J4" t="s">
        <v>26</v>
      </c>
      <c r="K4" t="s">
        <v>27</v>
      </c>
      <c r="L4">
        <v>1384668000</v>
      </c>
      <c r="M4" s="9">
        <f t="shared" si="2"/>
        <v>41595.25</v>
      </c>
      <c r="N4" s="9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2039</v>
      </c>
      <c r="T4" t="s">
        <v>2040</v>
      </c>
    </row>
    <row r="5" spans="1:20" ht="31.5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58.976190476190467</v>
      </c>
      <c r="G5" t="s">
        <v>14</v>
      </c>
      <c r="H5">
        <v>24</v>
      </c>
      <c r="I5" s="5">
        <f t="shared" si="1"/>
        <v>103.20833333333333</v>
      </c>
      <c r="J5" t="s">
        <v>21</v>
      </c>
      <c r="K5" t="s">
        <v>22</v>
      </c>
      <c r="L5">
        <v>1565499600</v>
      </c>
      <c r="M5" s="9">
        <f t="shared" si="2"/>
        <v>43688.208333333328</v>
      </c>
      <c r="N5" s="9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2033</v>
      </c>
      <c r="T5" t="s">
        <v>2034</v>
      </c>
    </row>
    <row r="6" spans="1:20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69.276315789473685</v>
      </c>
      <c r="G6" t="s">
        <v>14</v>
      </c>
      <c r="H6">
        <v>53</v>
      </c>
      <c r="I6" s="5">
        <f t="shared" si="1"/>
        <v>99.339622641509436</v>
      </c>
      <c r="J6" t="s">
        <v>21</v>
      </c>
      <c r="K6" t="s">
        <v>22</v>
      </c>
      <c r="L6">
        <v>1547964000</v>
      </c>
      <c r="M6" s="9">
        <f t="shared" si="2"/>
        <v>43485.25</v>
      </c>
      <c r="N6" s="9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2041</v>
      </c>
      <c r="T6" t="s">
        <v>2042</v>
      </c>
    </row>
    <row r="7" spans="1:20" x14ac:dyDescent="0.5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173.61842105263159</v>
      </c>
      <c r="G7" t="s">
        <v>20</v>
      </c>
      <c r="H7">
        <v>174</v>
      </c>
      <c r="I7" s="5">
        <f t="shared" si="1"/>
        <v>75.833333333333329</v>
      </c>
      <c r="J7" t="s">
        <v>36</v>
      </c>
      <c r="K7" t="s">
        <v>37</v>
      </c>
      <c r="L7">
        <v>1346130000</v>
      </c>
      <c r="M7" s="9">
        <f t="shared" si="2"/>
        <v>41149.208333333336</v>
      </c>
      <c r="N7" s="9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2041</v>
      </c>
      <c r="T7" t="s">
        <v>2042</v>
      </c>
    </row>
    <row r="8" spans="1:20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20.961538461538463</v>
      </c>
      <c r="G8" t="s">
        <v>14</v>
      </c>
      <c r="H8">
        <v>18</v>
      </c>
      <c r="I8" s="5">
        <f t="shared" si="1"/>
        <v>60.555555555555557</v>
      </c>
      <c r="J8" t="s">
        <v>40</v>
      </c>
      <c r="K8" t="s">
        <v>41</v>
      </c>
      <c r="L8">
        <v>1505278800</v>
      </c>
      <c r="M8" s="9">
        <f t="shared" si="2"/>
        <v>42991.208333333328</v>
      </c>
      <c r="N8" s="9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2043</v>
      </c>
      <c r="T8" t="s">
        <v>2044</v>
      </c>
    </row>
    <row r="9" spans="1:20" x14ac:dyDescent="0.5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327.57777777777778</v>
      </c>
      <c r="G9" t="s">
        <v>20</v>
      </c>
      <c r="H9">
        <v>227</v>
      </c>
      <c r="I9" s="5">
        <f t="shared" si="1"/>
        <v>64.93832599118943</v>
      </c>
      <c r="J9" t="s">
        <v>36</v>
      </c>
      <c r="K9" t="s">
        <v>37</v>
      </c>
      <c r="L9">
        <v>1439442000</v>
      </c>
      <c r="M9" s="9">
        <f t="shared" si="2"/>
        <v>42229.208333333328</v>
      </c>
      <c r="N9" s="9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2041</v>
      </c>
      <c r="T9" t="s">
        <v>2042</v>
      </c>
    </row>
    <row r="10" spans="1:20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19.932788374205266</v>
      </c>
      <c r="G10" t="s">
        <v>47</v>
      </c>
      <c r="H10">
        <v>708</v>
      </c>
      <c r="I10" s="5">
        <f t="shared" si="1"/>
        <v>30.997175141242938</v>
      </c>
      <c r="J10" t="s">
        <v>36</v>
      </c>
      <c r="K10" t="s">
        <v>37</v>
      </c>
      <c r="L10">
        <v>1281330000</v>
      </c>
      <c r="M10" s="9">
        <f t="shared" si="2"/>
        <v>40399.208333333336</v>
      </c>
      <c r="N10" s="9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2041</v>
      </c>
      <c r="T10" t="s">
        <v>2042</v>
      </c>
    </row>
    <row r="11" spans="1:20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51.741935483870968</v>
      </c>
      <c r="G11" t="s">
        <v>14</v>
      </c>
      <c r="H11">
        <v>44</v>
      </c>
      <c r="I11" s="5">
        <f t="shared" si="1"/>
        <v>72.909090909090907</v>
      </c>
      <c r="J11" t="s">
        <v>21</v>
      </c>
      <c r="K11" t="s">
        <v>22</v>
      </c>
      <c r="L11">
        <v>1379566800</v>
      </c>
      <c r="M11" s="9">
        <f t="shared" si="2"/>
        <v>41536.208333333336</v>
      </c>
      <c r="N11" s="9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2033</v>
      </c>
      <c r="T11" t="s">
        <v>2045</v>
      </c>
    </row>
    <row r="12" spans="1:20" x14ac:dyDescent="0.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266.11538461538464</v>
      </c>
      <c r="G12" t="s">
        <v>20</v>
      </c>
      <c r="H12">
        <v>220</v>
      </c>
      <c r="I12" s="5">
        <f t="shared" si="1"/>
        <v>62.9</v>
      </c>
      <c r="J12" t="s">
        <v>21</v>
      </c>
      <c r="K12" t="s">
        <v>22</v>
      </c>
      <c r="L12">
        <v>1281762000</v>
      </c>
      <c r="M12" s="9">
        <f t="shared" si="2"/>
        <v>40404.208333333336</v>
      </c>
      <c r="N12" s="9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2043</v>
      </c>
      <c r="T12" t="s">
        <v>2046</v>
      </c>
    </row>
    <row r="13" spans="1:20" ht="31.5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48.095238095238095</v>
      </c>
      <c r="G13" t="s">
        <v>14</v>
      </c>
      <c r="H13">
        <v>27</v>
      </c>
      <c r="I13" s="5">
        <f t="shared" si="1"/>
        <v>112.22222222222223</v>
      </c>
      <c r="J13" t="s">
        <v>21</v>
      </c>
      <c r="K13" t="s">
        <v>22</v>
      </c>
      <c r="L13">
        <v>1285045200</v>
      </c>
      <c r="M13" s="9">
        <f t="shared" si="2"/>
        <v>40442.208333333336</v>
      </c>
      <c r="N13" s="9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2041</v>
      </c>
      <c r="T13" t="s">
        <v>2042</v>
      </c>
    </row>
    <row r="14" spans="1:20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89.349206349206341</v>
      </c>
      <c r="G14" t="s">
        <v>14</v>
      </c>
      <c r="H14">
        <v>55</v>
      </c>
      <c r="I14" s="5">
        <f t="shared" si="1"/>
        <v>102.34545454545454</v>
      </c>
      <c r="J14" t="s">
        <v>21</v>
      </c>
      <c r="K14" t="s">
        <v>22</v>
      </c>
      <c r="L14">
        <v>1571720400</v>
      </c>
      <c r="M14" s="9">
        <f t="shared" si="2"/>
        <v>43760.208333333328</v>
      </c>
      <c r="N14" s="9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2043</v>
      </c>
      <c r="T14" t="s">
        <v>2046</v>
      </c>
    </row>
    <row r="15" spans="1:20" ht="31.5" x14ac:dyDescent="0.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245.11904761904765</v>
      </c>
      <c r="G15" t="s">
        <v>20</v>
      </c>
      <c r="H15">
        <v>98</v>
      </c>
      <c r="I15" s="5">
        <f t="shared" si="1"/>
        <v>105.05102040816327</v>
      </c>
      <c r="J15" t="s">
        <v>21</v>
      </c>
      <c r="K15" t="s">
        <v>22</v>
      </c>
      <c r="L15">
        <v>1465621200</v>
      </c>
      <c r="M15" s="9">
        <f t="shared" si="2"/>
        <v>42532.208333333328</v>
      </c>
      <c r="N15" s="9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2033</v>
      </c>
      <c r="T15" t="s">
        <v>2047</v>
      </c>
    </row>
    <row r="16" spans="1:20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66.769503546099301</v>
      </c>
      <c r="G16" t="s">
        <v>14</v>
      </c>
      <c r="H16">
        <v>200</v>
      </c>
      <c r="I16" s="5">
        <f t="shared" si="1"/>
        <v>94.144999999999996</v>
      </c>
      <c r="J16" t="s">
        <v>21</v>
      </c>
      <c r="K16" t="s">
        <v>22</v>
      </c>
      <c r="L16">
        <v>1331013600</v>
      </c>
      <c r="M16" s="9">
        <f t="shared" si="2"/>
        <v>40974.25</v>
      </c>
      <c r="N16" s="9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2033</v>
      </c>
      <c r="T16" t="s">
        <v>2047</v>
      </c>
    </row>
    <row r="17" spans="1:20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47.307881773399011</v>
      </c>
      <c r="G17" t="s">
        <v>14</v>
      </c>
      <c r="H17">
        <v>452</v>
      </c>
      <c r="I17" s="5">
        <f t="shared" si="1"/>
        <v>84.986725663716811</v>
      </c>
      <c r="J17" t="s">
        <v>21</v>
      </c>
      <c r="K17" t="s">
        <v>22</v>
      </c>
      <c r="L17">
        <v>1575957600</v>
      </c>
      <c r="M17" s="9">
        <f t="shared" si="2"/>
        <v>43809.25</v>
      </c>
      <c r="N17" s="9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2039</v>
      </c>
      <c r="T17" t="s">
        <v>2048</v>
      </c>
    </row>
    <row r="18" spans="1:20" x14ac:dyDescent="0.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649.47058823529414</v>
      </c>
      <c r="G18" t="s">
        <v>20</v>
      </c>
      <c r="H18">
        <v>100</v>
      </c>
      <c r="I18" s="5">
        <f t="shared" si="1"/>
        <v>110.41</v>
      </c>
      <c r="J18" t="s">
        <v>21</v>
      </c>
      <c r="K18" t="s">
        <v>22</v>
      </c>
      <c r="L18">
        <v>1390370400</v>
      </c>
      <c r="M18" s="9">
        <f t="shared" si="2"/>
        <v>41661.25</v>
      </c>
      <c r="N18" s="9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2049</v>
      </c>
      <c r="T18" t="s">
        <v>2050</v>
      </c>
    </row>
    <row r="19" spans="1:20" x14ac:dyDescent="0.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159.39125295508273</v>
      </c>
      <c r="G19" t="s">
        <v>20</v>
      </c>
      <c r="H19">
        <v>1249</v>
      </c>
      <c r="I19" s="5">
        <f t="shared" si="1"/>
        <v>107.96236989591674</v>
      </c>
      <c r="J19" t="s">
        <v>21</v>
      </c>
      <c r="K19" t="s">
        <v>22</v>
      </c>
      <c r="L19">
        <v>1294812000</v>
      </c>
      <c r="M19" s="9">
        <f t="shared" si="2"/>
        <v>40555.25</v>
      </c>
      <c r="N19" s="9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2043</v>
      </c>
      <c r="T19" t="s">
        <v>2051</v>
      </c>
    </row>
    <row r="20" spans="1:20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66.912087912087912</v>
      </c>
      <c r="G20" t="s">
        <v>74</v>
      </c>
      <c r="H20">
        <v>135</v>
      </c>
      <c r="I20" s="5">
        <f t="shared" si="1"/>
        <v>45.103703703703701</v>
      </c>
      <c r="J20" t="s">
        <v>21</v>
      </c>
      <c r="K20" t="s">
        <v>22</v>
      </c>
      <c r="L20">
        <v>1536382800</v>
      </c>
      <c r="M20" s="9">
        <f t="shared" si="2"/>
        <v>43351.208333333328</v>
      </c>
      <c r="N20" s="9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2041</v>
      </c>
      <c r="T20" t="s">
        <v>2042</v>
      </c>
    </row>
    <row r="21" spans="1:20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48.529600000000002</v>
      </c>
      <c r="G21" t="s">
        <v>14</v>
      </c>
      <c r="H21">
        <v>674</v>
      </c>
      <c r="I21" s="5">
        <f t="shared" si="1"/>
        <v>45.001483679525222</v>
      </c>
      <c r="J21" t="s">
        <v>21</v>
      </c>
      <c r="K21" t="s">
        <v>22</v>
      </c>
      <c r="L21">
        <v>1551679200</v>
      </c>
      <c r="M21" s="9">
        <f t="shared" si="2"/>
        <v>43528.25</v>
      </c>
      <c r="N21" s="9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2041</v>
      </c>
      <c r="T21" t="s">
        <v>2042</v>
      </c>
    </row>
    <row r="22" spans="1:20" x14ac:dyDescent="0.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112.24279210925646</v>
      </c>
      <c r="G22" t="s">
        <v>20</v>
      </c>
      <c r="H22">
        <v>1396</v>
      </c>
      <c r="I22" s="5">
        <f t="shared" si="1"/>
        <v>105.97134670487107</v>
      </c>
      <c r="J22" t="s">
        <v>21</v>
      </c>
      <c r="K22" t="s">
        <v>22</v>
      </c>
      <c r="L22">
        <v>1406523600</v>
      </c>
      <c r="M22" s="9">
        <f t="shared" si="2"/>
        <v>41848.208333333336</v>
      </c>
      <c r="N22" s="9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2043</v>
      </c>
      <c r="T22" t="s">
        <v>2046</v>
      </c>
    </row>
    <row r="23" spans="1:20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40.992553191489364</v>
      </c>
      <c r="G23" t="s">
        <v>14</v>
      </c>
      <c r="H23">
        <v>558</v>
      </c>
      <c r="I23" s="5">
        <f t="shared" si="1"/>
        <v>69.055555555555557</v>
      </c>
      <c r="J23" t="s">
        <v>21</v>
      </c>
      <c r="K23" t="s">
        <v>22</v>
      </c>
      <c r="L23">
        <v>1313384400</v>
      </c>
      <c r="M23" s="9">
        <f t="shared" si="2"/>
        <v>40770.208333333336</v>
      </c>
      <c r="N23" s="9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2041</v>
      </c>
      <c r="T23" t="s">
        <v>2042</v>
      </c>
    </row>
    <row r="24" spans="1:20" x14ac:dyDescent="0.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128.07106598984771</v>
      </c>
      <c r="G24" t="s">
        <v>20</v>
      </c>
      <c r="H24">
        <v>890</v>
      </c>
      <c r="I24" s="5">
        <f t="shared" si="1"/>
        <v>85.044943820224717</v>
      </c>
      <c r="J24" t="s">
        <v>21</v>
      </c>
      <c r="K24" t="s">
        <v>22</v>
      </c>
      <c r="L24">
        <v>1522731600</v>
      </c>
      <c r="M24" s="9">
        <f t="shared" si="2"/>
        <v>43193.208333333328</v>
      </c>
      <c r="N24" s="9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2041</v>
      </c>
      <c r="T24" t="s">
        <v>2042</v>
      </c>
    </row>
    <row r="25" spans="1:20" x14ac:dyDescent="0.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332.04444444444448</v>
      </c>
      <c r="G25" t="s">
        <v>20</v>
      </c>
      <c r="H25">
        <v>142</v>
      </c>
      <c r="I25" s="5">
        <f t="shared" si="1"/>
        <v>105.22535211267606</v>
      </c>
      <c r="J25" t="s">
        <v>40</v>
      </c>
      <c r="K25" t="s">
        <v>41</v>
      </c>
      <c r="L25">
        <v>1550124000</v>
      </c>
      <c r="M25" s="9">
        <f t="shared" si="2"/>
        <v>43510.25</v>
      </c>
      <c r="N25" s="9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2043</v>
      </c>
      <c r="T25" t="s">
        <v>2044</v>
      </c>
    </row>
    <row r="26" spans="1:20" x14ac:dyDescent="0.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112.83225108225108</v>
      </c>
      <c r="G26" t="s">
        <v>20</v>
      </c>
      <c r="H26">
        <v>2673</v>
      </c>
      <c r="I26" s="5">
        <f t="shared" si="1"/>
        <v>39.003741114852225</v>
      </c>
      <c r="J26" t="s">
        <v>21</v>
      </c>
      <c r="K26" t="s">
        <v>22</v>
      </c>
      <c r="L26">
        <v>1403326800</v>
      </c>
      <c r="M26" s="9">
        <f t="shared" si="2"/>
        <v>41811.208333333336</v>
      </c>
      <c r="N26" s="9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2039</v>
      </c>
      <c r="T26" t="s">
        <v>2048</v>
      </c>
    </row>
    <row r="27" spans="1:20" x14ac:dyDescent="0.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216.43636363636364</v>
      </c>
      <c r="G27" t="s">
        <v>20</v>
      </c>
      <c r="H27">
        <v>163</v>
      </c>
      <c r="I27" s="5">
        <f t="shared" si="1"/>
        <v>73.030674846625772</v>
      </c>
      <c r="J27" t="s">
        <v>21</v>
      </c>
      <c r="K27" t="s">
        <v>22</v>
      </c>
      <c r="L27">
        <v>1305694800</v>
      </c>
      <c r="M27" s="9">
        <f t="shared" si="2"/>
        <v>40681.208333333336</v>
      </c>
      <c r="N27" s="9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2035</v>
      </c>
      <c r="T27" t="s">
        <v>2052</v>
      </c>
    </row>
    <row r="28" spans="1:20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48.199069767441863</v>
      </c>
      <c r="G28" t="s">
        <v>74</v>
      </c>
      <c r="H28">
        <v>1480</v>
      </c>
      <c r="I28" s="5">
        <f t="shared" si="1"/>
        <v>35.009459459459457</v>
      </c>
      <c r="J28" t="s">
        <v>21</v>
      </c>
      <c r="K28" t="s">
        <v>22</v>
      </c>
      <c r="L28">
        <v>1533013200</v>
      </c>
      <c r="M28" s="9">
        <f t="shared" si="2"/>
        <v>43312.208333333328</v>
      </c>
      <c r="N28" s="9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2041</v>
      </c>
      <c r="T28" t="s">
        <v>2042</v>
      </c>
    </row>
    <row r="29" spans="1:20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79.95</v>
      </c>
      <c r="G29" t="s">
        <v>14</v>
      </c>
      <c r="H29">
        <v>15</v>
      </c>
      <c r="I29" s="5">
        <f t="shared" si="1"/>
        <v>106.6</v>
      </c>
      <c r="J29" t="s">
        <v>21</v>
      </c>
      <c r="K29" t="s">
        <v>22</v>
      </c>
      <c r="L29">
        <v>1443848400</v>
      </c>
      <c r="M29" s="9">
        <f t="shared" si="2"/>
        <v>42280.208333333328</v>
      </c>
      <c r="N29" s="9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2033</v>
      </c>
      <c r="T29" t="s">
        <v>2034</v>
      </c>
    </row>
    <row r="30" spans="1:20" x14ac:dyDescent="0.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105.22553516819573</v>
      </c>
      <c r="G30" t="s">
        <v>20</v>
      </c>
      <c r="H30">
        <v>2220</v>
      </c>
      <c r="I30" s="5">
        <f t="shared" si="1"/>
        <v>61.997747747747745</v>
      </c>
      <c r="J30" t="s">
        <v>21</v>
      </c>
      <c r="K30" t="s">
        <v>22</v>
      </c>
      <c r="L30">
        <v>1265695200</v>
      </c>
      <c r="M30" s="9">
        <f t="shared" si="2"/>
        <v>40218.25</v>
      </c>
      <c r="N30" s="9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2041</v>
      </c>
      <c r="T30" t="s">
        <v>2042</v>
      </c>
    </row>
    <row r="31" spans="1:20" x14ac:dyDescent="0.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328.89978213507629</v>
      </c>
      <c r="G31" t="s">
        <v>20</v>
      </c>
      <c r="H31">
        <v>1606</v>
      </c>
      <c r="I31" s="5">
        <f t="shared" si="1"/>
        <v>94.000622665006233</v>
      </c>
      <c r="J31" t="s">
        <v>98</v>
      </c>
      <c r="K31" t="s">
        <v>99</v>
      </c>
      <c r="L31">
        <v>1532062800</v>
      </c>
      <c r="M31" s="9">
        <f t="shared" si="2"/>
        <v>43301.208333333328</v>
      </c>
      <c r="N31" s="9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2043</v>
      </c>
      <c r="T31" t="s">
        <v>2053</v>
      </c>
    </row>
    <row r="32" spans="1:20" x14ac:dyDescent="0.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160.61111111111111</v>
      </c>
      <c r="G32" t="s">
        <v>20</v>
      </c>
      <c r="H32">
        <v>129</v>
      </c>
      <c r="I32" s="5">
        <f t="shared" si="1"/>
        <v>112.05426356589147</v>
      </c>
      <c r="J32" t="s">
        <v>21</v>
      </c>
      <c r="K32" t="s">
        <v>22</v>
      </c>
      <c r="L32">
        <v>1558674000</v>
      </c>
      <c r="M32" s="9">
        <f t="shared" si="2"/>
        <v>43609.208333333328</v>
      </c>
      <c r="N32" s="9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2043</v>
      </c>
      <c r="T32" t="s">
        <v>2051</v>
      </c>
    </row>
    <row r="33" spans="1:20" x14ac:dyDescent="0.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310</v>
      </c>
      <c r="G33" t="s">
        <v>20</v>
      </c>
      <c r="H33">
        <v>226</v>
      </c>
      <c r="I33" s="5">
        <f t="shared" si="1"/>
        <v>48.008849557522126</v>
      </c>
      <c r="J33" t="s">
        <v>40</v>
      </c>
      <c r="K33" t="s">
        <v>41</v>
      </c>
      <c r="L33">
        <v>1451973600</v>
      </c>
      <c r="M33" s="9">
        <f t="shared" si="2"/>
        <v>42374.25</v>
      </c>
      <c r="N33" s="9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2035</v>
      </c>
      <c r="T33" t="s">
        <v>2052</v>
      </c>
    </row>
    <row r="34" spans="1:20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86.807920792079202</v>
      </c>
      <c r="G34" t="s">
        <v>14</v>
      </c>
      <c r="H34">
        <v>2307</v>
      </c>
      <c r="I34" s="5">
        <f t="shared" si="1"/>
        <v>38.004334633723452</v>
      </c>
      <c r="J34" t="s">
        <v>107</v>
      </c>
      <c r="K34" t="s">
        <v>108</v>
      </c>
      <c r="L34">
        <v>1515564000</v>
      </c>
      <c r="M34" s="9">
        <f t="shared" si="2"/>
        <v>43110.25</v>
      </c>
      <c r="N34" s="9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2043</v>
      </c>
      <c r="T34" t="s">
        <v>2044</v>
      </c>
    </row>
    <row r="35" spans="1:20" x14ac:dyDescent="0.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377.82071713147411</v>
      </c>
      <c r="G35" t="s">
        <v>20</v>
      </c>
      <c r="H35">
        <v>5419</v>
      </c>
      <c r="I35" s="5">
        <f t="shared" si="1"/>
        <v>35.000184535892231</v>
      </c>
      <c r="J35" t="s">
        <v>21</v>
      </c>
      <c r="K35" t="s">
        <v>22</v>
      </c>
      <c r="L35">
        <v>1412485200</v>
      </c>
      <c r="M35" s="9">
        <f t="shared" si="2"/>
        <v>41917.208333333336</v>
      </c>
      <c r="N35" s="9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2041</v>
      </c>
      <c r="T35" t="s">
        <v>2042</v>
      </c>
    </row>
    <row r="36" spans="1:20" ht="31.5" x14ac:dyDescent="0.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150.80645161290323</v>
      </c>
      <c r="G36" t="s">
        <v>20</v>
      </c>
      <c r="H36">
        <v>165</v>
      </c>
      <c r="I36" s="5">
        <f t="shared" si="1"/>
        <v>85</v>
      </c>
      <c r="J36" t="s">
        <v>21</v>
      </c>
      <c r="K36" t="s">
        <v>22</v>
      </c>
      <c r="L36">
        <v>1490245200</v>
      </c>
      <c r="M36" s="9">
        <f t="shared" si="2"/>
        <v>42817.208333333328</v>
      </c>
      <c r="N36" s="9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2043</v>
      </c>
      <c r="T36" t="s">
        <v>2044</v>
      </c>
    </row>
    <row r="37" spans="1:20" x14ac:dyDescent="0.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150.30119521912351</v>
      </c>
      <c r="G37" t="s">
        <v>20</v>
      </c>
      <c r="H37">
        <v>1965</v>
      </c>
      <c r="I37" s="5">
        <f t="shared" si="1"/>
        <v>95.993893129770996</v>
      </c>
      <c r="J37" t="s">
        <v>36</v>
      </c>
      <c r="K37" t="s">
        <v>37</v>
      </c>
      <c r="L37">
        <v>1547877600</v>
      </c>
      <c r="M37" s="9">
        <f t="shared" si="2"/>
        <v>43484.25</v>
      </c>
      <c r="N37" s="9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2043</v>
      </c>
      <c r="T37" t="s">
        <v>2046</v>
      </c>
    </row>
    <row r="38" spans="1:20" x14ac:dyDescent="0.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157.28571428571431</v>
      </c>
      <c r="G38" t="s">
        <v>20</v>
      </c>
      <c r="H38">
        <v>16</v>
      </c>
      <c r="I38" s="5">
        <f t="shared" si="1"/>
        <v>68.8125</v>
      </c>
      <c r="J38" t="s">
        <v>21</v>
      </c>
      <c r="K38" t="s">
        <v>22</v>
      </c>
      <c r="L38">
        <v>1298700000</v>
      </c>
      <c r="M38" s="9">
        <f t="shared" si="2"/>
        <v>40600.25</v>
      </c>
      <c r="N38" s="9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2041</v>
      </c>
      <c r="T38" t="s">
        <v>2042</v>
      </c>
    </row>
    <row r="39" spans="1:20" ht="31.5" x14ac:dyDescent="0.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139.98765432098764</v>
      </c>
      <c r="G39" t="s">
        <v>20</v>
      </c>
      <c r="H39">
        <v>107</v>
      </c>
      <c r="I39" s="5">
        <f t="shared" si="1"/>
        <v>105.97196261682242</v>
      </c>
      <c r="J39" t="s">
        <v>21</v>
      </c>
      <c r="K39" t="s">
        <v>22</v>
      </c>
      <c r="L39">
        <v>1570338000</v>
      </c>
      <c r="M39" s="9">
        <f t="shared" si="2"/>
        <v>43744.208333333328</v>
      </c>
      <c r="N39" s="9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2049</v>
      </c>
      <c r="T39" t="s">
        <v>2036</v>
      </c>
    </row>
    <row r="40" spans="1:20" x14ac:dyDescent="0.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325.32258064516128</v>
      </c>
      <c r="G40" t="s">
        <v>20</v>
      </c>
      <c r="H40">
        <v>134</v>
      </c>
      <c r="I40" s="5">
        <f t="shared" si="1"/>
        <v>75.261194029850742</v>
      </c>
      <c r="J40" t="s">
        <v>21</v>
      </c>
      <c r="K40" t="s">
        <v>22</v>
      </c>
      <c r="L40">
        <v>1287378000</v>
      </c>
      <c r="M40" s="9">
        <f t="shared" si="2"/>
        <v>40469.208333333336</v>
      </c>
      <c r="N40" s="9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50.777777777777779</v>
      </c>
      <c r="G41" t="s">
        <v>14</v>
      </c>
      <c r="H41">
        <v>88</v>
      </c>
      <c r="I41" s="5">
        <f t="shared" si="1"/>
        <v>57.125</v>
      </c>
      <c r="J41" t="s">
        <v>36</v>
      </c>
      <c r="K41" t="s">
        <v>37</v>
      </c>
      <c r="L41">
        <v>1361772000</v>
      </c>
      <c r="M41" s="9">
        <f t="shared" si="2"/>
        <v>41330.25</v>
      </c>
      <c r="N41" s="9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2041</v>
      </c>
      <c r="T41" t="s">
        <v>2042</v>
      </c>
    </row>
    <row r="42" spans="1:20" x14ac:dyDescent="0.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169.06818181818181</v>
      </c>
      <c r="G42" t="s">
        <v>20</v>
      </c>
      <c r="H42">
        <v>198</v>
      </c>
      <c r="I42" s="5">
        <f t="shared" si="1"/>
        <v>75.141414141414145</v>
      </c>
      <c r="J42" t="s">
        <v>21</v>
      </c>
      <c r="K42" t="s">
        <v>22</v>
      </c>
      <c r="L42">
        <v>1275714000</v>
      </c>
      <c r="M42" s="9">
        <f t="shared" si="2"/>
        <v>40334.208333333336</v>
      </c>
      <c r="N42" s="9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2039</v>
      </c>
      <c r="T42" t="s">
        <v>2048</v>
      </c>
    </row>
    <row r="43" spans="1:20" x14ac:dyDescent="0.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212.92857142857144</v>
      </c>
      <c r="G43" t="s">
        <v>20</v>
      </c>
      <c r="H43">
        <v>111</v>
      </c>
      <c r="I43" s="5">
        <f t="shared" si="1"/>
        <v>107.42342342342343</v>
      </c>
      <c r="J43" t="s">
        <v>107</v>
      </c>
      <c r="K43" t="s">
        <v>108</v>
      </c>
      <c r="L43">
        <v>1346734800</v>
      </c>
      <c r="M43" s="9">
        <f t="shared" si="2"/>
        <v>41156.208333333336</v>
      </c>
      <c r="N43" s="9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2033</v>
      </c>
      <c r="T43" t="s">
        <v>2034</v>
      </c>
    </row>
    <row r="44" spans="1:20" x14ac:dyDescent="0.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443.94444444444446</v>
      </c>
      <c r="G44" t="s">
        <v>20</v>
      </c>
      <c r="H44">
        <v>222</v>
      </c>
      <c r="I44" s="5">
        <f t="shared" si="1"/>
        <v>35.995495495495497</v>
      </c>
      <c r="J44" t="s">
        <v>21</v>
      </c>
      <c r="K44" t="s">
        <v>22</v>
      </c>
      <c r="L44">
        <v>1309755600</v>
      </c>
      <c r="M44" s="9">
        <f t="shared" si="2"/>
        <v>40728.208333333336</v>
      </c>
      <c r="N44" s="9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2037</v>
      </c>
      <c r="T44" t="s">
        <v>2038</v>
      </c>
    </row>
    <row r="45" spans="1:20" x14ac:dyDescent="0.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185.9390243902439</v>
      </c>
      <c r="G45" t="s">
        <v>20</v>
      </c>
      <c r="H45">
        <v>6212</v>
      </c>
      <c r="I45" s="5">
        <f t="shared" si="1"/>
        <v>26.998873148744366</v>
      </c>
      <c r="J45" t="s">
        <v>21</v>
      </c>
      <c r="K45" t="s">
        <v>22</v>
      </c>
      <c r="L45">
        <v>1406178000</v>
      </c>
      <c r="M45" s="9">
        <f t="shared" si="2"/>
        <v>41844.208333333336</v>
      </c>
      <c r="N45" s="9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2049</v>
      </c>
      <c r="T45" t="s">
        <v>2056</v>
      </c>
    </row>
    <row r="46" spans="1:20" x14ac:dyDescent="0.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658.8125</v>
      </c>
      <c r="G46" t="s">
        <v>20</v>
      </c>
      <c r="H46">
        <v>98</v>
      </c>
      <c r="I46" s="5">
        <f t="shared" si="1"/>
        <v>107.56122448979592</v>
      </c>
      <c r="J46" t="s">
        <v>36</v>
      </c>
      <c r="K46" t="s">
        <v>37</v>
      </c>
      <c r="L46">
        <v>1552798800</v>
      </c>
      <c r="M46" s="9">
        <f t="shared" si="2"/>
        <v>43541.208333333328</v>
      </c>
      <c r="N46" s="9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2049</v>
      </c>
      <c r="T46" t="s">
        <v>2036</v>
      </c>
    </row>
    <row r="47" spans="1:20" ht="31.5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47.684210526315788</v>
      </c>
      <c r="G47" t="s">
        <v>14</v>
      </c>
      <c r="H47">
        <v>48</v>
      </c>
      <c r="I47" s="5">
        <f t="shared" si="1"/>
        <v>94.375</v>
      </c>
      <c r="J47" t="s">
        <v>21</v>
      </c>
      <c r="K47" t="s">
        <v>22</v>
      </c>
      <c r="L47">
        <v>1478062800</v>
      </c>
      <c r="M47" s="9">
        <f t="shared" si="2"/>
        <v>42676.208333333328</v>
      </c>
      <c r="N47" s="9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2041</v>
      </c>
      <c r="T47" t="s">
        <v>2042</v>
      </c>
    </row>
    <row r="48" spans="1:20" x14ac:dyDescent="0.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114.78378378378378</v>
      </c>
      <c r="G48" t="s">
        <v>20</v>
      </c>
      <c r="H48">
        <v>92</v>
      </c>
      <c r="I48" s="5">
        <f t="shared" si="1"/>
        <v>46.163043478260867</v>
      </c>
      <c r="J48" t="s">
        <v>21</v>
      </c>
      <c r="K48" t="s">
        <v>22</v>
      </c>
      <c r="L48">
        <v>1278565200</v>
      </c>
      <c r="M48" s="9">
        <f t="shared" si="2"/>
        <v>40367.208333333336</v>
      </c>
      <c r="N48" s="9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2033</v>
      </c>
      <c r="T48" t="s">
        <v>2034</v>
      </c>
    </row>
    <row r="49" spans="1:20" x14ac:dyDescent="0.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475.26666666666665</v>
      </c>
      <c r="G49" t="s">
        <v>20</v>
      </c>
      <c r="H49">
        <v>149</v>
      </c>
      <c r="I49" s="5">
        <f t="shared" si="1"/>
        <v>47.845637583892618</v>
      </c>
      <c r="J49" t="s">
        <v>21</v>
      </c>
      <c r="K49" t="s">
        <v>22</v>
      </c>
      <c r="L49">
        <v>1396069200</v>
      </c>
      <c r="M49" s="9">
        <f t="shared" si="2"/>
        <v>41727.208333333336</v>
      </c>
      <c r="N49" s="9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2041</v>
      </c>
      <c r="T49" t="s">
        <v>2042</v>
      </c>
    </row>
    <row r="50" spans="1:20" x14ac:dyDescent="0.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386.97297297297297</v>
      </c>
      <c r="G50" t="s">
        <v>20</v>
      </c>
      <c r="H50">
        <v>2431</v>
      </c>
      <c r="I50" s="5">
        <f t="shared" si="1"/>
        <v>53.007815713698065</v>
      </c>
      <c r="J50" t="s">
        <v>21</v>
      </c>
      <c r="K50" t="s">
        <v>22</v>
      </c>
      <c r="L50">
        <v>1435208400</v>
      </c>
      <c r="M50" s="9">
        <f t="shared" si="2"/>
        <v>42180.208333333328</v>
      </c>
      <c r="N50" s="9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2041</v>
      </c>
      <c r="T50" t="s">
        <v>2042</v>
      </c>
    </row>
    <row r="51" spans="1:20" x14ac:dyDescent="0.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189.625</v>
      </c>
      <c r="G51" t="s">
        <v>20</v>
      </c>
      <c r="H51">
        <v>303</v>
      </c>
      <c r="I51" s="5">
        <f t="shared" si="1"/>
        <v>45.059405940594061</v>
      </c>
      <c r="J51" t="s">
        <v>21</v>
      </c>
      <c r="K51" t="s">
        <v>22</v>
      </c>
      <c r="L51">
        <v>1571547600</v>
      </c>
      <c r="M51" s="9">
        <f t="shared" si="2"/>
        <v>43758.208333333328</v>
      </c>
      <c r="N51" s="9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2033</v>
      </c>
      <c r="T51" t="s">
        <v>2034</v>
      </c>
    </row>
    <row r="52" spans="1:20" ht="31.5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2</v>
      </c>
      <c r="G52" t="s">
        <v>14</v>
      </c>
      <c r="H52">
        <v>1</v>
      </c>
      <c r="I52" s="5">
        <f t="shared" si="1"/>
        <v>2</v>
      </c>
      <c r="J52" t="s">
        <v>107</v>
      </c>
      <c r="K52" t="s">
        <v>108</v>
      </c>
      <c r="L52">
        <v>1375333200</v>
      </c>
      <c r="M52" s="9">
        <f t="shared" si="2"/>
        <v>41487.208333333336</v>
      </c>
      <c r="N52" s="9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2033</v>
      </c>
      <c r="T52" t="s">
        <v>2057</v>
      </c>
    </row>
    <row r="53" spans="1:20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91.867805186590772</v>
      </c>
      <c r="G53" t="s">
        <v>14</v>
      </c>
      <c r="H53">
        <v>1467</v>
      </c>
      <c r="I53" s="5">
        <f t="shared" si="1"/>
        <v>99.006816632583508</v>
      </c>
      <c r="J53" t="s">
        <v>40</v>
      </c>
      <c r="K53" t="s">
        <v>41</v>
      </c>
      <c r="L53">
        <v>1332824400</v>
      </c>
      <c r="M53" s="9">
        <f t="shared" si="2"/>
        <v>40995.208333333336</v>
      </c>
      <c r="N53" s="9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2039</v>
      </c>
      <c r="T53" t="s">
        <v>2048</v>
      </c>
    </row>
    <row r="54" spans="1:20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34.152777777777779</v>
      </c>
      <c r="G54" t="s">
        <v>14</v>
      </c>
      <c r="H54">
        <v>75</v>
      </c>
      <c r="I54" s="5">
        <f t="shared" si="1"/>
        <v>32.786666666666669</v>
      </c>
      <c r="J54" t="s">
        <v>21</v>
      </c>
      <c r="K54" t="s">
        <v>22</v>
      </c>
      <c r="L54">
        <v>1284526800</v>
      </c>
      <c r="M54" s="9">
        <f t="shared" si="2"/>
        <v>40436.208333333336</v>
      </c>
      <c r="N54" s="9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2041</v>
      </c>
      <c r="T54" t="s">
        <v>2042</v>
      </c>
    </row>
    <row r="55" spans="1:20" x14ac:dyDescent="0.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140.40909090909091</v>
      </c>
      <c r="G55" t="s">
        <v>20</v>
      </c>
      <c r="H55">
        <v>209</v>
      </c>
      <c r="I55" s="5">
        <f t="shared" si="1"/>
        <v>59.119617224880386</v>
      </c>
      <c r="J55" t="s">
        <v>21</v>
      </c>
      <c r="K55" t="s">
        <v>22</v>
      </c>
      <c r="L55">
        <v>1400562000</v>
      </c>
      <c r="M55" s="9">
        <f t="shared" si="2"/>
        <v>41779.208333333336</v>
      </c>
      <c r="N55" s="9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2043</v>
      </c>
      <c r="T55" t="s">
        <v>2046</v>
      </c>
    </row>
    <row r="56" spans="1:20" ht="31.5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89.86666666666666</v>
      </c>
      <c r="G56" t="s">
        <v>14</v>
      </c>
      <c r="H56">
        <v>120</v>
      </c>
      <c r="I56" s="5">
        <f t="shared" si="1"/>
        <v>44.93333333333333</v>
      </c>
      <c r="J56" t="s">
        <v>21</v>
      </c>
      <c r="K56" t="s">
        <v>22</v>
      </c>
      <c r="L56">
        <v>1520748000</v>
      </c>
      <c r="M56" s="9">
        <f t="shared" si="2"/>
        <v>43170.25</v>
      </c>
      <c r="N56" s="9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2039</v>
      </c>
      <c r="T56" t="s">
        <v>2048</v>
      </c>
    </row>
    <row r="57" spans="1:20" x14ac:dyDescent="0.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177.96969696969697</v>
      </c>
      <c r="G57" t="s">
        <v>20</v>
      </c>
      <c r="H57">
        <v>131</v>
      </c>
      <c r="I57" s="5">
        <f t="shared" si="1"/>
        <v>89.664122137404576</v>
      </c>
      <c r="J57" t="s">
        <v>21</v>
      </c>
      <c r="K57" t="s">
        <v>22</v>
      </c>
      <c r="L57">
        <v>1532926800</v>
      </c>
      <c r="M57" s="9">
        <f t="shared" si="2"/>
        <v>43311.208333333328</v>
      </c>
      <c r="N57" s="9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2033</v>
      </c>
      <c r="T57" t="s">
        <v>2058</v>
      </c>
    </row>
    <row r="58" spans="1:20" ht="31.5" x14ac:dyDescent="0.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143.66249999999999</v>
      </c>
      <c r="G58" t="s">
        <v>20</v>
      </c>
      <c r="H58">
        <v>164</v>
      </c>
      <c r="I58" s="5">
        <f t="shared" si="1"/>
        <v>70.079268292682926</v>
      </c>
      <c r="J58" t="s">
        <v>21</v>
      </c>
      <c r="K58" t="s">
        <v>22</v>
      </c>
      <c r="L58">
        <v>1420869600</v>
      </c>
      <c r="M58" s="9">
        <f t="shared" si="2"/>
        <v>42014.25</v>
      </c>
      <c r="N58" s="9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2039</v>
      </c>
      <c r="T58" t="s">
        <v>2048</v>
      </c>
    </row>
    <row r="59" spans="1:20" x14ac:dyDescent="0.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215.27586206896552</v>
      </c>
      <c r="G59" t="s">
        <v>20</v>
      </c>
      <c r="H59">
        <v>201</v>
      </c>
      <c r="I59" s="5">
        <f t="shared" si="1"/>
        <v>31.059701492537314</v>
      </c>
      <c r="J59" t="s">
        <v>21</v>
      </c>
      <c r="K59" t="s">
        <v>22</v>
      </c>
      <c r="L59">
        <v>1504242000</v>
      </c>
      <c r="M59" s="9">
        <f t="shared" si="2"/>
        <v>42979.208333333328</v>
      </c>
      <c r="N59" s="9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2035</v>
      </c>
      <c r="T59" t="s">
        <v>2052</v>
      </c>
    </row>
    <row r="60" spans="1:20" x14ac:dyDescent="0.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227.11111111111114</v>
      </c>
      <c r="G60" t="s">
        <v>20</v>
      </c>
      <c r="H60">
        <v>211</v>
      </c>
      <c r="I60" s="5">
        <f t="shared" si="1"/>
        <v>29.061611374407583</v>
      </c>
      <c r="J60" t="s">
        <v>21</v>
      </c>
      <c r="K60" t="s">
        <v>22</v>
      </c>
      <c r="L60">
        <v>1442811600</v>
      </c>
      <c r="M60" s="9">
        <f t="shared" si="2"/>
        <v>42268.208333333328</v>
      </c>
      <c r="N60" s="9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2041</v>
      </c>
      <c r="T60" t="s">
        <v>2042</v>
      </c>
    </row>
    <row r="61" spans="1:20" x14ac:dyDescent="0.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275.07142857142861</v>
      </c>
      <c r="G61" t="s">
        <v>20</v>
      </c>
      <c r="H61">
        <v>128</v>
      </c>
      <c r="I61" s="5">
        <f t="shared" si="1"/>
        <v>30.0859375</v>
      </c>
      <c r="J61" t="s">
        <v>21</v>
      </c>
      <c r="K61" t="s">
        <v>22</v>
      </c>
      <c r="L61">
        <v>1497243600</v>
      </c>
      <c r="M61" s="9">
        <f t="shared" si="2"/>
        <v>42898.208333333328</v>
      </c>
      <c r="N61" s="9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2041</v>
      </c>
      <c r="T61" t="s">
        <v>2042</v>
      </c>
    </row>
    <row r="62" spans="1:20" x14ac:dyDescent="0.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144.37048832271762</v>
      </c>
      <c r="G62" t="s">
        <v>20</v>
      </c>
      <c r="H62">
        <v>1600</v>
      </c>
      <c r="I62" s="5">
        <f t="shared" si="1"/>
        <v>84.998125000000002</v>
      </c>
      <c r="J62" t="s">
        <v>15</v>
      </c>
      <c r="K62" t="s">
        <v>16</v>
      </c>
      <c r="L62">
        <v>1342501200</v>
      </c>
      <c r="M62" s="9">
        <f t="shared" si="2"/>
        <v>41107.208333333336</v>
      </c>
      <c r="N62" s="9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2041</v>
      </c>
      <c r="T62" t="s">
        <v>2042</v>
      </c>
    </row>
    <row r="63" spans="1:20" ht="31.5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92.74598393574297</v>
      </c>
      <c r="G63" t="s">
        <v>14</v>
      </c>
      <c r="H63">
        <v>2253</v>
      </c>
      <c r="I63" s="5">
        <f t="shared" si="1"/>
        <v>82.001775410563695</v>
      </c>
      <c r="J63" t="s">
        <v>15</v>
      </c>
      <c r="K63" t="s">
        <v>16</v>
      </c>
      <c r="L63">
        <v>1298268000</v>
      </c>
      <c r="M63" s="9">
        <f t="shared" si="2"/>
        <v>40595.25</v>
      </c>
      <c r="N63" s="9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2041</v>
      </c>
      <c r="T63" t="s">
        <v>2042</v>
      </c>
    </row>
    <row r="64" spans="1:20" x14ac:dyDescent="0.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722.6</v>
      </c>
      <c r="G64" t="s">
        <v>20</v>
      </c>
      <c r="H64">
        <v>249</v>
      </c>
      <c r="I64" s="5">
        <f t="shared" si="1"/>
        <v>58.040160642570278</v>
      </c>
      <c r="J64" t="s">
        <v>21</v>
      </c>
      <c r="K64" t="s">
        <v>22</v>
      </c>
      <c r="L64">
        <v>1433480400</v>
      </c>
      <c r="M64" s="9">
        <f t="shared" si="2"/>
        <v>42160.208333333328</v>
      </c>
      <c r="N64" s="9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2039</v>
      </c>
      <c r="T64" t="s">
        <v>2040</v>
      </c>
    </row>
    <row r="65" spans="1:20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11.851063829787234</v>
      </c>
      <c r="G65" t="s">
        <v>14</v>
      </c>
      <c r="H65">
        <v>5</v>
      </c>
      <c r="I65" s="5">
        <f t="shared" si="1"/>
        <v>111.4</v>
      </c>
      <c r="J65" t="s">
        <v>21</v>
      </c>
      <c r="K65" t="s">
        <v>22</v>
      </c>
      <c r="L65">
        <v>1493355600</v>
      </c>
      <c r="M65" s="9">
        <f t="shared" si="2"/>
        <v>42853.208333333328</v>
      </c>
      <c r="N65" s="9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2041</v>
      </c>
      <c r="T65" t="s">
        <v>2042</v>
      </c>
    </row>
    <row r="66" spans="1:20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97.642857142857139</v>
      </c>
      <c r="G66" t="s">
        <v>14</v>
      </c>
      <c r="H66">
        <v>38</v>
      </c>
      <c r="I66" s="5">
        <f t="shared" si="1"/>
        <v>71.94736842105263</v>
      </c>
      <c r="J66" t="s">
        <v>21</v>
      </c>
      <c r="K66" t="s">
        <v>22</v>
      </c>
      <c r="L66">
        <v>1530507600</v>
      </c>
      <c r="M66" s="9">
        <f t="shared" si="2"/>
        <v>43283.208333333328</v>
      </c>
      <c r="N66" s="9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2039</v>
      </c>
      <c r="T66" t="s">
        <v>2040</v>
      </c>
    </row>
    <row r="67" spans="1:20" x14ac:dyDescent="0.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(E67/D67)*100</f>
        <v>236.14754098360655</v>
      </c>
      <c r="G67" t="s">
        <v>20</v>
      </c>
      <c r="H67">
        <v>236</v>
      </c>
      <c r="I67" s="5">
        <f t="shared" ref="I67:I130" si="5">E67/H67</f>
        <v>61.038135593220339</v>
      </c>
      <c r="J67" t="s">
        <v>21</v>
      </c>
      <c r="K67" t="s">
        <v>22</v>
      </c>
      <c r="L67">
        <v>1296108000</v>
      </c>
      <c r="M67" s="9">
        <f t="shared" ref="M67:M130" si="6">L67/86400+25569</f>
        <v>40570.25</v>
      </c>
      <c r="N67" s="9">
        <f t="shared" ref="N67:N130" si="7">O67/86400+25569</f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2041</v>
      </c>
      <c r="T67" t="s">
        <v>2042</v>
      </c>
    </row>
    <row r="68" spans="1:20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45.068965517241381</v>
      </c>
      <c r="G68" t="s">
        <v>14</v>
      </c>
      <c r="H68">
        <v>12</v>
      </c>
      <c r="I68" s="5">
        <f t="shared" si="5"/>
        <v>108.91666666666667</v>
      </c>
      <c r="J68" t="s">
        <v>21</v>
      </c>
      <c r="K68" t="s">
        <v>22</v>
      </c>
      <c r="L68">
        <v>1428469200</v>
      </c>
      <c r="M68" s="9">
        <f t="shared" si="6"/>
        <v>42102.208333333328</v>
      </c>
      <c r="N68" s="9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2041</v>
      </c>
      <c r="T68" t="s">
        <v>2042</v>
      </c>
    </row>
    <row r="69" spans="1:20" ht="31.5" x14ac:dyDescent="0.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162.38567493112947</v>
      </c>
      <c r="G69" t="s">
        <v>20</v>
      </c>
      <c r="H69">
        <v>4065</v>
      </c>
      <c r="I69" s="5">
        <f t="shared" si="5"/>
        <v>29.001722017220171</v>
      </c>
      <c r="J69" t="s">
        <v>40</v>
      </c>
      <c r="K69" t="s">
        <v>41</v>
      </c>
      <c r="L69">
        <v>1264399200</v>
      </c>
      <c r="M69" s="9">
        <f t="shared" si="6"/>
        <v>40203.25</v>
      </c>
      <c r="N69" s="9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2039</v>
      </c>
      <c r="T69" t="s">
        <v>2048</v>
      </c>
    </row>
    <row r="70" spans="1:20" x14ac:dyDescent="0.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254.52631578947367</v>
      </c>
      <c r="G70" t="s">
        <v>20</v>
      </c>
      <c r="H70">
        <v>246</v>
      </c>
      <c r="I70" s="5">
        <f t="shared" si="5"/>
        <v>58.975609756097562</v>
      </c>
      <c r="J70" t="s">
        <v>107</v>
      </c>
      <c r="K70" t="s">
        <v>108</v>
      </c>
      <c r="L70">
        <v>1501131600</v>
      </c>
      <c r="M70" s="9">
        <f t="shared" si="6"/>
        <v>42943.208333333328</v>
      </c>
      <c r="N70" s="9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2041</v>
      </c>
      <c r="T70" t="s">
        <v>2042</v>
      </c>
    </row>
    <row r="71" spans="1:20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24.063291139240505</v>
      </c>
      <c r="G71" t="s">
        <v>74</v>
      </c>
      <c r="H71">
        <v>17</v>
      </c>
      <c r="I71" s="5">
        <f t="shared" si="5"/>
        <v>111.82352941176471</v>
      </c>
      <c r="J71" t="s">
        <v>21</v>
      </c>
      <c r="K71" t="s">
        <v>22</v>
      </c>
      <c r="L71">
        <v>1292738400</v>
      </c>
      <c r="M71" s="9">
        <f t="shared" si="6"/>
        <v>40531.25</v>
      </c>
      <c r="N71" s="9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2041</v>
      </c>
      <c r="T71" t="s">
        <v>2042</v>
      </c>
    </row>
    <row r="72" spans="1:20" x14ac:dyDescent="0.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123.74140625000001</v>
      </c>
      <c r="G72" t="s">
        <v>20</v>
      </c>
      <c r="H72">
        <v>2475</v>
      </c>
      <c r="I72" s="5">
        <f t="shared" si="5"/>
        <v>63.995555555555555</v>
      </c>
      <c r="J72" t="s">
        <v>107</v>
      </c>
      <c r="K72" t="s">
        <v>108</v>
      </c>
      <c r="L72">
        <v>1288674000</v>
      </c>
      <c r="M72" s="9">
        <f t="shared" si="6"/>
        <v>40484.208333333336</v>
      </c>
      <c r="N72" s="9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2041</v>
      </c>
      <c r="T72" t="s">
        <v>2042</v>
      </c>
    </row>
    <row r="73" spans="1:20" ht="31.5" x14ac:dyDescent="0.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108.06666666666666</v>
      </c>
      <c r="G73" t="s">
        <v>20</v>
      </c>
      <c r="H73">
        <v>76</v>
      </c>
      <c r="I73" s="5">
        <f t="shared" si="5"/>
        <v>85.315789473684205</v>
      </c>
      <c r="J73" t="s">
        <v>21</v>
      </c>
      <c r="K73" t="s">
        <v>22</v>
      </c>
      <c r="L73">
        <v>1575093600</v>
      </c>
      <c r="M73" s="9">
        <f t="shared" si="6"/>
        <v>43799.25</v>
      </c>
      <c r="N73" s="9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2041</v>
      </c>
      <c r="T73" t="s">
        <v>2042</v>
      </c>
    </row>
    <row r="74" spans="1:20" x14ac:dyDescent="0.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670.33333333333326</v>
      </c>
      <c r="G74" t="s">
        <v>20</v>
      </c>
      <c r="H74">
        <v>54</v>
      </c>
      <c r="I74" s="5">
        <f t="shared" si="5"/>
        <v>74.481481481481481</v>
      </c>
      <c r="J74" t="s">
        <v>21</v>
      </c>
      <c r="K74" t="s">
        <v>22</v>
      </c>
      <c r="L74">
        <v>1435726800</v>
      </c>
      <c r="M74" s="9">
        <f t="shared" si="6"/>
        <v>42186.208333333328</v>
      </c>
      <c r="N74" s="9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2043</v>
      </c>
      <c r="T74" t="s">
        <v>2051</v>
      </c>
    </row>
    <row r="75" spans="1:20" x14ac:dyDescent="0.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660.92857142857144</v>
      </c>
      <c r="G75" t="s">
        <v>20</v>
      </c>
      <c r="H75">
        <v>88</v>
      </c>
      <c r="I75" s="5">
        <f t="shared" si="5"/>
        <v>105.14772727272727</v>
      </c>
      <c r="J75" t="s">
        <v>21</v>
      </c>
      <c r="K75" t="s">
        <v>22</v>
      </c>
      <c r="L75">
        <v>1480226400</v>
      </c>
      <c r="M75" s="9">
        <f t="shared" si="6"/>
        <v>42701.25</v>
      </c>
      <c r="N75" s="9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2033</v>
      </c>
      <c r="T75" t="s">
        <v>2058</v>
      </c>
    </row>
    <row r="76" spans="1:20" x14ac:dyDescent="0.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122.46153846153847</v>
      </c>
      <c r="G76" t="s">
        <v>20</v>
      </c>
      <c r="H76">
        <v>85</v>
      </c>
      <c r="I76" s="5">
        <f t="shared" si="5"/>
        <v>56.188235294117646</v>
      </c>
      <c r="J76" t="s">
        <v>40</v>
      </c>
      <c r="K76" t="s">
        <v>41</v>
      </c>
      <c r="L76">
        <v>1459054800</v>
      </c>
      <c r="M76" s="9">
        <f t="shared" si="6"/>
        <v>42456.208333333328</v>
      </c>
      <c r="N76" s="9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2033</v>
      </c>
      <c r="T76" t="s">
        <v>2057</v>
      </c>
    </row>
    <row r="77" spans="1:20" x14ac:dyDescent="0.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150.57731958762886</v>
      </c>
      <c r="G77" t="s">
        <v>20</v>
      </c>
      <c r="H77">
        <v>170</v>
      </c>
      <c r="I77" s="5">
        <f t="shared" si="5"/>
        <v>85.917647058823533</v>
      </c>
      <c r="J77" t="s">
        <v>21</v>
      </c>
      <c r="K77" t="s">
        <v>22</v>
      </c>
      <c r="L77">
        <v>1531630800</v>
      </c>
      <c r="M77" s="9">
        <f t="shared" si="6"/>
        <v>43296.208333333328</v>
      </c>
      <c r="N77" s="9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78.106590724165997</v>
      </c>
      <c r="G78" t="s">
        <v>14</v>
      </c>
      <c r="H78">
        <v>1684</v>
      </c>
      <c r="I78" s="5">
        <f t="shared" si="5"/>
        <v>57.00296912114014</v>
      </c>
      <c r="J78" t="s">
        <v>21</v>
      </c>
      <c r="K78" t="s">
        <v>22</v>
      </c>
      <c r="L78">
        <v>1421992800</v>
      </c>
      <c r="M78" s="9">
        <f t="shared" si="6"/>
        <v>42027.25</v>
      </c>
      <c r="N78" s="9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2041</v>
      </c>
      <c r="T78" t="s">
        <v>2042</v>
      </c>
    </row>
    <row r="79" spans="1:20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46.94736842105263</v>
      </c>
      <c r="G79" t="s">
        <v>14</v>
      </c>
      <c r="H79">
        <v>56</v>
      </c>
      <c r="I79" s="5">
        <f t="shared" si="5"/>
        <v>79.642857142857139</v>
      </c>
      <c r="J79" t="s">
        <v>21</v>
      </c>
      <c r="K79" t="s">
        <v>22</v>
      </c>
      <c r="L79">
        <v>1285563600</v>
      </c>
      <c r="M79" s="9">
        <f t="shared" si="6"/>
        <v>40448.208333333336</v>
      </c>
      <c r="N79" s="9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2043</v>
      </c>
      <c r="T79" t="s">
        <v>2051</v>
      </c>
    </row>
    <row r="80" spans="1:20" x14ac:dyDescent="0.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300.8</v>
      </c>
      <c r="G80" t="s">
        <v>20</v>
      </c>
      <c r="H80">
        <v>330</v>
      </c>
      <c r="I80" s="5">
        <f t="shared" si="5"/>
        <v>41.018181818181816</v>
      </c>
      <c r="J80" t="s">
        <v>21</v>
      </c>
      <c r="K80" t="s">
        <v>22</v>
      </c>
      <c r="L80">
        <v>1523854800</v>
      </c>
      <c r="M80" s="9">
        <f t="shared" si="6"/>
        <v>43206.208333333328</v>
      </c>
      <c r="N80" s="9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2049</v>
      </c>
      <c r="T80" t="s">
        <v>2059</v>
      </c>
    </row>
    <row r="81" spans="1:20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69.598615916955026</v>
      </c>
      <c r="G81" t="s">
        <v>14</v>
      </c>
      <c r="H81">
        <v>838</v>
      </c>
      <c r="I81" s="5">
        <f t="shared" si="5"/>
        <v>48.004773269689736</v>
      </c>
      <c r="J81" t="s">
        <v>21</v>
      </c>
      <c r="K81" t="s">
        <v>22</v>
      </c>
      <c r="L81">
        <v>1529125200</v>
      </c>
      <c r="M81" s="9">
        <f t="shared" si="6"/>
        <v>43267.208333333328</v>
      </c>
      <c r="N81" s="9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2041</v>
      </c>
      <c r="T81" t="s">
        <v>2042</v>
      </c>
    </row>
    <row r="82" spans="1:20" x14ac:dyDescent="0.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637.4545454545455</v>
      </c>
      <c r="G82" t="s">
        <v>20</v>
      </c>
      <c r="H82">
        <v>127</v>
      </c>
      <c r="I82" s="5">
        <f t="shared" si="5"/>
        <v>55.212598425196852</v>
      </c>
      <c r="J82" t="s">
        <v>21</v>
      </c>
      <c r="K82" t="s">
        <v>22</v>
      </c>
      <c r="L82">
        <v>1503982800</v>
      </c>
      <c r="M82" s="9">
        <f t="shared" si="6"/>
        <v>42976.208333333328</v>
      </c>
      <c r="N82" s="9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2035</v>
      </c>
      <c r="T82" t="s">
        <v>2052</v>
      </c>
    </row>
    <row r="83" spans="1:20" x14ac:dyDescent="0.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225.33928571428569</v>
      </c>
      <c r="G83" t="s">
        <v>20</v>
      </c>
      <c r="H83">
        <v>411</v>
      </c>
      <c r="I83" s="5">
        <f t="shared" si="5"/>
        <v>92.109489051094897</v>
      </c>
      <c r="J83" t="s">
        <v>21</v>
      </c>
      <c r="K83" t="s">
        <v>22</v>
      </c>
      <c r="L83">
        <v>1511416800</v>
      </c>
      <c r="M83" s="9">
        <f t="shared" si="6"/>
        <v>43062.25</v>
      </c>
      <c r="N83" s="9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2033</v>
      </c>
      <c r="T83" t="s">
        <v>2034</v>
      </c>
    </row>
    <row r="84" spans="1:20" x14ac:dyDescent="0.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1497.3000000000002</v>
      </c>
      <c r="G84" t="s">
        <v>20</v>
      </c>
      <c r="H84">
        <v>180</v>
      </c>
      <c r="I84" s="5">
        <f t="shared" si="5"/>
        <v>83.183333333333337</v>
      </c>
      <c r="J84" t="s">
        <v>40</v>
      </c>
      <c r="K84" t="s">
        <v>41</v>
      </c>
      <c r="L84">
        <v>1547704800</v>
      </c>
      <c r="M84" s="9">
        <f t="shared" si="6"/>
        <v>43482.25</v>
      </c>
      <c r="N84" s="9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2035</v>
      </c>
      <c r="T84" t="s">
        <v>2052</v>
      </c>
    </row>
    <row r="85" spans="1:20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37.590225563909776</v>
      </c>
      <c r="G85" t="s">
        <v>14</v>
      </c>
      <c r="H85">
        <v>1000</v>
      </c>
      <c r="I85" s="5">
        <f t="shared" si="5"/>
        <v>39.996000000000002</v>
      </c>
      <c r="J85" t="s">
        <v>21</v>
      </c>
      <c r="K85" t="s">
        <v>22</v>
      </c>
      <c r="L85">
        <v>1469682000</v>
      </c>
      <c r="M85" s="9">
        <f t="shared" si="6"/>
        <v>42579.208333333328</v>
      </c>
      <c r="N85" s="9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2033</v>
      </c>
      <c r="T85" t="s">
        <v>2045</v>
      </c>
    </row>
    <row r="86" spans="1:20" x14ac:dyDescent="0.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132.36942675159236</v>
      </c>
      <c r="G86" t="s">
        <v>20</v>
      </c>
      <c r="H86">
        <v>374</v>
      </c>
      <c r="I86" s="5">
        <f t="shared" si="5"/>
        <v>111.1336898395722</v>
      </c>
      <c r="J86" t="s">
        <v>21</v>
      </c>
      <c r="K86" t="s">
        <v>22</v>
      </c>
      <c r="L86">
        <v>1343451600</v>
      </c>
      <c r="M86" s="9">
        <f t="shared" si="6"/>
        <v>41118.208333333336</v>
      </c>
      <c r="N86" s="9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2039</v>
      </c>
      <c r="T86" t="s">
        <v>2048</v>
      </c>
    </row>
    <row r="87" spans="1:20" x14ac:dyDescent="0.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131.22448979591837</v>
      </c>
      <c r="G87" t="s">
        <v>20</v>
      </c>
      <c r="H87">
        <v>71</v>
      </c>
      <c r="I87" s="5">
        <f t="shared" si="5"/>
        <v>90.563380281690144</v>
      </c>
      <c r="J87" t="s">
        <v>26</v>
      </c>
      <c r="K87" t="s">
        <v>27</v>
      </c>
      <c r="L87">
        <v>1315717200</v>
      </c>
      <c r="M87" s="9">
        <f t="shared" si="6"/>
        <v>40797.208333333336</v>
      </c>
      <c r="N87" s="9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2033</v>
      </c>
      <c r="T87" t="s">
        <v>2047</v>
      </c>
    </row>
    <row r="88" spans="1:20" x14ac:dyDescent="0.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167.63513513513513</v>
      </c>
      <c r="G88" t="s">
        <v>20</v>
      </c>
      <c r="H88">
        <v>203</v>
      </c>
      <c r="I88" s="5">
        <f t="shared" si="5"/>
        <v>61.108374384236456</v>
      </c>
      <c r="J88" t="s">
        <v>21</v>
      </c>
      <c r="K88" t="s">
        <v>22</v>
      </c>
      <c r="L88">
        <v>1430715600</v>
      </c>
      <c r="M88" s="9">
        <f t="shared" si="6"/>
        <v>42128.208333333328</v>
      </c>
      <c r="N88" s="9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2041</v>
      </c>
      <c r="T88" t="s">
        <v>2042</v>
      </c>
    </row>
    <row r="89" spans="1:20" ht="31.5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61.984886649874063</v>
      </c>
      <c r="G89" t="s">
        <v>14</v>
      </c>
      <c r="H89">
        <v>1482</v>
      </c>
      <c r="I89" s="5">
        <f t="shared" si="5"/>
        <v>83.022941970310384</v>
      </c>
      <c r="J89" t="s">
        <v>26</v>
      </c>
      <c r="K89" t="s">
        <v>27</v>
      </c>
      <c r="L89">
        <v>1299564000</v>
      </c>
      <c r="M89" s="9">
        <f t="shared" si="6"/>
        <v>40610.25</v>
      </c>
      <c r="N89" s="9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2033</v>
      </c>
      <c r="T89" t="s">
        <v>2034</v>
      </c>
    </row>
    <row r="90" spans="1:20" x14ac:dyDescent="0.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260.75</v>
      </c>
      <c r="G90" t="s">
        <v>20</v>
      </c>
      <c r="H90">
        <v>113</v>
      </c>
      <c r="I90" s="5">
        <f t="shared" si="5"/>
        <v>110.76106194690266</v>
      </c>
      <c r="J90" t="s">
        <v>21</v>
      </c>
      <c r="K90" t="s">
        <v>22</v>
      </c>
      <c r="L90">
        <v>1429160400</v>
      </c>
      <c r="M90" s="9">
        <f t="shared" si="6"/>
        <v>42110.208333333328</v>
      </c>
      <c r="N90" s="9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2049</v>
      </c>
      <c r="T90" t="s">
        <v>2059</v>
      </c>
    </row>
    <row r="91" spans="1:20" x14ac:dyDescent="0.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252.58823529411765</v>
      </c>
      <c r="G91" t="s">
        <v>20</v>
      </c>
      <c r="H91">
        <v>96</v>
      </c>
      <c r="I91" s="5">
        <f t="shared" si="5"/>
        <v>89.458333333333329</v>
      </c>
      <c r="J91" t="s">
        <v>21</v>
      </c>
      <c r="K91" t="s">
        <v>22</v>
      </c>
      <c r="L91">
        <v>1271307600</v>
      </c>
      <c r="M91" s="9">
        <f t="shared" si="6"/>
        <v>40283.208333333336</v>
      </c>
      <c r="N91" s="9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2041</v>
      </c>
      <c r="T91" t="s">
        <v>2042</v>
      </c>
    </row>
    <row r="92" spans="1:20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78.615384615384613</v>
      </c>
      <c r="G92" t="s">
        <v>14</v>
      </c>
      <c r="H92">
        <v>106</v>
      </c>
      <c r="I92" s="5">
        <f t="shared" si="5"/>
        <v>57.849056603773583</v>
      </c>
      <c r="J92" t="s">
        <v>21</v>
      </c>
      <c r="K92" t="s">
        <v>22</v>
      </c>
      <c r="L92">
        <v>1456380000</v>
      </c>
      <c r="M92" s="9">
        <f t="shared" si="6"/>
        <v>42425.25</v>
      </c>
      <c r="N92" s="9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2041</v>
      </c>
      <c r="T92" t="s">
        <v>2042</v>
      </c>
    </row>
    <row r="93" spans="1:20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48.404406999351913</v>
      </c>
      <c r="G93" t="s">
        <v>14</v>
      </c>
      <c r="H93">
        <v>679</v>
      </c>
      <c r="I93" s="5">
        <f t="shared" si="5"/>
        <v>109.99705449189985</v>
      </c>
      <c r="J93" t="s">
        <v>107</v>
      </c>
      <c r="K93" t="s">
        <v>108</v>
      </c>
      <c r="L93">
        <v>1470459600</v>
      </c>
      <c r="M93" s="9">
        <f t="shared" si="6"/>
        <v>42588.208333333328</v>
      </c>
      <c r="N93" s="9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2049</v>
      </c>
      <c r="T93" t="s">
        <v>2059</v>
      </c>
    </row>
    <row r="94" spans="1:20" x14ac:dyDescent="0.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258.875</v>
      </c>
      <c r="G94" t="s">
        <v>20</v>
      </c>
      <c r="H94">
        <v>498</v>
      </c>
      <c r="I94" s="5">
        <f t="shared" si="5"/>
        <v>103.96586345381526</v>
      </c>
      <c r="J94" t="s">
        <v>98</v>
      </c>
      <c r="K94" t="s">
        <v>99</v>
      </c>
      <c r="L94">
        <v>1277269200</v>
      </c>
      <c r="M94" s="9">
        <f t="shared" si="6"/>
        <v>40352.208333333336</v>
      </c>
      <c r="N94" s="9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2035</v>
      </c>
      <c r="T94" t="s">
        <v>2052</v>
      </c>
    </row>
    <row r="95" spans="1:20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60.548713235294116</v>
      </c>
      <c r="G95" t="s">
        <v>74</v>
      </c>
      <c r="H95">
        <v>610</v>
      </c>
      <c r="I95" s="5">
        <f t="shared" si="5"/>
        <v>107.99508196721311</v>
      </c>
      <c r="J95" t="s">
        <v>21</v>
      </c>
      <c r="K95" t="s">
        <v>22</v>
      </c>
      <c r="L95">
        <v>1350709200</v>
      </c>
      <c r="M95" s="9">
        <f t="shared" si="6"/>
        <v>41202.208333333336</v>
      </c>
      <c r="N95" s="9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2041</v>
      </c>
      <c r="T95" t="s">
        <v>2042</v>
      </c>
    </row>
    <row r="96" spans="1:20" x14ac:dyDescent="0.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303.68965517241378</v>
      </c>
      <c r="G96" t="s">
        <v>20</v>
      </c>
      <c r="H96">
        <v>180</v>
      </c>
      <c r="I96" s="5">
        <f t="shared" si="5"/>
        <v>48.927777777777777</v>
      </c>
      <c r="J96" t="s">
        <v>40</v>
      </c>
      <c r="K96" t="s">
        <v>41</v>
      </c>
      <c r="L96">
        <v>1554613200</v>
      </c>
      <c r="M96" s="9">
        <f t="shared" si="6"/>
        <v>43562.208333333328</v>
      </c>
      <c r="N96" s="9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2039</v>
      </c>
      <c r="T96" t="s">
        <v>2040</v>
      </c>
    </row>
    <row r="97" spans="1:20" ht="31.5" x14ac:dyDescent="0.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112.99999999999999</v>
      </c>
      <c r="G97" t="s">
        <v>20</v>
      </c>
      <c r="H97">
        <v>27</v>
      </c>
      <c r="I97" s="5">
        <f t="shared" si="5"/>
        <v>37.666666666666664</v>
      </c>
      <c r="J97" t="s">
        <v>21</v>
      </c>
      <c r="K97" t="s">
        <v>22</v>
      </c>
      <c r="L97">
        <v>1571029200</v>
      </c>
      <c r="M97" s="9">
        <f t="shared" si="6"/>
        <v>43752.208333333328</v>
      </c>
      <c r="N97" s="9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2043</v>
      </c>
      <c r="T97" t="s">
        <v>2044</v>
      </c>
    </row>
    <row r="98" spans="1:20" x14ac:dyDescent="0.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217.37876614060258</v>
      </c>
      <c r="G98" t="s">
        <v>20</v>
      </c>
      <c r="H98">
        <v>2331</v>
      </c>
      <c r="I98" s="5">
        <f t="shared" si="5"/>
        <v>64.999141999141997</v>
      </c>
      <c r="J98" t="s">
        <v>21</v>
      </c>
      <c r="K98" t="s">
        <v>22</v>
      </c>
      <c r="L98">
        <v>1299736800</v>
      </c>
      <c r="M98" s="9">
        <f t="shared" si="6"/>
        <v>40612.25</v>
      </c>
      <c r="N98" s="9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2041</v>
      </c>
      <c r="T98" t="s">
        <v>2042</v>
      </c>
    </row>
    <row r="99" spans="1:20" x14ac:dyDescent="0.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926.69230769230762</v>
      </c>
      <c r="G99" t="s">
        <v>20</v>
      </c>
      <c r="H99">
        <v>113</v>
      </c>
      <c r="I99" s="5">
        <f t="shared" si="5"/>
        <v>106.61061946902655</v>
      </c>
      <c r="J99" t="s">
        <v>21</v>
      </c>
      <c r="K99" t="s">
        <v>22</v>
      </c>
      <c r="L99">
        <v>1435208400</v>
      </c>
      <c r="M99" s="9">
        <f t="shared" si="6"/>
        <v>42180.208333333328</v>
      </c>
      <c r="N99" s="9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2037</v>
      </c>
      <c r="T99" t="s">
        <v>2038</v>
      </c>
    </row>
    <row r="100" spans="1:20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33.692229038854805</v>
      </c>
      <c r="G100" t="s">
        <v>14</v>
      </c>
      <c r="H100">
        <v>1220</v>
      </c>
      <c r="I100" s="5">
        <f t="shared" si="5"/>
        <v>27.009016393442622</v>
      </c>
      <c r="J100" t="s">
        <v>26</v>
      </c>
      <c r="K100" t="s">
        <v>27</v>
      </c>
      <c r="L100">
        <v>1437973200</v>
      </c>
      <c r="M100" s="9">
        <f t="shared" si="6"/>
        <v>42212.208333333328</v>
      </c>
      <c r="N100" s="9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2035</v>
      </c>
      <c r="T100" t="s">
        <v>2052</v>
      </c>
    </row>
    <row r="101" spans="1:20" x14ac:dyDescent="0.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196.7236842105263</v>
      </c>
      <c r="G101" t="s">
        <v>20</v>
      </c>
      <c r="H101">
        <v>164</v>
      </c>
      <c r="I101" s="5">
        <f t="shared" si="5"/>
        <v>91.16463414634147</v>
      </c>
      <c r="J101" t="s">
        <v>21</v>
      </c>
      <c r="K101" t="s">
        <v>22</v>
      </c>
      <c r="L101">
        <v>1416895200</v>
      </c>
      <c r="M101" s="9">
        <f t="shared" si="6"/>
        <v>41968.25</v>
      </c>
      <c r="N101" s="9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2041</v>
      </c>
      <c r="T101" t="s">
        <v>2042</v>
      </c>
    </row>
    <row r="102" spans="1:20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1</v>
      </c>
      <c r="G102" t="s">
        <v>14</v>
      </c>
      <c r="H102">
        <v>1</v>
      </c>
      <c r="I102" s="5">
        <f t="shared" si="5"/>
        <v>1</v>
      </c>
      <c r="J102" t="s">
        <v>21</v>
      </c>
      <c r="K102" t="s">
        <v>22</v>
      </c>
      <c r="L102">
        <v>1319000400</v>
      </c>
      <c r="M102" s="9">
        <f t="shared" si="6"/>
        <v>40835.208333333336</v>
      </c>
      <c r="N102" s="9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2041</v>
      </c>
      <c r="T102" t="s">
        <v>2042</v>
      </c>
    </row>
    <row r="103" spans="1:20" x14ac:dyDescent="0.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1021.4444444444445</v>
      </c>
      <c r="G103" t="s">
        <v>20</v>
      </c>
      <c r="H103">
        <v>164</v>
      </c>
      <c r="I103" s="5">
        <f t="shared" si="5"/>
        <v>56.054878048780488</v>
      </c>
      <c r="J103" t="s">
        <v>21</v>
      </c>
      <c r="K103" t="s">
        <v>22</v>
      </c>
      <c r="L103">
        <v>1424498400</v>
      </c>
      <c r="M103" s="9">
        <f t="shared" si="6"/>
        <v>42056.25</v>
      </c>
      <c r="N103" s="9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2033</v>
      </c>
      <c r="T103" t="s">
        <v>2045</v>
      </c>
    </row>
    <row r="104" spans="1:20" x14ac:dyDescent="0.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281.67567567567568</v>
      </c>
      <c r="G104" t="s">
        <v>20</v>
      </c>
      <c r="H104">
        <v>336</v>
      </c>
      <c r="I104" s="5">
        <f t="shared" si="5"/>
        <v>31.017857142857142</v>
      </c>
      <c r="J104" t="s">
        <v>21</v>
      </c>
      <c r="K104" t="s">
        <v>22</v>
      </c>
      <c r="L104">
        <v>1526274000</v>
      </c>
      <c r="M104" s="9">
        <f t="shared" si="6"/>
        <v>43234.208333333328</v>
      </c>
      <c r="N104" s="9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2039</v>
      </c>
      <c r="T104" t="s">
        <v>2048</v>
      </c>
    </row>
    <row r="105" spans="1:20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24.610000000000003</v>
      </c>
      <c r="G105" t="s">
        <v>14</v>
      </c>
      <c r="H105">
        <v>37</v>
      </c>
      <c r="I105" s="5">
        <f t="shared" si="5"/>
        <v>66.513513513513516</v>
      </c>
      <c r="J105" t="s">
        <v>107</v>
      </c>
      <c r="K105" t="s">
        <v>108</v>
      </c>
      <c r="L105">
        <v>1287896400</v>
      </c>
      <c r="M105" s="9">
        <f t="shared" si="6"/>
        <v>40475.208333333336</v>
      </c>
      <c r="N105" s="9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2033</v>
      </c>
      <c r="T105" t="s">
        <v>2045</v>
      </c>
    </row>
    <row r="106" spans="1:20" x14ac:dyDescent="0.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143.14010067114094</v>
      </c>
      <c r="G106" t="s">
        <v>20</v>
      </c>
      <c r="H106">
        <v>1917</v>
      </c>
      <c r="I106" s="5">
        <f t="shared" si="5"/>
        <v>89.005216484089729</v>
      </c>
      <c r="J106" t="s">
        <v>21</v>
      </c>
      <c r="K106" t="s">
        <v>22</v>
      </c>
      <c r="L106">
        <v>1495515600</v>
      </c>
      <c r="M106" s="9">
        <f t="shared" si="6"/>
        <v>42878.208333333328</v>
      </c>
      <c r="N106" s="9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2033</v>
      </c>
      <c r="T106" t="s">
        <v>2047</v>
      </c>
    </row>
    <row r="107" spans="1:20" x14ac:dyDescent="0.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144.54411764705884</v>
      </c>
      <c r="G107" t="s">
        <v>20</v>
      </c>
      <c r="H107">
        <v>95</v>
      </c>
      <c r="I107" s="5">
        <f t="shared" si="5"/>
        <v>103.46315789473684</v>
      </c>
      <c r="J107" t="s">
        <v>21</v>
      </c>
      <c r="K107" t="s">
        <v>22</v>
      </c>
      <c r="L107">
        <v>1364878800</v>
      </c>
      <c r="M107" s="9">
        <f t="shared" si="6"/>
        <v>41366.208333333336</v>
      </c>
      <c r="N107" s="9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2039</v>
      </c>
      <c r="T107" t="s">
        <v>2040</v>
      </c>
    </row>
    <row r="108" spans="1:20" x14ac:dyDescent="0.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359.12820512820514</v>
      </c>
      <c r="G108" t="s">
        <v>20</v>
      </c>
      <c r="H108">
        <v>147</v>
      </c>
      <c r="I108" s="5">
        <f t="shared" si="5"/>
        <v>95.278911564625844</v>
      </c>
      <c r="J108" t="s">
        <v>21</v>
      </c>
      <c r="K108" t="s">
        <v>22</v>
      </c>
      <c r="L108">
        <v>1567918800</v>
      </c>
      <c r="M108" s="9">
        <f t="shared" si="6"/>
        <v>43716.208333333328</v>
      </c>
      <c r="N108" s="9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2041</v>
      </c>
      <c r="T108" t="s">
        <v>2042</v>
      </c>
    </row>
    <row r="109" spans="1:20" ht="31.5" x14ac:dyDescent="0.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186.48571428571427</v>
      </c>
      <c r="G109" t="s">
        <v>20</v>
      </c>
      <c r="H109">
        <v>86</v>
      </c>
      <c r="I109" s="5">
        <f t="shared" si="5"/>
        <v>75.895348837209298</v>
      </c>
      <c r="J109" t="s">
        <v>21</v>
      </c>
      <c r="K109" t="s">
        <v>22</v>
      </c>
      <c r="L109">
        <v>1524459600</v>
      </c>
      <c r="M109" s="9">
        <f t="shared" si="6"/>
        <v>43213.208333333328</v>
      </c>
      <c r="N109" s="9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2041</v>
      </c>
      <c r="T109" t="s">
        <v>2042</v>
      </c>
    </row>
    <row r="110" spans="1:20" ht="31.5" x14ac:dyDescent="0.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595.26666666666665</v>
      </c>
      <c r="G110" t="s">
        <v>20</v>
      </c>
      <c r="H110">
        <v>83</v>
      </c>
      <c r="I110" s="5">
        <f t="shared" si="5"/>
        <v>107.57831325301204</v>
      </c>
      <c r="J110" t="s">
        <v>21</v>
      </c>
      <c r="K110" t="s">
        <v>22</v>
      </c>
      <c r="L110">
        <v>1333688400</v>
      </c>
      <c r="M110" s="9">
        <f t="shared" si="6"/>
        <v>41005.208333333336</v>
      </c>
      <c r="N110" s="9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2043</v>
      </c>
      <c r="T110" t="s">
        <v>2044</v>
      </c>
    </row>
    <row r="111" spans="1:20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59.21153846153846</v>
      </c>
      <c r="G111" t="s">
        <v>14</v>
      </c>
      <c r="H111">
        <v>60</v>
      </c>
      <c r="I111" s="5">
        <f t="shared" si="5"/>
        <v>51.31666666666667</v>
      </c>
      <c r="J111" t="s">
        <v>21</v>
      </c>
      <c r="K111" t="s">
        <v>22</v>
      </c>
      <c r="L111">
        <v>1389506400</v>
      </c>
      <c r="M111" s="9">
        <f t="shared" si="6"/>
        <v>41651.25</v>
      </c>
      <c r="N111" s="9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2043</v>
      </c>
      <c r="T111" t="s">
        <v>2060</v>
      </c>
    </row>
    <row r="112" spans="1:20" ht="31.5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14.962780898876405</v>
      </c>
      <c r="G112" t="s">
        <v>14</v>
      </c>
      <c r="H112">
        <v>296</v>
      </c>
      <c r="I112" s="5">
        <f t="shared" si="5"/>
        <v>71.983108108108112</v>
      </c>
      <c r="J112" t="s">
        <v>21</v>
      </c>
      <c r="K112" t="s">
        <v>22</v>
      </c>
      <c r="L112">
        <v>1536642000</v>
      </c>
      <c r="M112" s="9">
        <f t="shared" si="6"/>
        <v>43354.208333333328</v>
      </c>
      <c r="N112" s="9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2037</v>
      </c>
      <c r="T112" t="s">
        <v>2038</v>
      </c>
    </row>
    <row r="113" spans="1:20" x14ac:dyDescent="0.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119.95602605863192</v>
      </c>
      <c r="G113" t="s">
        <v>20</v>
      </c>
      <c r="H113">
        <v>676</v>
      </c>
      <c r="I113" s="5">
        <f t="shared" si="5"/>
        <v>108.95414201183432</v>
      </c>
      <c r="J113" t="s">
        <v>21</v>
      </c>
      <c r="K113" t="s">
        <v>22</v>
      </c>
      <c r="L113">
        <v>1348290000</v>
      </c>
      <c r="M113" s="9">
        <f t="shared" si="6"/>
        <v>41174.208333333336</v>
      </c>
      <c r="N113" s="9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2049</v>
      </c>
      <c r="T113" t="s">
        <v>2056</v>
      </c>
    </row>
    <row r="114" spans="1:20" x14ac:dyDescent="0.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268.82978723404256</v>
      </c>
      <c r="G114" t="s">
        <v>20</v>
      </c>
      <c r="H114">
        <v>361</v>
      </c>
      <c r="I114" s="5">
        <f t="shared" si="5"/>
        <v>35</v>
      </c>
      <c r="J114" t="s">
        <v>26</v>
      </c>
      <c r="K114" t="s">
        <v>27</v>
      </c>
      <c r="L114">
        <v>1408856400</v>
      </c>
      <c r="M114" s="9">
        <f t="shared" si="6"/>
        <v>41875.208333333336</v>
      </c>
      <c r="N114" s="9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2039</v>
      </c>
      <c r="T114" t="s">
        <v>2040</v>
      </c>
    </row>
    <row r="115" spans="1:20" x14ac:dyDescent="0.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376.87878787878788</v>
      </c>
      <c r="G115" t="s">
        <v>20</v>
      </c>
      <c r="H115">
        <v>131</v>
      </c>
      <c r="I115" s="5">
        <f t="shared" si="5"/>
        <v>94.938931297709928</v>
      </c>
      <c r="J115" t="s">
        <v>21</v>
      </c>
      <c r="K115" t="s">
        <v>22</v>
      </c>
      <c r="L115">
        <v>1505192400</v>
      </c>
      <c r="M115" s="9">
        <f t="shared" si="6"/>
        <v>42990.208333333328</v>
      </c>
      <c r="N115" s="9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2037</v>
      </c>
      <c r="T115" t="s">
        <v>2038</v>
      </c>
    </row>
    <row r="116" spans="1:20" x14ac:dyDescent="0.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727.15789473684208</v>
      </c>
      <c r="G116" t="s">
        <v>20</v>
      </c>
      <c r="H116">
        <v>126</v>
      </c>
      <c r="I116" s="5">
        <f t="shared" si="5"/>
        <v>109.65079365079364</v>
      </c>
      <c r="J116" t="s">
        <v>21</v>
      </c>
      <c r="K116" t="s">
        <v>22</v>
      </c>
      <c r="L116">
        <v>1554786000</v>
      </c>
      <c r="M116" s="9">
        <f t="shared" si="6"/>
        <v>43564.208333333328</v>
      </c>
      <c r="N116" s="9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2039</v>
      </c>
      <c r="T116" t="s">
        <v>2048</v>
      </c>
    </row>
    <row r="117" spans="1:20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87.211757648470297</v>
      </c>
      <c r="G117" t="s">
        <v>14</v>
      </c>
      <c r="H117">
        <v>3304</v>
      </c>
      <c r="I117" s="5">
        <f t="shared" si="5"/>
        <v>44.001815980629537</v>
      </c>
      <c r="J117" t="s">
        <v>107</v>
      </c>
      <c r="K117" t="s">
        <v>108</v>
      </c>
      <c r="L117">
        <v>1510898400</v>
      </c>
      <c r="M117" s="9">
        <f t="shared" si="6"/>
        <v>43056.25</v>
      </c>
      <c r="N117" s="9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2049</v>
      </c>
      <c r="T117" t="s">
        <v>2036</v>
      </c>
    </row>
    <row r="118" spans="1:20" ht="31.5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88</v>
      </c>
      <c r="G118" t="s">
        <v>14</v>
      </c>
      <c r="H118">
        <v>73</v>
      </c>
      <c r="I118" s="5">
        <f t="shared" si="5"/>
        <v>86.794520547945211</v>
      </c>
      <c r="J118" t="s">
        <v>21</v>
      </c>
      <c r="K118" t="s">
        <v>22</v>
      </c>
      <c r="L118">
        <v>1442552400</v>
      </c>
      <c r="M118" s="9">
        <f t="shared" si="6"/>
        <v>42265.208333333328</v>
      </c>
      <c r="N118" s="9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2041</v>
      </c>
      <c r="T118" t="s">
        <v>2042</v>
      </c>
    </row>
    <row r="119" spans="1:20" x14ac:dyDescent="0.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173.9387755102041</v>
      </c>
      <c r="G119" t="s">
        <v>20</v>
      </c>
      <c r="H119">
        <v>275</v>
      </c>
      <c r="I119" s="5">
        <f t="shared" si="5"/>
        <v>30.992727272727272</v>
      </c>
      <c r="J119" t="s">
        <v>21</v>
      </c>
      <c r="K119" t="s">
        <v>22</v>
      </c>
      <c r="L119">
        <v>1316667600</v>
      </c>
      <c r="M119" s="9">
        <f t="shared" si="6"/>
        <v>40808.208333333336</v>
      </c>
      <c r="N119" s="9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2043</v>
      </c>
      <c r="T119" t="s">
        <v>2060</v>
      </c>
    </row>
    <row r="120" spans="1:20" x14ac:dyDescent="0.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117.61111111111111</v>
      </c>
      <c r="G120" t="s">
        <v>20</v>
      </c>
      <c r="H120">
        <v>67</v>
      </c>
      <c r="I120" s="5">
        <f t="shared" si="5"/>
        <v>94.791044776119406</v>
      </c>
      <c r="J120" t="s">
        <v>21</v>
      </c>
      <c r="K120" t="s">
        <v>22</v>
      </c>
      <c r="L120">
        <v>1390716000</v>
      </c>
      <c r="M120" s="9">
        <f t="shared" si="6"/>
        <v>41665.25</v>
      </c>
      <c r="N120" s="9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214.96</v>
      </c>
      <c r="G121" t="s">
        <v>20</v>
      </c>
      <c r="H121">
        <v>154</v>
      </c>
      <c r="I121" s="5">
        <f t="shared" si="5"/>
        <v>69.79220779220779</v>
      </c>
      <c r="J121" t="s">
        <v>21</v>
      </c>
      <c r="K121" t="s">
        <v>22</v>
      </c>
      <c r="L121">
        <v>1402894800</v>
      </c>
      <c r="M121" s="9">
        <f t="shared" si="6"/>
        <v>41806.208333333336</v>
      </c>
      <c r="N121" s="9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2043</v>
      </c>
      <c r="T121" t="s">
        <v>2044</v>
      </c>
    </row>
    <row r="122" spans="1:20" x14ac:dyDescent="0.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149.49667110519306</v>
      </c>
      <c r="G122" t="s">
        <v>20</v>
      </c>
      <c r="H122">
        <v>1782</v>
      </c>
      <c r="I122" s="5">
        <f t="shared" si="5"/>
        <v>63.003367003367003</v>
      </c>
      <c r="J122" t="s">
        <v>21</v>
      </c>
      <c r="K122" t="s">
        <v>22</v>
      </c>
      <c r="L122">
        <v>1429246800</v>
      </c>
      <c r="M122" s="9">
        <f t="shared" si="6"/>
        <v>42111.208333333328</v>
      </c>
      <c r="N122" s="9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2035</v>
      </c>
      <c r="T122" t="s">
        <v>2061</v>
      </c>
    </row>
    <row r="123" spans="1:20" x14ac:dyDescent="0.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219.33995584988963</v>
      </c>
      <c r="G123" t="s">
        <v>20</v>
      </c>
      <c r="H123">
        <v>903</v>
      </c>
      <c r="I123" s="5">
        <f t="shared" si="5"/>
        <v>110.0343300110742</v>
      </c>
      <c r="J123" t="s">
        <v>21</v>
      </c>
      <c r="K123" t="s">
        <v>22</v>
      </c>
      <c r="L123">
        <v>1412485200</v>
      </c>
      <c r="M123" s="9">
        <f t="shared" si="6"/>
        <v>41917.208333333336</v>
      </c>
      <c r="N123" s="9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2035</v>
      </c>
      <c r="T123" t="s">
        <v>2052</v>
      </c>
    </row>
    <row r="124" spans="1:20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64.367690058479525</v>
      </c>
      <c r="G124" t="s">
        <v>14</v>
      </c>
      <c r="H124">
        <v>3387</v>
      </c>
      <c r="I124" s="5">
        <f t="shared" si="5"/>
        <v>25.997933274284026</v>
      </c>
      <c r="J124" t="s">
        <v>21</v>
      </c>
      <c r="K124" t="s">
        <v>22</v>
      </c>
      <c r="L124">
        <v>1417068000</v>
      </c>
      <c r="M124" s="9">
        <f t="shared" si="6"/>
        <v>41970.25</v>
      </c>
      <c r="N124" s="9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2049</v>
      </c>
      <c r="T124" t="s">
        <v>2036</v>
      </c>
    </row>
    <row r="125" spans="1:20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18.622397298818232</v>
      </c>
      <c r="G125" t="s">
        <v>14</v>
      </c>
      <c r="H125">
        <v>662</v>
      </c>
      <c r="I125" s="5">
        <f t="shared" si="5"/>
        <v>49.987915407854985</v>
      </c>
      <c r="J125" t="s">
        <v>15</v>
      </c>
      <c r="K125" t="s">
        <v>16</v>
      </c>
      <c r="L125">
        <v>1448344800</v>
      </c>
      <c r="M125" s="9">
        <f t="shared" si="6"/>
        <v>42332.25</v>
      </c>
      <c r="N125" s="9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2041</v>
      </c>
      <c r="T125" t="s">
        <v>2042</v>
      </c>
    </row>
    <row r="126" spans="1:20" x14ac:dyDescent="0.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367.76923076923077</v>
      </c>
      <c r="G126" t="s">
        <v>20</v>
      </c>
      <c r="H126">
        <v>94</v>
      </c>
      <c r="I126" s="5">
        <f t="shared" si="5"/>
        <v>101.72340425531915</v>
      </c>
      <c r="J126" t="s">
        <v>107</v>
      </c>
      <c r="K126" t="s">
        <v>108</v>
      </c>
      <c r="L126">
        <v>1557723600</v>
      </c>
      <c r="M126" s="9">
        <f t="shared" si="6"/>
        <v>43598.208333333328</v>
      </c>
      <c r="N126" s="9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159.90566037735849</v>
      </c>
      <c r="G127" t="s">
        <v>20</v>
      </c>
      <c r="H127">
        <v>180</v>
      </c>
      <c r="I127" s="5">
        <f t="shared" si="5"/>
        <v>47.083333333333336</v>
      </c>
      <c r="J127" t="s">
        <v>21</v>
      </c>
      <c r="K127" t="s">
        <v>22</v>
      </c>
      <c r="L127">
        <v>1537333200</v>
      </c>
      <c r="M127" s="9">
        <f t="shared" si="6"/>
        <v>43362.208333333328</v>
      </c>
      <c r="N127" s="9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2041</v>
      </c>
      <c r="T127" t="s">
        <v>2042</v>
      </c>
    </row>
    <row r="128" spans="1:20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38.633185349611544</v>
      </c>
      <c r="G128" t="s">
        <v>14</v>
      </c>
      <c r="H128">
        <v>774</v>
      </c>
      <c r="I128" s="5">
        <f t="shared" si="5"/>
        <v>89.944444444444443</v>
      </c>
      <c r="J128" t="s">
        <v>21</v>
      </c>
      <c r="K128" t="s">
        <v>22</v>
      </c>
      <c r="L128">
        <v>1471150800</v>
      </c>
      <c r="M128" s="9">
        <f t="shared" si="6"/>
        <v>42596.208333333328</v>
      </c>
      <c r="N128" s="9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2041</v>
      </c>
      <c r="T128" t="s">
        <v>2042</v>
      </c>
    </row>
    <row r="129" spans="1:20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51.42151162790698</v>
      </c>
      <c r="G129" t="s">
        <v>14</v>
      </c>
      <c r="H129">
        <v>672</v>
      </c>
      <c r="I129" s="5">
        <f t="shared" si="5"/>
        <v>78.96875</v>
      </c>
      <c r="J129" t="s">
        <v>15</v>
      </c>
      <c r="K129" t="s">
        <v>16</v>
      </c>
      <c r="L129">
        <v>1273640400</v>
      </c>
      <c r="M129" s="9">
        <f t="shared" si="6"/>
        <v>40310.208333333336</v>
      </c>
      <c r="N129" s="9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2041</v>
      </c>
      <c r="T129" t="s">
        <v>2042</v>
      </c>
    </row>
    <row r="130" spans="1:20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60.334277620396605</v>
      </c>
      <c r="G130" t="s">
        <v>74</v>
      </c>
      <c r="H130">
        <v>532</v>
      </c>
      <c r="I130" s="5">
        <f t="shared" si="5"/>
        <v>80.067669172932327</v>
      </c>
      <c r="J130" t="s">
        <v>21</v>
      </c>
      <c r="K130" t="s">
        <v>22</v>
      </c>
      <c r="L130">
        <v>1282885200</v>
      </c>
      <c r="M130" s="9">
        <f t="shared" si="6"/>
        <v>40417.208333333336</v>
      </c>
      <c r="N130" s="9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2033</v>
      </c>
      <c r="T130" t="s">
        <v>2034</v>
      </c>
    </row>
    <row r="131" spans="1:20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(E131/D131)*100</f>
        <v>3.202693602693603</v>
      </c>
      <c r="G131" t="s">
        <v>74</v>
      </c>
      <c r="H131">
        <v>55</v>
      </c>
      <c r="I131" s="5">
        <f t="shared" ref="I131:I194" si="9">E131/H131</f>
        <v>86.472727272727269</v>
      </c>
      <c r="J131" t="s">
        <v>26</v>
      </c>
      <c r="K131" t="s">
        <v>27</v>
      </c>
      <c r="L131">
        <v>1422943200</v>
      </c>
      <c r="M131" s="9">
        <f t="shared" ref="M131:M194" si="10">L131/86400+25569</f>
        <v>42038.25</v>
      </c>
      <c r="N131" s="9">
        <f t="shared" ref="N131:N194" si="11">O131/86400+25569</f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2037</v>
      </c>
      <c r="T131" t="s">
        <v>2038</v>
      </c>
    </row>
    <row r="132" spans="1:20" x14ac:dyDescent="0.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155.46875</v>
      </c>
      <c r="G132" t="s">
        <v>20</v>
      </c>
      <c r="H132">
        <v>533</v>
      </c>
      <c r="I132" s="5">
        <f t="shared" si="9"/>
        <v>28.001876172607879</v>
      </c>
      <c r="J132" t="s">
        <v>36</v>
      </c>
      <c r="K132" t="s">
        <v>37</v>
      </c>
      <c r="L132">
        <v>1319605200</v>
      </c>
      <c r="M132" s="9">
        <f t="shared" si="10"/>
        <v>40842.208333333336</v>
      </c>
      <c r="N132" s="9">
        <f t="shared" si="11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2043</v>
      </c>
      <c r="T132" t="s">
        <v>2046</v>
      </c>
    </row>
    <row r="133" spans="1:20" ht="31.5" x14ac:dyDescent="0.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100.85974499089254</v>
      </c>
      <c r="G133" t="s">
        <v>20</v>
      </c>
      <c r="H133">
        <v>2443</v>
      </c>
      <c r="I133" s="5">
        <f t="shared" si="9"/>
        <v>67.996725337699544</v>
      </c>
      <c r="J133" t="s">
        <v>40</v>
      </c>
      <c r="K133" t="s">
        <v>41</v>
      </c>
      <c r="L133">
        <v>1385704800</v>
      </c>
      <c r="M133" s="9">
        <f t="shared" si="10"/>
        <v>41607.25</v>
      </c>
      <c r="N133" s="9">
        <f t="shared" si="11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2039</v>
      </c>
      <c r="T133" t="s">
        <v>2040</v>
      </c>
    </row>
    <row r="134" spans="1:20" x14ac:dyDescent="0.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116.18181818181819</v>
      </c>
      <c r="G134" t="s">
        <v>20</v>
      </c>
      <c r="H134">
        <v>89</v>
      </c>
      <c r="I134" s="5">
        <f t="shared" si="9"/>
        <v>43.078651685393261</v>
      </c>
      <c r="J134" t="s">
        <v>21</v>
      </c>
      <c r="K134" t="s">
        <v>22</v>
      </c>
      <c r="L134">
        <v>1515736800</v>
      </c>
      <c r="M134" s="9">
        <f t="shared" si="10"/>
        <v>43112.25</v>
      </c>
      <c r="N134" s="9">
        <f t="shared" si="11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2041</v>
      </c>
      <c r="T134" t="s">
        <v>2042</v>
      </c>
    </row>
    <row r="135" spans="1:20" x14ac:dyDescent="0.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310.77777777777777</v>
      </c>
      <c r="G135" t="s">
        <v>20</v>
      </c>
      <c r="H135">
        <v>159</v>
      </c>
      <c r="I135" s="5">
        <f t="shared" si="9"/>
        <v>87.95597484276729</v>
      </c>
      <c r="J135" t="s">
        <v>21</v>
      </c>
      <c r="K135" t="s">
        <v>22</v>
      </c>
      <c r="L135">
        <v>1313125200</v>
      </c>
      <c r="M135" s="9">
        <f t="shared" si="10"/>
        <v>40767.208333333336</v>
      </c>
      <c r="N135" s="9">
        <f t="shared" si="11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2033</v>
      </c>
      <c r="T135" t="s">
        <v>2062</v>
      </c>
    </row>
    <row r="136" spans="1:20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89.73668341708543</v>
      </c>
      <c r="G136" t="s">
        <v>14</v>
      </c>
      <c r="H136">
        <v>940</v>
      </c>
      <c r="I136" s="5">
        <f t="shared" si="9"/>
        <v>94.987234042553197</v>
      </c>
      <c r="J136" t="s">
        <v>98</v>
      </c>
      <c r="K136" t="s">
        <v>99</v>
      </c>
      <c r="L136">
        <v>1308459600</v>
      </c>
      <c r="M136" s="9">
        <f t="shared" si="10"/>
        <v>40713.208333333336</v>
      </c>
      <c r="N136" s="9">
        <f t="shared" si="11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2043</v>
      </c>
      <c r="T136" t="s">
        <v>2044</v>
      </c>
    </row>
    <row r="137" spans="1:20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71.27272727272728</v>
      </c>
      <c r="G137" t="s">
        <v>14</v>
      </c>
      <c r="H137">
        <v>117</v>
      </c>
      <c r="I137" s="5">
        <f t="shared" si="9"/>
        <v>46.905982905982903</v>
      </c>
      <c r="J137" t="s">
        <v>21</v>
      </c>
      <c r="K137" t="s">
        <v>22</v>
      </c>
      <c r="L137">
        <v>1362636000</v>
      </c>
      <c r="M137" s="9">
        <f t="shared" si="10"/>
        <v>41340.25</v>
      </c>
      <c r="N137" s="9">
        <f t="shared" si="11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2041</v>
      </c>
      <c r="T137" t="s">
        <v>2042</v>
      </c>
    </row>
    <row r="138" spans="1:20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3.2862318840579712</v>
      </c>
      <c r="G138" t="s">
        <v>74</v>
      </c>
      <c r="H138">
        <v>58</v>
      </c>
      <c r="I138" s="5">
        <f t="shared" si="9"/>
        <v>46.913793103448278</v>
      </c>
      <c r="J138" t="s">
        <v>21</v>
      </c>
      <c r="K138" t="s">
        <v>22</v>
      </c>
      <c r="L138">
        <v>1402117200</v>
      </c>
      <c r="M138" s="9">
        <f t="shared" si="10"/>
        <v>41797.208333333336</v>
      </c>
      <c r="N138" s="9">
        <f t="shared" si="11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2043</v>
      </c>
      <c r="T138" t="s">
        <v>2046</v>
      </c>
    </row>
    <row r="139" spans="1:20" x14ac:dyDescent="0.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261.77777777777777</v>
      </c>
      <c r="G139" t="s">
        <v>20</v>
      </c>
      <c r="H139">
        <v>50</v>
      </c>
      <c r="I139" s="5">
        <f t="shared" si="9"/>
        <v>94.24</v>
      </c>
      <c r="J139" t="s">
        <v>21</v>
      </c>
      <c r="K139" t="s">
        <v>22</v>
      </c>
      <c r="L139">
        <v>1286341200</v>
      </c>
      <c r="M139" s="9">
        <f t="shared" si="10"/>
        <v>40457.208333333336</v>
      </c>
      <c r="N139" s="9">
        <f t="shared" si="11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2049</v>
      </c>
      <c r="T139" t="s">
        <v>2050</v>
      </c>
    </row>
    <row r="140" spans="1:20" ht="31.5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96</v>
      </c>
      <c r="G140" t="s">
        <v>14</v>
      </c>
      <c r="H140">
        <v>115</v>
      </c>
      <c r="I140" s="5">
        <f t="shared" si="9"/>
        <v>80.139130434782615</v>
      </c>
      <c r="J140" t="s">
        <v>21</v>
      </c>
      <c r="K140" t="s">
        <v>22</v>
      </c>
      <c r="L140">
        <v>1348808400</v>
      </c>
      <c r="M140" s="9">
        <f t="shared" si="10"/>
        <v>41180.208333333336</v>
      </c>
      <c r="N140" s="9">
        <f t="shared" si="11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2035</v>
      </c>
      <c r="T140" t="s">
        <v>2061</v>
      </c>
    </row>
    <row r="141" spans="1:20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20.896851248642779</v>
      </c>
      <c r="G141" t="s">
        <v>14</v>
      </c>
      <c r="H141">
        <v>326</v>
      </c>
      <c r="I141" s="5">
        <f t="shared" si="9"/>
        <v>59.036809815950917</v>
      </c>
      <c r="J141" t="s">
        <v>21</v>
      </c>
      <c r="K141" t="s">
        <v>22</v>
      </c>
      <c r="L141">
        <v>1429592400</v>
      </c>
      <c r="M141" s="9">
        <f t="shared" si="10"/>
        <v>42115.208333333328</v>
      </c>
      <c r="N141" s="9">
        <f t="shared" si="11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2039</v>
      </c>
      <c r="T141" t="s">
        <v>2048</v>
      </c>
    </row>
    <row r="142" spans="1:20" ht="31.5" x14ac:dyDescent="0.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223.16363636363636</v>
      </c>
      <c r="G142" t="s">
        <v>20</v>
      </c>
      <c r="H142">
        <v>186</v>
      </c>
      <c r="I142" s="5">
        <f t="shared" si="9"/>
        <v>65.989247311827953</v>
      </c>
      <c r="J142" t="s">
        <v>21</v>
      </c>
      <c r="K142" t="s">
        <v>22</v>
      </c>
      <c r="L142">
        <v>1519538400</v>
      </c>
      <c r="M142" s="9">
        <f t="shared" si="10"/>
        <v>43156.25</v>
      </c>
      <c r="N142" s="9">
        <f t="shared" si="11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2043</v>
      </c>
      <c r="T142" t="s">
        <v>2044</v>
      </c>
    </row>
    <row r="143" spans="1:20" x14ac:dyDescent="0.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101.59097978227061</v>
      </c>
      <c r="G143" t="s">
        <v>20</v>
      </c>
      <c r="H143">
        <v>1071</v>
      </c>
      <c r="I143" s="5">
        <f t="shared" si="9"/>
        <v>60.992530345471522</v>
      </c>
      <c r="J143" t="s">
        <v>21</v>
      </c>
      <c r="K143" t="s">
        <v>22</v>
      </c>
      <c r="L143">
        <v>1434085200</v>
      </c>
      <c r="M143" s="9">
        <f t="shared" si="10"/>
        <v>42167.208333333328</v>
      </c>
      <c r="N143" s="9">
        <f t="shared" si="11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2039</v>
      </c>
      <c r="T143" t="s">
        <v>2040</v>
      </c>
    </row>
    <row r="144" spans="1:20" x14ac:dyDescent="0.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230.03999999999996</v>
      </c>
      <c r="G144" t="s">
        <v>20</v>
      </c>
      <c r="H144">
        <v>117</v>
      </c>
      <c r="I144" s="5">
        <f t="shared" si="9"/>
        <v>98.307692307692307</v>
      </c>
      <c r="J144" t="s">
        <v>21</v>
      </c>
      <c r="K144" t="s">
        <v>22</v>
      </c>
      <c r="L144">
        <v>1333688400</v>
      </c>
      <c r="M144" s="9">
        <f t="shared" si="10"/>
        <v>41005.208333333336</v>
      </c>
      <c r="N144" s="9">
        <f t="shared" si="11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2039</v>
      </c>
      <c r="T144" t="s">
        <v>2040</v>
      </c>
    </row>
    <row r="145" spans="1:20" x14ac:dyDescent="0.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135.59259259259261</v>
      </c>
      <c r="G145" t="s">
        <v>20</v>
      </c>
      <c r="H145">
        <v>70</v>
      </c>
      <c r="I145" s="5">
        <f t="shared" si="9"/>
        <v>104.6</v>
      </c>
      <c r="J145" t="s">
        <v>21</v>
      </c>
      <c r="K145" t="s">
        <v>22</v>
      </c>
      <c r="L145">
        <v>1277701200</v>
      </c>
      <c r="M145" s="9">
        <f t="shared" si="10"/>
        <v>40357.208333333336</v>
      </c>
      <c r="N145" s="9">
        <f t="shared" si="11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2033</v>
      </c>
      <c r="T145" t="s">
        <v>2047</v>
      </c>
    </row>
    <row r="146" spans="1:20" x14ac:dyDescent="0.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129.1</v>
      </c>
      <c r="G146" t="s">
        <v>20</v>
      </c>
      <c r="H146">
        <v>135</v>
      </c>
      <c r="I146" s="5">
        <f t="shared" si="9"/>
        <v>86.066666666666663</v>
      </c>
      <c r="J146" t="s">
        <v>21</v>
      </c>
      <c r="K146" t="s">
        <v>22</v>
      </c>
      <c r="L146">
        <v>1560747600</v>
      </c>
      <c r="M146" s="9">
        <f t="shared" si="10"/>
        <v>43633.208333333328</v>
      </c>
      <c r="N146" s="9">
        <f t="shared" si="11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2041</v>
      </c>
      <c r="T146" t="s">
        <v>2042</v>
      </c>
    </row>
    <row r="147" spans="1:20" x14ac:dyDescent="0.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236.512</v>
      </c>
      <c r="G147" t="s">
        <v>20</v>
      </c>
      <c r="H147">
        <v>768</v>
      </c>
      <c r="I147" s="5">
        <f t="shared" si="9"/>
        <v>76.989583333333329</v>
      </c>
      <c r="J147" t="s">
        <v>98</v>
      </c>
      <c r="K147" t="s">
        <v>99</v>
      </c>
      <c r="L147">
        <v>1410066000</v>
      </c>
      <c r="M147" s="9">
        <f t="shared" si="10"/>
        <v>41889.208333333336</v>
      </c>
      <c r="N147" s="9">
        <f t="shared" si="11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2039</v>
      </c>
      <c r="T147" t="s">
        <v>2048</v>
      </c>
    </row>
    <row r="148" spans="1:20" ht="31.5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17.25</v>
      </c>
      <c r="G148" t="s">
        <v>74</v>
      </c>
      <c r="H148">
        <v>51</v>
      </c>
      <c r="I148" s="5">
        <f t="shared" si="9"/>
        <v>29.764705882352942</v>
      </c>
      <c r="J148" t="s">
        <v>21</v>
      </c>
      <c r="K148" t="s">
        <v>22</v>
      </c>
      <c r="L148">
        <v>1320732000</v>
      </c>
      <c r="M148" s="9">
        <f t="shared" si="10"/>
        <v>40855.25</v>
      </c>
      <c r="N148" s="9">
        <f t="shared" si="11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2041</v>
      </c>
      <c r="T148" t="s">
        <v>2042</v>
      </c>
    </row>
    <row r="149" spans="1:20" ht="31.5" x14ac:dyDescent="0.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112.49397590361446</v>
      </c>
      <c r="G149" t="s">
        <v>20</v>
      </c>
      <c r="H149">
        <v>199</v>
      </c>
      <c r="I149" s="5">
        <f t="shared" si="9"/>
        <v>46.91959798994975</v>
      </c>
      <c r="J149" t="s">
        <v>21</v>
      </c>
      <c r="K149" t="s">
        <v>22</v>
      </c>
      <c r="L149">
        <v>1465794000</v>
      </c>
      <c r="M149" s="9">
        <f t="shared" si="10"/>
        <v>42534.208333333328</v>
      </c>
      <c r="N149" s="9">
        <f t="shared" si="11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2041</v>
      </c>
      <c r="T149" t="s">
        <v>2042</v>
      </c>
    </row>
    <row r="150" spans="1:20" x14ac:dyDescent="0.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121.02150537634408</v>
      </c>
      <c r="G150" t="s">
        <v>20</v>
      </c>
      <c r="H150">
        <v>107</v>
      </c>
      <c r="I150" s="5">
        <f t="shared" si="9"/>
        <v>105.18691588785046</v>
      </c>
      <c r="J150" t="s">
        <v>21</v>
      </c>
      <c r="K150" t="s">
        <v>22</v>
      </c>
      <c r="L150">
        <v>1500958800</v>
      </c>
      <c r="M150" s="9">
        <f t="shared" si="10"/>
        <v>42941.208333333328</v>
      </c>
      <c r="N150" s="9">
        <f t="shared" si="11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2039</v>
      </c>
      <c r="T150" t="s">
        <v>2048</v>
      </c>
    </row>
    <row r="151" spans="1:20" x14ac:dyDescent="0.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219.87096774193549</v>
      </c>
      <c r="G151" t="s">
        <v>20</v>
      </c>
      <c r="H151">
        <v>195</v>
      </c>
      <c r="I151" s="5">
        <f t="shared" si="9"/>
        <v>69.907692307692301</v>
      </c>
      <c r="J151" t="s">
        <v>21</v>
      </c>
      <c r="K151" t="s">
        <v>22</v>
      </c>
      <c r="L151">
        <v>1357020000</v>
      </c>
      <c r="M151" s="9">
        <f t="shared" si="10"/>
        <v>41275.25</v>
      </c>
      <c r="N151" s="9">
        <f t="shared" si="11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2033</v>
      </c>
      <c r="T151" t="s">
        <v>2047</v>
      </c>
    </row>
    <row r="152" spans="1:20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1</v>
      </c>
      <c r="G152" t="s">
        <v>14</v>
      </c>
      <c r="H152">
        <v>1</v>
      </c>
      <c r="I152" s="5">
        <f t="shared" si="9"/>
        <v>1</v>
      </c>
      <c r="J152" t="s">
        <v>21</v>
      </c>
      <c r="K152" t="s">
        <v>22</v>
      </c>
      <c r="L152">
        <v>1544940000</v>
      </c>
      <c r="M152" s="9">
        <f t="shared" si="10"/>
        <v>43450.25</v>
      </c>
      <c r="N152" s="9">
        <f t="shared" si="11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2033</v>
      </c>
      <c r="T152" t="s">
        <v>2034</v>
      </c>
    </row>
    <row r="153" spans="1:20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64.166909620991248</v>
      </c>
      <c r="G153" t="s">
        <v>14</v>
      </c>
      <c r="H153">
        <v>1467</v>
      </c>
      <c r="I153" s="5">
        <f t="shared" si="9"/>
        <v>60.011588275391958</v>
      </c>
      <c r="J153" t="s">
        <v>21</v>
      </c>
      <c r="K153" t="s">
        <v>22</v>
      </c>
      <c r="L153">
        <v>1402290000</v>
      </c>
      <c r="M153" s="9">
        <f t="shared" si="10"/>
        <v>41799.208333333336</v>
      </c>
      <c r="N153" s="9">
        <f t="shared" si="11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2033</v>
      </c>
      <c r="T153" t="s">
        <v>2045</v>
      </c>
    </row>
    <row r="154" spans="1:20" x14ac:dyDescent="0.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423.06746987951806</v>
      </c>
      <c r="G154" t="s">
        <v>20</v>
      </c>
      <c r="H154">
        <v>3376</v>
      </c>
      <c r="I154" s="5">
        <f t="shared" si="9"/>
        <v>52.006220379146917</v>
      </c>
      <c r="J154" t="s">
        <v>21</v>
      </c>
      <c r="K154" t="s">
        <v>22</v>
      </c>
      <c r="L154">
        <v>1487311200</v>
      </c>
      <c r="M154" s="9">
        <f t="shared" si="10"/>
        <v>42783.25</v>
      </c>
      <c r="N154" s="9">
        <f t="shared" si="11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2033</v>
      </c>
      <c r="T154" t="s">
        <v>2047</v>
      </c>
    </row>
    <row r="155" spans="1:20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92.984160506863773</v>
      </c>
      <c r="G155" t="s">
        <v>14</v>
      </c>
      <c r="H155">
        <v>5681</v>
      </c>
      <c r="I155" s="5">
        <f t="shared" si="9"/>
        <v>31.000176025347649</v>
      </c>
      <c r="J155" t="s">
        <v>21</v>
      </c>
      <c r="K155" t="s">
        <v>22</v>
      </c>
      <c r="L155">
        <v>1350622800</v>
      </c>
      <c r="M155" s="9">
        <f t="shared" si="10"/>
        <v>41201.208333333336</v>
      </c>
      <c r="N155" s="9">
        <f t="shared" si="11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2041</v>
      </c>
      <c r="T155" t="s">
        <v>2042</v>
      </c>
    </row>
    <row r="156" spans="1:20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58.756567425569173</v>
      </c>
      <c r="G156" t="s">
        <v>14</v>
      </c>
      <c r="H156">
        <v>1059</v>
      </c>
      <c r="I156" s="5">
        <f t="shared" si="9"/>
        <v>95.042492917847028</v>
      </c>
      <c r="J156" t="s">
        <v>21</v>
      </c>
      <c r="K156" t="s">
        <v>22</v>
      </c>
      <c r="L156">
        <v>1463029200</v>
      </c>
      <c r="M156" s="9">
        <f t="shared" si="10"/>
        <v>42502.208333333328</v>
      </c>
      <c r="N156" s="9">
        <f t="shared" si="11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2033</v>
      </c>
      <c r="T156" t="s">
        <v>2047</v>
      </c>
    </row>
    <row r="157" spans="1:20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65.022222222222226</v>
      </c>
      <c r="G157" t="s">
        <v>14</v>
      </c>
      <c r="H157">
        <v>1194</v>
      </c>
      <c r="I157" s="5">
        <f t="shared" si="9"/>
        <v>75.968174204355108</v>
      </c>
      <c r="J157" t="s">
        <v>21</v>
      </c>
      <c r="K157" t="s">
        <v>22</v>
      </c>
      <c r="L157">
        <v>1269493200</v>
      </c>
      <c r="M157" s="9">
        <f t="shared" si="10"/>
        <v>40262.208333333336</v>
      </c>
      <c r="N157" s="9">
        <f t="shared" si="11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2041</v>
      </c>
      <c r="T157" t="s">
        <v>2042</v>
      </c>
    </row>
    <row r="158" spans="1:20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73.939560439560438</v>
      </c>
      <c r="G158" t="s">
        <v>74</v>
      </c>
      <c r="H158">
        <v>379</v>
      </c>
      <c r="I158" s="5">
        <f t="shared" si="9"/>
        <v>71.013192612137203</v>
      </c>
      <c r="J158" t="s">
        <v>26</v>
      </c>
      <c r="K158" t="s">
        <v>27</v>
      </c>
      <c r="L158">
        <v>1570251600</v>
      </c>
      <c r="M158" s="9">
        <f t="shared" si="10"/>
        <v>43743.208333333328</v>
      </c>
      <c r="N158" s="9">
        <f t="shared" si="11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2033</v>
      </c>
      <c r="T158" t="s">
        <v>2034</v>
      </c>
    </row>
    <row r="159" spans="1:20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52.666666666666664</v>
      </c>
      <c r="G159" t="s">
        <v>14</v>
      </c>
      <c r="H159">
        <v>30</v>
      </c>
      <c r="I159" s="5">
        <f t="shared" si="9"/>
        <v>73.733333333333334</v>
      </c>
      <c r="J159" t="s">
        <v>26</v>
      </c>
      <c r="K159" t="s">
        <v>27</v>
      </c>
      <c r="L159">
        <v>1388383200</v>
      </c>
      <c r="M159" s="9">
        <f t="shared" si="10"/>
        <v>41638.25</v>
      </c>
      <c r="N159" s="9">
        <f t="shared" si="11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220.95238095238096</v>
      </c>
      <c r="G160" t="s">
        <v>20</v>
      </c>
      <c r="H160">
        <v>41</v>
      </c>
      <c r="I160" s="5">
        <f t="shared" si="9"/>
        <v>113.17073170731707</v>
      </c>
      <c r="J160" t="s">
        <v>21</v>
      </c>
      <c r="K160" t="s">
        <v>22</v>
      </c>
      <c r="L160">
        <v>1449554400</v>
      </c>
      <c r="M160" s="9">
        <f t="shared" si="10"/>
        <v>42346.25</v>
      </c>
      <c r="N160" s="9">
        <f t="shared" si="11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2033</v>
      </c>
      <c r="T160" t="s">
        <v>2034</v>
      </c>
    </row>
    <row r="161" spans="1:20" x14ac:dyDescent="0.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100.01150627615063</v>
      </c>
      <c r="G161" t="s">
        <v>20</v>
      </c>
      <c r="H161">
        <v>1821</v>
      </c>
      <c r="I161" s="5">
        <f t="shared" si="9"/>
        <v>105.00933552992861</v>
      </c>
      <c r="J161" t="s">
        <v>21</v>
      </c>
      <c r="K161" t="s">
        <v>22</v>
      </c>
      <c r="L161">
        <v>1553662800</v>
      </c>
      <c r="M161" s="9">
        <f t="shared" si="10"/>
        <v>43551.208333333328</v>
      </c>
      <c r="N161" s="9">
        <f t="shared" si="11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2041</v>
      </c>
      <c r="T161" t="s">
        <v>2042</v>
      </c>
    </row>
    <row r="162" spans="1:20" x14ac:dyDescent="0.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162.3125</v>
      </c>
      <c r="G162" t="s">
        <v>20</v>
      </c>
      <c r="H162">
        <v>164</v>
      </c>
      <c r="I162" s="5">
        <f t="shared" si="9"/>
        <v>79.176829268292678</v>
      </c>
      <c r="J162" t="s">
        <v>21</v>
      </c>
      <c r="K162" t="s">
        <v>22</v>
      </c>
      <c r="L162">
        <v>1556341200</v>
      </c>
      <c r="M162" s="9">
        <f t="shared" si="10"/>
        <v>43582.208333333328</v>
      </c>
      <c r="N162" s="9">
        <f t="shared" si="11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2039</v>
      </c>
      <c r="T162" t="s">
        <v>2048</v>
      </c>
    </row>
    <row r="163" spans="1:20" ht="31.5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78.181818181818187</v>
      </c>
      <c r="G163" t="s">
        <v>14</v>
      </c>
      <c r="H163">
        <v>75</v>
      </c>
      <c r="I163" s="5">
        <f t="shared" si="9"/>
        <v>57.333333333333336</v>
      </c>
      <c r="J163" t="s">
        <v>21</v>
      </c>
      <c r="K163" t="s">
        <v>22</v>
      </c>
      <c r="L163">
        <v>1442984400</v>
      </c>
      <c r="M163" s="9">
        <f t="shared" si="10"/>
        <v>42270.208333333328</v>
      </c>
      <c r="N163" s="9">
        <f t="shared" si="11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2039</v>
      </c>
      <c r="T163" t="s">
        <v>2040</v>
      </c>
    </row>
    <row r="164" spans="1:20" ht="31.5" x14ac:dyDescent="0.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149.73770491803279</v>
      </c>
      <c r="G164" t="s">
        <v>20</v>
      </c>
      <c r="H164">
        <v>157</v>
      </c>
      <c r="I164" s="5">
        <f t="shared" si="9"/>
        <v>58.178343949044589</v>
      </c>
      <c r="J164" t="s">
        <v>98</v>
      </c>
      <c r="K164" t="s">
        <v>99</v>
      </c>
      <c r="L164">
        <v>1544248800</v>
      </c>
      <c r="M164" s="9">
        <f t="shared" si="10"/>
        <v>43442.25</v>
      </c>
      <c r="N164" s="9">
        <f t="shared" si="11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2033</v>
      </c>
      <c r="T164" t="s">
        <v>2034</v>
      </c>
    </row>
    <row r="165" spans="1:20" x14ac:dyDescent="0.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253.25714285714284</v>
      </c>
      <c r="G165" t="s">
        <v>20</v>
      </c>
      <c r="H165">
        <v>246</v>
      </c>
      <c r="I165" s="5">
        <f t="shared" si="9"/>
        <v>36.032520325203251</v>
      </c>
      <c r="J165" t="s">
        <v>21</v>
      </c>
      <c r="K165" t="s">
        <v>22</v>
      </c>
      <c r="L165">
        <v>1508475600</v>
      </c>
      <c r="M165" s="9">
        <f t="shared" si="10"/>
        <v>43028.208333333328</v>
      </c>
      <c r="N165" s="9">
        <f t="shared" si="11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100.16943521594683</v>
      </c>
      <c r="G166" t="s">
        <v>20</v>
      </c>
      <c r="H166">
        <v>1396</v>
      </c>
      <c r="I166" s="5">
        <f t="shared" si="9"/>
        <v>107.99068767908309</v>
      </c>
      <c r="J166" t="s">
        <v>21</v>
      </c>
      <c r="K166" t="s">
        <v>22</v>
      </c>
      <c r="L166">
        <v>1507438800</v>
      </c>
      <c r="M166" s="9">
        <f t="shared" si="10"/>
        <v>43016.208333333328</v>
      </c>
      <c r="N166" s="9">
        <f t="shared" si="11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2041</v>
      </c>
      <c r="T166" t="s">
        <v>2042</v>
      </c>
    </row>
    <row r="167" spans="1:20" x14ac:dyDescent="0.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121.99004424778761</v>
      </c>
      <c r="G167" t="s">
        <v>20</v>
      </c>
      <c r="H167">
        <v>2506</v>
      </c>
      <c r="I167" s="5">
        <f t="shared" si="9"/>
        <v>44.005985634477256</v>
      </c>
      <c r="J167" t="s">
        <v>21</v>
      </c>
      <c r="K167" t="s">
        <v>22</v>
      </c>
      <c r="L167">
        <v>1501563600</v>
      </c>
      <c r="M167" s="9">
        <f t="shared" si="10"/>
        <v>42948.208333333328</v>
      </c>
      <c r="N167" s="9">
        <f t="shared" si="11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2039</v>
      </c>
      <c r="T167" t="s">
        <v>2040</v>
      </c>
    </row>
    <row r="168" spans="1:20" x14ac:dyDescent="0.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137.13265306122449</v>
      </c>
      <c r="G168" t="s">
        <v>20</v>
      </c>
      <c r="H168">
        <v>244</v>
      </c>
      <c r="I168" s="5">
        <f t="shared" si="9"/>
        <v>55.077868852459019</v>
      </c>
      <c r="J168" t="s">
        <v>21</v>
      </c>
      <c r="K168" t="s">
        <v>22</v>
      </c>
      <c r="L168">
        <v>1292997600</v>
      </c>
      <c r="M168" s="9">
        <f t="shared" si="10"/>
        <v>40534.25</v>
      </c>
      <c r="N168" s="9">
        <f t="shared" si="11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415.53846153846149</v>
      </c>
      <c r="G169" t="s">
        <v>20</v>
      </c>
      <c r="H169">
        <v>146</v>
      </c>
      <c r="I169" s="5">
        <f t="shared" si="9"/>
        <v>74</v>
      </c>
      <c r="J169" t="s">
        <v>26</v>
      </c>
      <c r="K169" t="s">
        <v>27</v>
      </c>
      <c r="L169">
        <v>1370840400</v>
      </c>
      <c r="M169" s="9">
        <f t="shared" si="10"/>
        <v>41435.208333333336</v>
      </c>
      <c r="N169" s="9">
        <f t="shared" si="11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2041</v>
      </c>
      <c r="T169" t="s">
        <v>2042</v>
      </c>
    </row>
    <row r="170" spans="1:20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31.30913348946136</v>
      </c>
      <c r="G170" t="s">
        <v>14</v>
      </c>
      <c r="H170">
        <v>955</v>
      </c>
      <c r="I170" s="5">
        <f t="shared" si="9"/>
        <v>41.996858638743454</v>
      </c>
      <c r="J170" t="s">
        <v>36</v>
      </c>
      <c r="K170" t="s">
        <v>37</v>
      </c>
      <c r="L170">
        <v>1550815200</v>
      </c>
      <c r="M170" s="9">
        <f t="shared" si="10"/>
        <v>43518.25</v>
      </c>
      <c r="N170" s="9">
        <f t="shared" si="11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2033</v>
      </c>
      <c r="T170" t="s">
        <v>2047</v>
      </c>
    </row>
    <row r="171" spans="1:20" x14ac:dyDescent="0.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424.08154506437768</v>
      </c>
      <c r="G171" t="s">
        <v>20</v>
      </c>
      <c r="H171">
        <v>1267</v>
      </c>
      <c r="I171" s="5">
        <f t="shared" si="9"/>
        <v>77.988161010260455</v>
      </c>
      <c r="J171" t="s">
        <v>21</v>
      </c>
      <c r="K171" t="s">
        <v>22</v>
      </c>
      <c r="L171">
        <v>1339909200</v>
      </c>
      <c r="M171" s="9">
        <f t="shared" si="10"/>
        <v>41077.208333333336</v>
      </c>
      <c r="N171" s="9">
        <f t="shared" si="11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2043</v>
      </c>
      <c r="T171" t="s">
        <v>2053</v>
      </c>
    </row>
    <row r="172" spans="1:20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2.93886230728336</v>
      </c>
      <c r="G172" t="s">
        <v>14</v>
      </c>
      <c r="H172">
        <v>67</v>
      </c>
      <c r="I172" s="5">
        <f t="shared" si="9"/>
        <v>82.507462686567166</v>
      </c>
      <c r="J172" t="s">
        <v>21</v>
      </c>
      <c r="K172" t="s">
        <v>22</v>
      </c>
      <c r="L172">
        <v>1501736400</v>
      </c>
      <c r="M172" s="9">
        <f t="shared" si="10"/>
        <v>42950.208333333328</v>
      </c>
      <c r="N172" s="9">
        <f t="shared" si="11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2033</v>
      </c>
      <c r="T172" t="s">
        <v>2047</v>
      </c>
    </row>
    <row r="173" spans="1:20" ht="31.5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10.63265306122449</v>
      </c>
      <c r="G173" t="s">
        <v>14</v>
      </c>
      <c r="H173">
        <v>5</v>
      </c>
      <c r="I173" s="5">
        <f t="shared" si="9"/>
        <v>104.2</v>
      </c>
      <c r="J173" t="s">
        <v>21</v>
      </c>
      <c r="K173" t="s">
        <v>22</v>
      </c>
      <c r="L173">
        <v>1395291600</v>
      </c>
      <c r="M173" s="9">
        <f t="shared" si="10"/>
        <v>41718.208333333336</v>
      </c>
      <c r="N173" s="9">
        <f t="shared" si="11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2049</v>
      </c>
      <c r="T173" t="s">
        <v>2059</v>
      </c>
    </row>
    <row r="174" spans="1:20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82.875</v>
      </c>
      <c r="G174" t="s">
        <v>14</v>
      </c>
      <c r="H174">
        <v>26</v>
      </c>
      <c r="I174" s="5">
        <f t="shared" si="9"/>
        <v>25.5</v>
      </c>
      <c r="J174" t="s">
        <v>21</v>
      </c>
      <c r="K174" t="s">
        <v>22</v>
      </c>
      <c r="L174">
        <v>1405746000</v>
      </c>
      <c r="M174" s="9">
        <f t="shared" si="10"/>
        <v>41839.208333333336</v>
      </c>
      <c r="N174" s="9">
        <f t="shared" si="11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2043</v>
      </c>
      <c r="T174" t="s">
        <v>2044</v>
      </c>
    </row>
    <row r="175" spans="1:20" x14ac:dyDescent="0.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163.01447776628748</v>
      </c>
      <c r="G175" t="s">
        <v>20</v>
      </c>
      <c r="H175">
        <v>1561</v>
      </c>
      <c r="I175" s="5">
        <f t="shared" si="9"/>
        <v>100.98334401024984</v>
      </c>
      <c r="J175" t="s">
        <v>21</v>
      </c>
      <c r="K175" t="s">
        <v>22</v>
      </c>
      <c r="L175">
        <v>1368853200</v>
      </c>
      <c r="M175" s="9">
        <f t="shared" si="10"/>
        <v>41412.208333333336</v>
      </c>
      <c r="N175" s="9">
        <f t="shared" si="11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2041</v>
      </c>
      <c r="T175" t="s">
        <v>2042</v>
      </c>
    </row>
    <row r="176" spans="1:20" x14ac:dyDescent="0.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894.66666666666674</v>
      </c>
      <c r="G176" t="s">
        <v>20</v>
      </c>
      <c r="H176">
        <v>48</v>
      </c>
      <c r="I176" s="5">
        <f t="shared" si="9"/>
        <v>111.83333333333333</v>
      </c>
      <c r="J176" t="s">
        <v>21</v>
      </c>
      <c r="K176" t="s">
        <v>22</v>
      </c>
      <c r="L176">
        <v>1444021200</v>
      </c>
      <c r="M176" s="9">
        <f t="shared" si="10"/>
        <v>42282.208333333328</v>
      </c>
      <c r="N176" s="9">
        <f t="shared" si="11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2039</v>
      </c>
      <c r="T176" t="s">
        <v>2048</v>
      </c>
    </row>
    <row r="177" spans="1:20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26.191501103752756</v>
      </c>
      <c r="G177" t="s">
        <v>14</v>
      </c>
      <c r="H177">
        <v>1130</v>
      </c>
      <c r="I177" s="5">
        <f t="shared" si="9"/>
        <v>41.999115044247787</v>
      </c>
      <c r="J177" t="s">
        <v>21</v>
      </c>
      <c r="K177" t="s">
        <v>22</v>
      </c>
      <c r="L177">
        <v>1472619600</v>
      </c>
      <c r="M177" s="9">
        <f t="shared" si="10"/>
        <v>42613.208333333328</v>
      </c>
      <c r="N177" s="9">
        <f t="shared" si="11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2041</v>
      </c>
      <c r="T177" t="s">
        <v>2042</v>
      </c>
    </row>
    <row r="178" spans="1:20" ht="31.5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74.834782608695647</v>
      </c>
      <c r="G178" t="s">
        <v>14</v>
      </c>
      <c r="H178">
        <v>782</v>
      </c>
      <c r="I178" s="5">
        <f t="shared" si="9"/>
        <v>110.05115089514067</v>
      </c>
      <c r="J178" t="s">
        <v>21</v>
      </c>
      <c r="K178" t="s">
        <v>22</v>
      </c>
      <c r="L178">
        <v>1472878800</v>
      </c>
      <c r="M178" s="9">
        <f t="shared" si="10"/>
        <v>42616.208333333328</v>
      </c>
      <c r="N178" s="9">
        <f t="shared" si="11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2041</v>
      </c>
      <c r="T178" t="s">
        <v>2042</v>
      </c>
    </row>
    <row r="179" spans="1:20" x14ac:dyDescent="0.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416.47680412371136</v>
      </c>
      <c r="G179" t="s">
        <v>20</v>
      </c>
      <c r="H179">
        <v>2739</v>
      </c>
      <c r="I179" s="5">
        <f t="shared" si="9"/>
        <v>58.997079225994888</v>
      </c>
      <c r="J179" t="s">
        <v>21</v>
      </c>
      <c r="K179" t="s">
        <v>22</v>
      </c>
      <c r="L179">
        <v>1289800800</v>
      </c>
      <c r="M179" s="9">
        <f t="shared" si="10"/>
        <v>40497.25</v>
      </c>
      <c r="N179" s="9">
        <f t="shared" si="11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2041</v>
      </c>
      <c r="T179" t="s">
        <v>2042</v>
      </c>
    </row>
    <row r="180" spans="1:20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96.208333333333329</v>
      </c>
      <c r="G180" t="s">
        <v>14</v>
      </c>
      <c r="H180">
        <v>210</v>
      </c>
      <c r="I180" s="5">
        <f t="shared" si="9"/>
        <v>32.985714285714288</v>
      </c>
      <c r="J180" t="s">
        <v>21</v>
      </c>
      <c r="K180" t="s">
        <v>22</v>
      </c>
      <c r="L180">
        <v>1505970000</v>
      </c>
      <c r="M180" s="9">
        <f t="shared" si="10"/>
        <v>42999.208333333328</v>
      </c>
      <c r="N180" s="9">
        <f t="shared" si="11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2037</v>
      </c>
      <c r="T180" t="s">
        <v>2038</v>
      </c>
    </row>
    <row r="181" spans="1:20" ht="31.5" x14ac:dyDescent="0.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357.71910112359546</v>
      </c>
      <c r="G181" t="s">
        <v>20</v>
      </c>
      <c r="H181">
        <v>3537</v>
      </c>
      <c r="I181" s="5">
        <f t="shared" si="9"/>
        <v>45.005654509471306</v>
      </c>
      <c r="J181" t="s">
        <v>15</v>
      </c>
      <c r="K181" t="s">
        <v>16</v>
      </c>
      <c r="L181">
        <v>1363496400</v>
      </c>
      <c r="M181" s="9">
        <f t="shared" si="10"/>
        <v>41350.208333333336</v>
      </c>
      <c r="N181" s="9">
        <f t="shared" si="11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2041</v>
      </c>
      <c r="T181" t="s">
        <v>2042</v>
      </c>
    </row>
    <row r="182" spans="1:20" x14ac:dyDescent="0.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308.45714285714286</v>
      </c>
      <c r="G182" t="s">
        <v>20</v>
      </c>
      <c r="H182">
        <v>2107</v>
      </c>
      <c r="I182" s="5">
        <f t="shared" si="9"/>
        <v>81.98196487897485</v>
      </c>
      <c r="J182" t="s">
        <v>26</v>
      </c>
      <c r="K182" t="s">
        <v>27</v>
      </c>
      <c r="L182">
        <v>1269234000</v>
      </c>
      <c r="M182" s="9">
        <f t="shared" si="10"/>
        <v>40259.208333333336</v>
      </c>
      <c r="N182" s="9">
        <f t="shared" si="11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2039</v>
      </c>
      <c r="T182" t="s">
        <v>2048</v>
      </c>
    </row>
    <row r="183" spans="1:20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61.802325581395344</v>
      </c>
      <c r="G183" t="s">
        <v>14</v>
      </c>
      <c r="H183">
        <v>136</v>
      </c>
      <c r="I183" s="5">
        <f t="shared" si="9"/>
        <v>39.080882352941174</v>
      </c>
      <c r="J183" t="s">
        <v>21</v>
      </c>
      <c r="K183" t="s">
        <v>22</v>
      </c>
      <c r="L183">
        <v>1507093200</v>
      </c>
      <c r="M183" s="9">
        <f t="shared" si="10"/>
        <v>43012.208333333328</v>
      </c>
      <c r="N183" s="9">
        <f t="shared" si="11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2039</v>
      </c>
      <c r="T183" t="s">
        <v>2040</v>
      </c>
    </row>
    <row r="184" spans="1:20" ht="31.5" x14ac:dyDescent="0.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722.32472324723244</v>
      </c>
      <c r="G184" t="s">
        <v>20</v>
      </c>
      <c r="H184">
        <v>3318</v>
      </c>
      <c r="I184" s="5">
        <f t="shared" si="9"/>
        <v>58.996383363471971</v>
      </c>
      <c r="J184" t="s">
        <v>36</v>
      </c>
      <c r="K184" t="s">
        <v>37</v>
      </c>
      <c r="L184">
        <v>1560574800</v>
      </c>
      <c r="M184" s="9">
        <f t="shared" si="10"/>
        <v>43631.208333333328</v>
      </c>
      <c r="N184" s="9">
        <f t="shared" si="11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2041</v>
      </c>
      <c r="T184" t="s">
        <v>2042</v>
      </c>
    </row>
    <row r="185" spans="1:20" ht="31.5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69.117647058823522</v>
      </c>
      <c r="G185" t="s">
        <v>14</v>
      </c>
      <c r="H185">
        <v>86</v>
      </c>
      <c r="I185" s="5">
        <f t="shared" si="9"/>
        <v>40.988372093023258</v>
      </c>
      <c r="J185" t="s">
        <v>15</v>
      </c>
      <c r="K185" t="s">
        <v>16</v>
      </c>
      <c r="L185">
        <v>1284008400</v>
      </c>
      <c r="M185" s="9">
        <f t="shared" si="10"/>
        <v>40430.208333333336</v>
      </c>
      <c r="N185" s="9">
        <f t="shared" si="11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2033</v>
      </c>
      <c r="T185" t="s">
        <v>2034</v>
      </c>
    </row>
    <row r="186" spans="1:20" x14ac:dyDescent="0.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293.05555555555554</v>
      </c>
      <c r="G186" t="s">
        <v>20</v>
      </c>
      <c r="H186">
        <v>340</v>
      </c>
      <c r="I186" s="5">
        <f t="shared" si="9"/>
        <v>31.029411764705884</v>
      </c>
      <c r="J186" t="s">
        <v>21</v>
      </c>
      <c r="K186" t="s">
        <v>22</v>
      </c>
      <c r="L186">
        <v>1556859600</v>
      </c>
      <c r="M186" s="9">
        <f t="shared" si="10"/>
        <v>43588.208333333328</v>
      </c>
      <c r="N186" s="9">
        <f t="shared" si="11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2041</v>
      </c>
      <c r="T186" t="s">
        <v>2042</v>
      </c>
    </row>
    <row r="187" spans="1:20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71.8</v>
      </c>
      <c r="G187" t="s">
        <v>14</v>
      </c>
      <c r="H187">
        <v>19</v>
      </c>
      <c r="I187" s="5">
        <f t="shared" si="9"/>
        <v>37.789473684210527</v>
      </c>
      <c r="J187" t="s">
        <v>21</v>
      </c>
      <c r="K187" t="s">
        <v>22</v>
      </c>
      <c r="L187">
        <v>1526187600</v>
      </c>
      <c r="M187" s="9">
        <f t="shared" si="10"/>
        <v>43233.208333333328</v>
      </c>
      <c r="N187" s="9">
        <f t="shared" si="11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2043</v>
      </c>
      <c r="T187" t="s">
        <v>2060</v>
      </c>
    </row>
    <row r="188" spans="1:20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31.934684684684683</v>
      </c>
      <c r="G188" t="s">
        <v>14</v>
      </c>
      <c r="H188">
        <v>886</v>
      </c>
      <c r="I188" s="5">
        <f t="shared" si="9"/>
        <v>32.006772009029348</v>
      </c>
      <c r="J188" t="s">
        <v>21</v>
      </c>
      <c r="K188" t="s">
        <v>22</v>
      </c>
      <c r="L188">
        <v>1400821200</v>
      </c>
      <c r="M188" s="9">
        <f t="shared" si="10"/>
        <v>41782.208333333336</v>
      </c>
      <c r="N188" s="9">
        <f t="shared" si="11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2041</v>
      </c>
      <c r="T188" t="s">
        <v>2042</v>
      </c>
    </row>
    <row r="189" spans="1:20" x14ac:dyDescent="0.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229.87375415282392</v>
      </c>
      <c r="G189" t="s">
        <v>20</v>
      </c>
      <c r="H189">
        <v>1442</v>
      </c>
      <c r="I189" s="5">
        <f t="shared" si="9"/>
        <v>95.966712898751737</v>
      </c>
      <c r="J189" t="s">
        <v>15</v>
      </c>
      <c r="K189" t="s">
        <v>16</v>
      </c>
      <c r="L189">
        <v>1361599200</v>
      </c>
      <c r="M189" s="9">
        <f t="shared" si="10"/>
        <v>41328.25</v>
      </c>
      <c r="N189" s="9">
        <f t="shared" si="11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2043</v>
      </c>
      <c r="T189" t="s">
        <v>2053</v>
      </c>
    </row>
    <row r="190" spans="1:20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32.012195121951223</v>
      </c>
      <c r="G190" t="s">
        <v>14</v>
      </c>
      <c r="H190">
        <v>35</v>
      </c>
      <c r="I190" s="5">
        <f t="shared" si="9"/>
        <v>75</v>
      </c>
      <c r="J190" t="s">
        <v>107</v>
      </c>
      <c r="K190" t="s">
        <v>108</v>
      </c>
      <c r="L190">
        <v>1417500000</v>
      </c>
      <c r="M190" s="9">
        <f t="shared" si="10"/>
        <v>41975.25</v>
      </c>
      <c r="N190" s="9">
        <f t="shared" si="11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2041</v>
      </c>
      <c r="T190" t="s">
        <v>2042</v>
      </c>
    </row>
    <row r="191" spans="1:20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23.525352848928385</v>
      </c>
      <c r="G191" t="s">
        <v>74</v>
      </c>
      <c r="H191">
        <v>441</v>
      </c>
      <c r="I191" s="5">
        <f t="shared" si="9"/>
        <v>102.0498866213152</v>
      </c>
      <c r="J191" t="s">
        <v>21</v>
      </c>
      <c r="K191" t="s">
        <v>22</v>
      </c>
      <c r="L191">
        <v>1457071200</v>
      </c>
      <c r="M191" s="9">
        <f t="shared" si="10"/>
        <v>42433.25</v>
      </c>
      <c r="N191" s="9">
        <f t="shared" si="11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2041</v>
      </c>
      <c r="T191" t="s">
        <v>2042</v>
      </c>
    </row>
    <row r="192" spans="1:20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68.594594594594597</v>
      </c>
      <c r="G192" t="s">
        <v>14</v>
      </c>
      <c r="H192">
        <v>24</v>
      </c>
      <c r="I192" s="5">
        <f t="shared" si="9"/>
        <v>105.75</v>
      </c>
      <c r="J192" t="s">
        <v>21</v>
      </c>
      <c r="K192" t="s">
        <v>22</v>
      </c>
      <c r="L192">
        <v>1370322000</v>
      </c>
      <c r="M192" s="9">
        <f t="shared" si="10"/>
        <v>41429.208333333336</v>
      </c>
      <c r="N192" s="9">
        <f t="shared" si="11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2041</v>
      </c>
      <c r="T192" t="s">
        <v>2042</v>
      </c>
    </row>
    <row r="193" spans="1:20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37.952380952380956</v>
      </c>
      <c r="G193" t="s">
        <v>14</v>
      </c>
      <c r="H193">
        <v>86</v>
      </c>
      <c r="I193" s="5">
        <f t="shared" si="9"/>
        <v>37.069767441860463</v>
      </c>
      <c r="J193" t="s">
        <v>107</v>
      </c>
      <c r="K193" t="s">
        <v>108</v>
      </c>
      <c r="L193">
        <v>1552366800</v>
      </c>
      <c r="M193" s="9">
        <f t="shared" si="10"/>
        <v>43536.208333333328</v>
      </c>
      <c r="N193" s="9">
        <f t="shared" si="11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2041</v>
      </c>
      <c r="T193" t="s">
        <v>2042</v>
      </c>
    </row>
    <row r="194" spans="1:20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19.992957746478872</v>
      </c>
      <c r="G194" t="s">
        <v>14</v>
      </c>
      <c r="H194">
        <v>243</v>
      </c>
      <c r="I194" s="5">
        <f t="shared" si="9"/>
        <v>35.049382716049379</v>
      </c>
      <c r="J194" t="s">
        <v>21</v>
      </c>
      <c r="K194" t="s">
        <v>22</v>
      </c>
      <c r="L194">
        <v>1403845200</v>
      </c>
      <c r="M194" s="9">
        <f t="shared" si="10"/>
        <v>41817.208333333336</v>
      </c>
      <c r="N194" s="9">
        <f t="shared" si="11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(E195/D195)*100</f>
        <v>45.636363636363633</v>
      </c>
      <c r="G195" t="s">
        <v>14</v>
      </c>
      <c r="H195">
        <v>65</v>
      </c>
      <c r="I195" s="5">
        <f t="shared" ref="I195:I258" si="13">E195/H195</f>
        <v>46.338461538461537</v>
      </c>
      <c r="J195" t="s">
        <v>21</v>
      </c>
      <c r="K195" t="s">
        <v>22</v>
      </c>
      <c r="L195">
        <v>1523163600</v>
      </c>
      <c r="M195" s="9">
        <f t="shared" ref="M195:M258" si="14">L195/86400+25569</f>
        <v>43198.208333333328</v>
      </c>
      <c r="N195" s="9">
        <f t="shared" ref="N195:N258" si="15">O195/86400+25569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2033</v>
      </c>
      <c r="T195" t="s">
        <v>2047</v>
      </c>
    </row>
    <row r="196" spans="1:20" x14ac:dyDescent="0.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122.7605633802817</v>
      </c>
      <c r="G196" t="s">
        <v>20</v>
      </c>
      <c r="H196">
        <v>126</v>
      </c>
      <c r="I196" s="5">
        <f t="shared" si="13"/>
        <v>69.174603174603178</v>
      </c>
      <c r="J196" t="s">
        <v>21</v>
      </c>
      <c r="K196" t="s">
        <v>22</v>
      </c>
      <c r="L196">
        <v>1442206800</v>
      </c>
      <c r="M196" s="9">
        <f t="shared" si="14"/>
        <v>42261.208333333328</v>
      </c>
      <c r="N196" s="9">
        <f t="shared" si="15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2033</v>
      </c>
      <c r="T196" t="s">
        <v>2057</v>
      </c>
    </row>
    <row r="197" spans="1:20" x14ac:dyDescent="0.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361.75316455696202</v>
      </c>
      <c r="G197" t="s">
        <v>20</v>
      </c>
      <c r="H197">
        <v>524</v>
      </c>
      <c r="I197" s="5">
        <f t="shared" si="13"/>
        <v>109.07824427480917</v>
      </c>
      <c r="J197" t="s">
        <v>21</v>
      </c>
      <c r="K197" t="s">
        <v>22</v>
      </c>
      <c r="L197">
        <v>1532840400</v>
      </c>
      <c r="M197" s="9">
        <f t="shared" si="14"/>
        <v>43310.208333333328</v>
      </c>
      <c r="N197" s="9">
        <f t="shared" si="15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2033</v>
      </c>
      <c r="T197" t="s">
        <v>2045</v>
      </c>
    </row>
    <row r="198" spans="1:20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63.146341463414636</v>
      </c>
      <c r="G198" t="s">
        <v>14</v>
      </c>
      <c r="H198">
        <v>100</v>
      </c>
      <c r="I198" s="5">
        <f t="shared" si="13"/>
        <v>51.78</v>
      </c>
      <c r="J198" t="s">
        <v>36</v>
      </c>
      <c r="K198" t="s">
        <v>37</v>
      </c>
      <c r="L198">
        <v>1472878800</v>
      </c>
      <c r="M198" s="9">
        <f t="shared" si="14"/>
        <v>42616.208333333328</v>
      </c>
      <c r="N198" s="9">
        <f t="shared" si="15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2039</v>
      </c>
      <c r="T198" t="s">
        <v>2048</v>
      </c>
    </row>
    <row r="199" spans="1:20" x14ac:dyDescent="0.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298.20475319926874</v>
      </c>
      <c r="G199" t="s">
        <v>20</v>
      </c>
      <c r="H199">
        <v>1989</v>
      </c>
      <c r="I199" s="5">
        <f t="shared" si="13"/>
        <v>82.010055304172951</v>
      </c>
      <c r="J199" t="s">
        <v>21</v>
      </c>
      <c r="K199" t="s">
        <v>22</v>
      </c>
      <c r="L199">
        <v>1498194000</v>
      </c>
      <c r="M199" s="9">
        <f t="shared" si="14"/>
        <v>42909.208333333328</v>
      </c>
      <c r="N199" s="9">
        <f t="shared" si="15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2043</v>
      </c>
      <c r="T199" t="s">
        <v>2046</v>
      </c>
    </row>
    <row r="200" spans="1:20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9.5585443037974684</v>
      </c>
      <c r="G200" t="s">
        <v>14</v>
      </c>
      <c r="H200">
        <v>168</v>
      </c>
      <c r="I200" s="5">
        <f t="shared" si="13"/>
        <v>35.958333333333336</v>
      </c>
      <c r="J200" t="s">
        <v>21</v>
      </c>
      <c r="K200" t="s">
        <v>22</v>
      </c>
      <c r="L200">
        <v>1281070800</v>
      </c>
      <c r="M200" s="9">
        <f t="shared" si="14"/>
        <v>40396.208333333336</v>
      </c>
      <c r="N200" s="9">
        <f t="shared" si="15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2033</v>
      </c>
      <c r="T200" t="s">
        <v>2045</v>
      </c>
    </row>
    <row r="201" spans="1:20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53.777777777777779</v>
      </c>
      <c r="G201" t="s">
        <v>14</v>
      </c>
      <c r="H201">
        <v>13</v>
      </c>
      <c r="I201" s="5">
        <f t="shared" si="13"/>
        <v>74.461538461538467</v>
      </c>
      <c r="J201" t="s">
        <v>21</v>
      </c>
      <c r="K201" t="s">
        <v>22</v>
      </c>
      <c r="L201">
        <v>1436245200</v>
      </c>
      <c r="M201" s="9">
        <f t="shared" si="14"/>
        <v>42192.208333333328</v>
      </c>
      <c r="N201" s="9">
        <f t="shared" si="15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2033</v>
      </c>
      <c r="T201" t="s">
        <v>2034</v>
      </c>
    </row>
    <row r="202" spans="1:20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2</v>
      </c>
      <c r="G202" t="s">
        <v>14</v>
      </c>
      <c r="H202">
        <v>1</v>
      </c>
      <c r="I202" s="5">
        <f t="shared" si="13"/>
        <v>2</v>
      </c>
      <c r="J202" t="s">
        <v>15</v>
      </c>
      <c r="K202" t="s">
        <v>16</v>
      </c>
      <c r="L202">
        <v>1269493200</v>
      </c>
      <c r="M202" s="9">
        <f t="shared" si="14"/>
        <v>40262.208333333336</v>
      </c>
      <c r="N202" s="9">
        <f t="shared" si="15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2041</v>
      </c>
      <c r="T202" t="s">
        <v>2042</v>
      </c>
    </row>
    <row r="203" spans="1:20" x14ac:dyDescent="0.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681.19047619047615</v>
      </c>
      <c r="G203" t="s">
        <v>20</v>
      </c>
      <c r="H203">
        <v>157</v>
      </c>
      <c r="I203" s="5">
        <f t="shared" si="13"/>
        <v>91.114649681528661</v>
      </c>
      <c r="J203" t="s">
        <v>21</v>
      </c>
      <c r="K203" t="s">
        <v>22</v>
      </c>
      <c r="L203">
        <v>1406264400</v>
      </c>
      <c r="M203" s="9">
        <f t="shared" si="14"/>
        <v>41845.208333333336</v>
      </c>
      <c r="N203" s="9">
        <f t="shared" si="15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2039</v>
      </c>
      <c r="T203" t="s">
        <v>2040</v>
      </c>
    </row>
    <row r="204" spans="1:20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78.831325301204828</v>
      </c>
      <c r="G204" t="s">
        <v>74</v>
      </c>
      <c r="H204">
        <v>82</v>
      </c>
      <c r="I204" s="5">
        <f t="shared" si="13"/>
        <v>79.792682926829272</v>
      </c>
      <c r="J204" t="s">
        <v>21</v>
      </c>
      <c r="K204" t="s">
        <v>22</v>
      </c>
      <c r="L204">
        <v>1317531600</v>
      </c>
      <c r="M204" s="9">
        <f t="shared" si="14"/>
        <v>40818.208333333336</v>
      </c>
      <c r="N204" s="9">
        <f t="shared" si="15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2037</v>
      </c>
      <c r="T204" t="s">
        <v>2038</v>
      </c>
    </row>
    <row r="205" spans="1:20" ht="31.5" x14ac:dyDescent="0.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134.40792216817235</v>
      </c>
      <c r="G205" t="s">
        <v>20</v>
      </c>
      <c r="H205">
        <v>4498</v>
      </c>
      <c r="I205" s="5">
        <f t="shared" si="13"/>
        <v>42.999777678968428</v>
      </c>
      <c r="J205" t="s">
        <v>26</v>
      </c>
      <c r="K205" t="s">
        <v>27</v>
      </c>
      <c r="L205">
        <v>1484632800</v>
      </c>
      <c r="M205" s="9">
        <f t="shared" si="14"/>
        <v>42752.25</v>
      </c>
      <c r="N205" s="9">
        <f t="shared" si="15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2041</v>
      </c>
      <c r="T205" t="s">
        <v>2042</v>
      </c>
    </row>
    <row r="206" spans="1:20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3.3719999999999999</v>
      </c>
      <c r="G206" t="s">
        <v>14</v>
      </c>
      <c r="H206">
        <v>40</v>
      </c>
      <c r="I206" s="5">
        <f t="shared" si="13"/>
        <v>63.225000000000001</v>
      </c>
      <c r="J206" t="s">
        <v>21</v>
      </c>
      <c r="K206" t="s">
        <v>22</v>
      </c>
      <c r="L206">
        <v>1301806800</v>
      </c>
      <c r="M206" s="9">
        <f t="shared" si="14"/>
        <v>40636.208333333336</v>
      </c>
      <c r="N206" s="9">
        <f t="shared" si="15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2033</v>
      </c>
      <c r="T206" t="s">
        <v>2058</v>
      </c>
    </row>
    <row r="207" spans="1:20" x14ac:dyDescent="0.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431.84615384615387</v>
      </c>
      <c r="G207" t="s">
        <v>20</v>
      </c>
      <c r="H207">
        <v>80</v>
      </c>
      <c r="I207" s="5">
        <f t="shared" si="13"/>
        <v>70.174999999999997</v>
      </c>
      <c r="J207" t="s">
        <v>21</v>
      </c>
      <c r="K207" t="s">
        <v>22</v>
      </c>
      <c r="L207">
        <v>1539752400</v>
      </c>
      <c r="M207" s="9">
        <f t="shared" si="14"/>
        <v>43390.208333333328</v>
      </c>
      <c r="N207" s="9">
        <f t="shared" si="15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2041</v>
      </c>
      <c r="T207" t="s">
        <v>2042</v>
      </c>
    </row>
    <row r="208" spans="1:20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38.844444444444441</v>
      </c>
      <c r="G208" t="s">
        <v>74</v>
      </c>
      <c r="H208">
        <v>57</v>
      </c>
      <c r="I208" s="5">
        <f t="shared" si="13"/>
        <v>61.333333333333336</v>
      </c>
      <c r="J208" t="s">
        <v>21</v>
      </c>
      <c r="K208" t="s">
        <v>22</v>
      </c>
      <c r="L208">
        <v>1267250400</v>
      </c>
      <c r="M208" s="9">
        <f t="shared" si="14"/>
        <v>40236.25</v>
      </c>
      <c r="N208" s="9">
        <f t="shared" si="15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2049</v>
      </c>
      <c r="T208" t="s">
        <v>2036</v>
      </c>
    </row>
    <row r="209" spans="1:20" x14ac:dyDescent="0.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425.7</v>
      </c>
      <c r="G209" t="s">
        <v>20</v>
      </c>
      <c r="H209">
        <v>43</v>
      </c>
      <c r="I209" s="5">
        <f t="shared" si="13"/>
        <v>99</v>
      </c>
      <c r="J209" t="s">
        <v>21</v>
      </c>
      <c r="K209" t="s">
        <v>22</v>
      </c>
      <c r="L209">
        <v>1535432400</v>
      </c>
      <c r="M209" s="9">
        <f t="shared" si="14"/>
        <v>43340.208333333328</v>
      </c>
      <c r="N209" s="9">
        <f t="shared" si="15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2033</v>
      </c>
      <c r="T209" t="s">
        <v>2034</v>
      </c>
    </row>
    <row r="210" spans="1:20" x14ac:dyDescent="0.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101.12239715591672</v>
      </c>
      <c r="G210" t="s">
        <v>20</v>
      </c>
      <c r="H210">
        <v>2053</v>
      </c>
      <c r="I210" s="5">
        <f t="shared" si="13"/>
        <v>96.984900146127615</v>
      </c>
      <c r="J210" t="s">
        <v>21</v>
      </c>
      <c r="K210" t="s">
        <v>22</v>
      </c>
      <c r="L210">
        <v>1510207200</v>
      </c>
      <c r="M210" s="9">
        <f t="shared" si="14"/>
        <v>43048.25</v>
      </c>
      <c r="N210" s="9">
        <f t="shared" si="15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2043</v>
      </c>
      <c r="T210" t="s">
        <v>2044</v>
      </c>
    </row>
    <row r="211" spans="1:20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21.188688946015425</v>
      </c>
      <c r="G211" t="s">
        <v>47</v>
      </c>
      <c r="H211">
        <v>808</v>
      </c>
      <c r="I211" s="5">
        <f t="shared" si="13"/>
        <v>51.004950495049506</v>
      </c>
      <c r="J211" t="s">
        <v>26</v>
      </c>
      <c r="K211" t="s">
        <v>27</v>
      </c>
      <c r="L211">
        <v>1462510800</v>
      </c>
      <c r="M211" s="9">
        <f t="shared" si="14"/>
        <v>42496.208333333328</v>
      </c>
      <c r="N211" s="9">
        <f t="shared" si="15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2043</v>
      </c>
      <c r="T211" t="s">
        <v>2044</v>
      </c>
    </row>
    <row r="212" spans="1:20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67.425531914893625</v>
      </c>
      <c r="G212" t="s">
        <v>14</v>
      </c>
      <c r="H212">
        <v>226</v>
      </c>
      <c r="I212" s="5">
        <f t="shared" si="13"/>
        <v>28.044247787610619</v>
      </c>
      <c r="J212" t="s">
        <v>36</v>
      </c>
      <c r="K212" t="s">
        <v>37</v>
      </c>
      <c r="L212">
        <v>1488520800</v>
      </c>
      <c r="M212" s="9">
        <f t="shared" si="14"/>
        <v>42797.25</v>
      </c>
      <c r="N212" s="9">
        <f t="shared" si="15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2043</v>
      </c>
      <c r="T212" t="s">
        <v>2063</v>
      </c>
    </row>
    <row r="213" spans="1:20" ht="31.5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94.923371647509583</v>
      </c>
      <c r="G213" t="s">
        <v>14</v>
      </c>
      <c r="H213">
        <v>1625</v>
      </c>
      <c r="I213" s="5">
        <f t="shared" si="13"/>
        <v>60.984615384615381</v>
      </c>
      <c r="J213" t="s">
        <v>21</v>
      </c>
      <c r="K213" t="s">
        <v>22</v>
      </c>
      <c r="L213">
        <v>1377579600</v>
      </c>
      <c r="M213" s="9">
        <f t="shared" si="14"/>
        <v>41513.208333333336</v>
      </c>
      <c r="N213" s="9">
        <f t="shared" si="15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2041</v>
      </c>
      <c r="T213" t="s">
        <v>2042</v>
      </c>
    </row>
    <row r="214" spans="1:20" ht="31.5" x14ac:dyDescent="0.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151.85185185185185</v>
      </c>
      <c r="G214" t="s">
        <v>20</v>
      </c>
      <c r="H214">
        <v>168</v>
      </c>
      <c r="I214" s="5">
        <f t="shared" si="13"/>
        <v>73.214285714285708</v>
      </c>
      <c r="J214" t="s">
        <v>21</v>
      </c>
      <c r="K214" t="s">
        <v>22</v>
      </c>
      <c r="L214">
        <v>1576389600</v>
      </c>
      <c r="M214" s="9">
        <f t="shared" si="14"/>
        <v>43814.25</v>
      </c>
      <c r="N214" s="9">
        <f t="shared" si="15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2041</v>
      </c>
      <c r="T214" t="s">
        <v>2042</v>
      </c>
    </row>
    <row r="215" spans="1:20" ht="31.5" x14ac:dyDescent="0.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195.16382252559728</v>
      </c>
      <c r="G215" t="s">
        <v>20</v>
      </c>
      <c r="H215">
        <v>4289</v>
      </c>
      <c r="I215" s="5">
        <f t="shared" si="13"/>
        <v>39.997435299603637</v>
      </c>
      <c r="J215" t="s">
        <v>21</v>
      </c>
      <c r="K215" t="s">
        <v>22</v>
      </c>
      <c r="L215">
        <v>1289019600</v>
      </c>
      <c r="M215" s="9">
        <f t="shared" si="14"/>
        <v>40488.208333333336</v>
      </c>
      <c r="N215" s="9">
        <f t="shared" si="15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2033</v>
      </c>
      <c r="T215" t="s">
        <v>2047</v>
      </c>
    </row>
    <row r="216" spans="1:20" x14ac:dyDescent="0.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1023.1428571428571</v>
      </c>
      <c r="G216" t="s">
        <v>20</v>
      </c>
      <c r="H216">
        <v>165</v>
      </c>
      <c r="I216" s="5">
        <f t="shared" si="13"/>
        <v>86.812121212121212</v>
      </c>
      <c r="J216" t="s">
        <v>21</v>
      </c>
      <c r="K216" t="s">
        <v>22</v>
      </c>
      <c r="L216">
        <v>1282194000</v>
      </c>
      <c r="M216" s="9">
        <f t="shared" si="14"/>
        <v>40409.208333333336</v>
      </c>
      <c r="N216" s="9">
        <f t="shared" si="15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2033</v>
      </c>
      <c r="T216" t="s">
        <v>2034</v>
      </c>
    </row>
    <row r="217" spans="1:20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3.841836734693878</v>
      </c>
      <c r="G217" t="s">
        <v>14</v>
      </c>
      <c r="H217">
        <v>143</v>
      </c>
      <c r="I217" s="5">
        <f t="shared" si="13"/>
        <v>42.125874125874127</v>
      </c>
      <c r="J217" t="s">
        <v>21</v>
      </c>
      <c r="K217" t="s">
        <v>22</v>
      </c>
      <c r="L217">
        <v>1550037600</v>
      </c>
      <c r="M217" s="9">
        <f t="shared" si="14"/>
        <v>43509.25</v>
      </c>
      <c r="N217" s="9">
        <f t="shared" si="15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2041</v>
      </c>
      <c r="T217" t="s">
        <v>2042</v>
      </c>
    </row>
    <row r="218" spans="1:20" x14ac:dyDescent="0.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155.07066557107643</v>
      </c>
      <c r="G218" t="s">
        <v>20</v>
      </c>
      <c r="H218">
        <v>1815</v>
      </c>
      <c r="I218" s="5">
        <f t="shared" si="13"/>
        <v>103.97851239669421</v>
      </c>
      <c r="J218" t="s">
        <v>21</v>
      </c>
      <c r="K218" t="s">
        <v>22</v>
      </c>
      <c r="L218">
        <v>1321941600</v>
      </c>
      <c r="M218" s="9">
        <f t="shared" si="14"/>
        <v>40869.25</v>
      </c>
      <c r="N218" s="9">
        <f t="shared" si="15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2041</v>
      </c>
      <c r="T218" t="s">
        <v>2042</v>
      </c>
    </row>
    <row r="219" spans="1:20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44.753477588871718</v>
      </c>
      <c r="G219" t="s">
        <v>14</v>
      </c>
      <c r="H219">
        <v>934</v>
      </c>
      <c r="I219" s="5">
        <f t="shared" si="13"/>
        <v>62.003211991434689</v>
      </c>
      <c r="J219" t="s">
        <v>21</v>
      </c>
      <c r="K219" t="s">
        <v>22</v>
      </c>
      <c r="L219">
        <v>1556427600</v>
      </c>
      <c r="M219" s="9">
        <f t="shared" si="14"/>
        <v>43583.208333333328</v>
      </c>
      <c r="N219" s="9">
        <f t="shared" si="15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2043</v>
      </c>
      <c r="T219" t="s">
        <v>2063</v>
      </c>
    </row>
    <row r="220" spans="1:20" x14ac:dyDescent="0.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215.94736842105263</v>
      </c>
      <c r="G220" t="s">
        <v>20</v>
      </c>
      <c r="H220">
        <v>397</v>
      </c>
      <c r="I220" s="5">
        <f t="shared" si="13"/>
        <v>31.005037783375315</v>
      </c>
      <c r="J220" t="s">
        <v>40</v>
      </c>
      <c r="K220" t="s">
        <v>41</v>
      </c>
      <c r="L220">
        <v>1320991200</v>
      </c>
      <c r="M220" s="9">
        <f t="shared" si="14"/>
        <v>40858.25</v>
      </c>
      <c r="N220" s="9">
        <f t="shared" si="15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2043</v>
      </c>
      <c r="T220" t="s">
        <v>2053</v>
      </c>
    </row>
    <row r="221" spans="1:20" x14ac:dyDescent="0.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332.12709832134288</v>
      </c>
      <c r="G221" t="s">
        <v>20</v>
      </c>
      <c r="H221">
        <v>1539</v>
      </c>
      <c r="I221" s="5">
        <f t="shared" si="13"/>
        <v>89.991552956465242</v>
      </c>
      <c r="J221" t="s">
        <v>21</v>
      </c>
      <c r="K221" t="s">
        <v>22</v>
      </c>
      <c r="L221">
        <v>1345093200</v>
      </c>
      <c r="M221" s="9">
        <f t="shared" si="14"/>
        <v>41137.208333333336</v>
      </c>
      <c r="N221" s="9">
        <f t="shared" si="15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2043</v>
      </c>
      <c r="T221" t="s">
        <v>2051</v>
      </c>
    </row>
    <row r="222" spans="1:20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8.4430379746835449</v>
      </c>
      <c r="G222" t="s">
        <v>14</v>
      </c>
      <c r="H222">
        <v>17</v>
      </c>
      <c r="I222" s="5">
        <f t="shared" si="13"/>
        <v>39.235294117647058</v>
      </c>
      <c r="J222" t="s">
        <v>21</v>
      </c>
      <c r="K222" t="s">
        <v>22</v>
      </c>
      <c r="L222">
        <v>1309496400</v>
      </c>
      <c r="M222" s="9">
        <f t="shared" si="14"/>
        <v>40725.208333333336</v>
      </c>
      <c r="N222" s="9">
        <f t="shared" si="15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2041</v>
      </c>
      <c r="T222" t="s">
        <v>2042</v>
      </c>
    </row>
    <row r="223" spans="1:20" ht="31.5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98.625514403292186</v>
      </c>
      <c r="G223" t="s">
        <v>14</v>
      </c>
      <c r="H223">
        <v>2179</v>
      </c>
      <c r="I223" s="5">
        <f t="shared" si="13"/>
        <v>54.993116108306566</v>
      </c>
      <c r="J223" t="s">
        <v>21</v>
      </c>
      <c r="K223" t="s">
        <v>22</v>
      </c>
      <c r="L223">
        <v>1340254800</v>
      </c>
      <c r="M223" s="9">
        <f t="shared" si="14"/>
        <v>41081.208333333336</v>
      </c>
      <c r="N223" s="9">
        <f t="shared" si="15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2037</v>
      </c>
      <c r="T223" t="s">
        <v>2038</v>
      </c>
    </row>
    <row r="224" spans="1:20" x14ac:dyDescent="0.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137.97916666666669</v>
      </c>
      <c r="G224" t="s">
        <v>20</v>
      </c>
      <c r="H224">
        <v>138</v>
      </c>
      <c r="I224" s="5">
        <f t="shared" si="13"/>
        <v>47.992753623188406</v>
      </c>
      <c r="J224" t="s">
        <v>21</v>
      </c>
      <c r="K224" t="s">
        <v>22</v>
      </c>
      <c r="L224">
        <v>1412226000</v>
      </c>
      <c r="M224" s="9">
        <f t="shared" si="14"/>
        <v>41914.208333333336</v>
      </c>
      <c r="N224" s="9">
        <f t="shared" si="15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93.81099656357388</v>
      </c>
      <c r="G225" t="s">
        <v>14</v>
      </c>
      <c r="H225">
        <v>931</v>
      </c>
      <c r="I225" s="5">
        <f t="shared" si="13"/>
        <v>87.966702470461868</v>
      </c>
      <c r="J225" t="s">
        <v>21</v>
      </c>
      <c r="K225" t="s">
        <v>22</v>
      </c>
      <c r="L225">
        <v>1458104400</v>
      </c>
      <c r="M225" s="9">
        <f t="shared" si="14"/>
        <v>42445.208333333328</v>
      </c>
      <c r="N225" s="9">
        <f t="shared" si="15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2041</v>
      </c>
      <c r="T225" t="s">
        <v>2042</v>
      </c>
    </row>
    <row r="226" spans="1:20" x14ac:dyDescent="0.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403.63930885529157</v>
      </c>
      <c r="G226" t="s">
        <v>20</v>
      </c>
      <c r="H226">
        <v>3594</v>
      </c>
      <c r="I226" s="5">
        <f t="shared" si="13"/>
        <v>51.999165275459099</v>
      </c>
      <c r="J226" t="s">
        <v>21</v>
      </c>
      <c r="K226" t="s">
        <v>22</v>
      </c>
      <c r="L226">
        <v>1411534800</v>
      </c>
      <c r="M226" s="9">
        <f t="shared" si="14"/>
        <v>41906.208333333336</v>
      </c>
      <c r="N226" s="9">
        <f t="shared" si="15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2043</v>
      </c>
      <c r="T226" t="s">
        <v>2063</v>
      </c>
    </row>
    <row r="227" spans="1:20" x14ac:dyDescent="0.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260.1740412979351</v>
      </c>
      <c r="G227" t="s">
        <v>20</v>
      </c>
      <c r="H227">
        <v>5880</v>
      </c>
      <c r="I227" s="5">
        <f t="shared" si="13"/>
        <v>29.999659863945578</v>
      </c>
      <c r="J227" t="s">
        <v>21</v>
      </c>
      <c r="K227" t="s">
        <v>22</v>
      </c>
      <c r="L227">
        <v>1399093200</v>
      </c>
      <c r="M227" s="9">
        <f t="shared" si="14"/>
        <v>41762.208333333336</v>
      </c>
      <c r="N227" s="9">
        <f t="shared" si="15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2033</v>
      </c>
      <c r="T227" t="s">
        <v>2034</v>
      </c>
    </row>
    <row r="228" spans="1:20" x14ac:dyDescent="0.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366.63333333333333</v>
      </c>
      <c r="G228" t="s">
        <v>20</v>
      </c>
      <c r="H228">
        <v>112</v>
      </c>
      <c r="I228" s="5">
        <f t="shared" si="13"/>
        <v>98.205357142857139</v>
      </c>
      <c r="J228" t="s">
        <v>21</v>
      </c>
      <c r="K228" t="s">
        <v>22</v>
      </c>
      <c r="L228">
        <v>1270702800</v>
      </c>
      <c r="M228" s="9">
        <f t="shared" si="14"/>
        <v>40276.208333333336</v>
      </c>
      <c r="N228" s="9">
        <f t="shared" si="15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168.72085385878489</v>
      </c>
      <c r="G229" t="s">
        <v>20</v>
      </c>
      <c r="H229">
        <v>943</v>
      </c>
      <c r="I229" s="5">
        <f t="shared" si="13"/>
        <v>108.96182396606575</v>
      </c>
      <c r="J229" t="s">
        <v>21</v>
      </c>
      <c r="K229" t="s">
        <v>22</v>
      </c>
      <c r="L229">
        <v>1431666000</v>
      </c>
      <c r="M229" s="9">
        <f t="shared" si="14"/>
        <v>42139.208333333328</v>
      </c>
      <c r="N229" s="9">
        <f t="shared" si="15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2035</v>
      </c>
      <c r="T229" t="s">
        <v>2061</v>
      </c>
    </row>
    <row r="230" spans="1:20" x14ac:dyDescent="0.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119.90717911530093</v>
      </c>
      <c r="G230" t="s">
        <v>20</v>
      </c>
      <c r="H230">
        <v>2468</v>
      </c>
      <c r="I230" s="5">
        <f t="shared" si="13"/>
        <v>66.998379254457049</v>
      </c>
      <c r="J230" t="s">
        <v>21</v>
      </c>
      <c r="K230" t="s">
        <v>22</v>
      </c>
      <c r="L230">
        <v>1472619600</v>
      </c>
      <c r="M230" s="9">
        <f t="shared" si="14"/>
        <v>42613.208333333328</v>
      </c>
      <c r="N230" s="9">
        <f t="shared" si="15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2043</v>
      </c>
      <c r="T230" t="s">
        <v>2051</v>
      </c>
    </row>
    <row r="231" spans="1:20" x14ac:dyDescent="0.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193.68925233644859</v>
      </c>
      <c r="G231" t="s">
        <v>20</v>
      </c>
      <c r="H231">
        <v>2551</v>
      </c>
      <c r="I231" s="5">
        <f t="shared" si="13"/>
        <v>64.99333594668758</v>
      </c>
      <c r="J231" t="s">
        <v>21</v>
      </c>
      <c r="K231" t="s">
        <v>22</v>
      </c>
      <c r="L231">
        <v>1496293200</v>
      </c>
      <c r="M231" s="9">
        <f t="shared" si="14"/>
        <v>42887.208333333328</v>
      </c>
      <c r="N231" s="9">
        <f t="shared" si="15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2035</v>
      </c>
      <c r="T231" t="s">
        <v>2061</v>
      </c>
    </row>
    <row r="232" spans="1:20" x14ac:dyDescent="0.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420.16666666666669</v>
      </c>
      <c r="G232" t="s">
        <v>20</v>
      </c>
      <c r="H232">
        <v>101</v>
      </c>
      <c r="I232" s="5">
        <f t="shared" si="13"/>
        <v>99.841584158415841</v>
      </c>
      <c r="J232" t="s">
        <v>21</v>
      </c>
      <c r="K232" t="s">
        <v>22</v>
      </c>
      <c r="L232">
        <v>1575612000</v>
      </c>
      <c r="M232" s="9">
        <f t="shared" si="14"/>
        <v>43805.25</v>
      </c>
      <c r="N232" s="9">
        <f t="shared" si="15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2035</v>
      </c>
      <c r="T232" t="s">
        <v>2052</v>
      </c>
    </row>
    <row r="233" spans="1:20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76.708333333333329</v>
      </c>
      <c r="G233" t="s">
        <v>74</v>
      </c>
      <c r="H233">
        <v>67</v>
      </c>
      <c r="I233" s="5">
        <f t="shared" si="13"/>
        <v>82.432835820895519</v>
      </c>
      <c r="J233" t="s">
        <v>21</v>
      </c>
      <c r="K233" t="s">
        <v>22</v>
      </c>
      <c r="L233">
        <v>1369112400</v>
      </c>
      <c r="M233" s="9">
        <f t="shared" si="14"/>
        <v>41415.208333333336</v>
      </c>
      <c r="N233" s="9">
        <f t="shared" si="15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2041</v>
      </c>
      <c r="T233" t="s">
        <v>2042</v>
      </c>
    </row>
    <row r="234" spans="1:20" x14ac:dyDescent="0.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171.26470588235293</v>
      </c>
      <c r="G234" t="s">
        <v>20</v>
      </c>
      <c r="H234">
        <v>92</v>
      </c>
      <c r="I234" s="5">
        <f t="shared" si="13"/>
        <v>63.293478260869563</v>
      </c>
      <c r="J234" t="s">
        <v>21</v>
      </c>
      <c r="K234" t="s">
        <v>22</v>
      </c>
      <c r="L234">
        <v>1469422800</v>
      </c>
      <c r="M234" s="9">
        <f t="shared" si="14"/>
        <v>42576.208333333328</v>
      </c>
      <c r="N234" s="9">
        <f t="shared" si="15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2041</v>
      </c>
      <c r="T234" t="s">
        <v>2042</v>
      </c>
    </row>
    <row r="235" spans="1:20" x14ac:dyDescent="0.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157.89473684210526</v>
      </c>
      <c r="G235" t="s">
        <v>20</v>
      </c>
      <c r="H235">
        <v>62</v>
      </c>
      <c r="I235" s="5">
        <f t="shared" si="13"/>
        <v>96.774193548387103</v>
      </c>
      <c r="J235" t="s">
        <v>21</v>
      </c>
      <c r="K235" t="s">
        <v>22</v>
      </c>
      <c r="L235">
        <v>1307854800</v>
      </c>
      <c r="M235" s="9">
        <f t="shared" si="14"/>
        <v>40706.208333333336</v>
      </c>
      <c r="N235" s="9">
        <f t="shared" si="15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2043</v>
      </c>
      <c r="T235" t="s">
        <v>2051</v>
      </c>
    </row>
    <row r="236" spans="1:20" x14ac:dyDescent="0.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109.08</v>
      </c>
      <c r="G236" t="s">
        <v>20</v>
      </c>
      <c r="H236">
        <v>149</v>
      </c>
      <c r="I236" s="5">
        <f t="shared" si="13"/>
        <v>54.906040268456373</v>
      </c>
      <c r="J236" t="s">
        <v>107</v>
      </c>
      <c r="K236" t="s">
        <v>108</v>
      </c>
      <c r="L236">
        <v>1503378000</v>
      </c>
      <c r="M236" s="9">
        <f t="shared" si="14"/>
        <v>42969.208333333328</v>
      </c>
      <c r="N236" s="9">
        <f t="shared" si="15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2035</v>
      </c>
      <c r="T236" t="s">
        <v>2052</v>
      </c>
    </row>
    <row r="237" spans="1:20" ht="31.5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41.732558139534881</v>
      </c>
      <c r="G237" t="s">
        <v>14</v>
      </c>
      <c r="H237">
        <v>92</v>
      </c>
      <c r="I237" s="5">
        <f t="shared" si="13"/>
        <v>39.010869565217391</v>
      </c>
      <c r="J237" t="s">
        <v>21</v>
      </c>
      <c r="K237" t="s">
        <v>22</v>
      </c>
      <c r="L237">
        <v>1486965600</v>
      </c>
      <c r="M237" s="9">
        <f t="shared" si="14"/>
        <v>42779.25</v>
      </c>
      <c r="N237" s="9">
        <f t="shared" si="15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2043</v>
      </c>
      <c r="T237" t="s">
        <v>2051</v>
      </c>
    </row>
    <row r="238" spans="1:20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10.944303797468354</v>
      </c>
      <c r="G238" t="s">
        <v>14</v>
      </c>
      <c r="H238">
        <v>57</v>
      </c>
      <c r="I238" s="5">
        <f t="shared" si="13"/>
        <v>75.84210526315789</v>
      </c>
      <c r="J238" t="s">
        <v>26</v>
      </c>
      <c r="K238" t="s">
        <v>27</v>
      </c>
      <c r="L238">
        <v>1561438800</v>
      </c>
      <c r="M238" s="9">
        <f t="shared" si="14"/>
        <v>43641.208333333328</v>
      </c>
      <c r="N238" s="9">
        <f t="shared" si="15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2033</v>
      </c>
      <c r="T238" t="s">
        <v>2034</v>
      </c>
    </row>
    <row r="239" spans="1:20" ht="31.5" x14ac:dyDescent="0.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159.3763440860215</v>
      </c>
      <c r="G239" t="s">
        <v>20</v>
      </c>
      <c r="H239">
        <v>329</v>
      </c>
      <c r="I239" s="5">
        <f t="shared" si="13"/>
        <v>45.051671732522799</v>
      </c>
      <c r="J239" t="s">
        <v>21</v>
      </c>
      <c r="K239" t="s">
        <v>22</v>
      </c>
      <c r="L239">
        <v>1398402000</v>
      </c>
      <c r="M239" s="9">
        <f t="shared" si="14"/>
        <v>41754.208333333336</v>
      </c>
      <c r="N239" s="9">
        <f t="shared" si="15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2043</v>
      </c>
      <c r="T239" t="s">
        <v>2051</v>
      </c>
    </row>
    <row r="240" spans="1:20" x14ac:dyDescent="0.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422.41666666666669</v>
      </c>
      <c r="G240" t="s">
        <v>20</v>
      </c>
      <c r="H240">
        <v>97</v>
      </c>
      <c r="I240" s="5">
        <f t="shared" si="13"/>
        <v>104.51546391752578</v>
      </c>
      <c r="J240" t="s">
        <v>36</v>
      </c>
      <c r="K240" t="s">
        <v>37</v>
      </c>
      <c r="L240">
        <v>1513231200</v>
      </c>
      <c r="M240" s="9">
        <f t="shared" si="14"/>
        <v>43083.25</v>
      </c>
      <c r="N240" s="9">
        <f t="shared" si="15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2041</v>
      </c>
      <c r="T240" t="s">
        <v>2042</v>
      </c>
    </row>
    <row r="241" spans="1:20" ht="31.5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97.71875</v>
      </c>
      <c r="G241" t="s">
        <v>14</v>
      </c>
      <c r="H241">
        <v>41</v>
      </c>
      <c r="I241" s="5">
        <f t="shared" si="13"/>
        <v>76.268292682926827</v>
      </c>
      <c r="J241" t="s">
        <v>21</v>
      </c>
      <c r="K241" t="s">
        <v>22</v>
      </c>
      <c r="L241">
        <v>1440824400</v>
      </c>
      <c r="M241" s="9">
        <f t="shared" si="14"/>
        <v>42245.208333333328</v>
      </c>
      <c r="N241" s="9">
        <f t="shared" si="15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2039</v>
      </c>
      <c r="T241" t="s">
        <v>2048</v>
      </c>
    </row>
    <row r="242" spans="1:20" x14ac:dyDescent="0.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418.78911564625849</v>
      </c>
      <c r="G242" t="s">
        <v>20</v>
      </c>
      <c r="H242">
        <v>1784</v>
      </c>
      <c r="I242" s="5">
        <f t="shared" si="13"/>
        <v>69.015695067264573</v>
      </c>
      <c r="J242" t="s">
        <v>21</v>
      </c>
      <c r="K242" t="s">
        <v>22</v>
      </c>
      <c r="L242">
        <v>1281070800</v>
      </c>
      <c r="M242" s="9">
        <f t="shared" si="14"/>
        <v>40396.208333333336</v>
      </c>
      <c r="N242" s="9">
        <f t="shared" si="15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2041</v>
      </c>
      <c r="T242" t="s">
        <v>2042</v>
      </c>
    </row>
    <row r="243" spans="1:20" x14ac:dyDescent="0.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101.91632047477745</v>
      </c>
      <c r="G243" t="s">
        <v>20</v>
      </c>
      <c r="H243">
        <v>1684</v>
      </c>
      <c r="I243" s="5">
        <f t="shared" si="13"/>
        <v>101.97684085510689</v>
      </c>
      <c r="J243" t="s">
        <v>26</v>
      </c>
      <c r="K243" t="s">
        <v>27</v>
      </c>
      <c r="L243">
        <v>1397365200</v>
      </c>
      <c r="M243" s="9">
        <f t="shared" si="14"/>
        <v>41742.208333333336</v>
      </c>
      <c r="N243" s="9">
        <f t="shared" si="15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2049</v>
      </c>
      <c r="T243" t="s">
        <v>2050</v>
      </c>
    </row>
    <row r="244" spans="1:20" x14ac:dyDescent="0.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127.72619047619047</v>
      </c>
      <c r="G244" t="s">
        <v>20</v>
      </c>
      <c r="H244">
        <v>250</v>
      </c>
      <c r="I244" s="5">
        <f t="shared" si="13"/>
        <v>42.915999999999997</v>
      </c>
      <c r="J244" t="s">
        <v>21</v>
      </c>
      <c r="K244" t="s">
        <v>22</v>
      </c>
      <c r="L244">
        <v>1494392400</v>
      </c>
      <c r="M244" s="9">
        <f t="shared" si="14"/>
        <v>42865.208333333328</v>
      </c>
      <c r="N244" s="9">
        <f t="shared" si="15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2033</v>
      </c>
      <c r="T244" t="s">
        <v>2034</v>
      </c>
    </row>
    <row r="245" spans="1:20" ht="31.5" x14ac:dyDescent="0.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445.21739130434781</v>
      </c>
      <c r="G245" t="s">
        <v>20</v>
      </c>
      <c r="H245">
        <v>238</v>
      </c>
      <c r="I245" s="5">
        <f t="shared" si="13"/>
        <v>43.025210084033617</v>
      </c>
      <c r="J245" t="s">
        <v>21</v>
      </c>
      <c r="K245" t="s">
        <v>22</v>
      </c>
      <c r="L245">
        <v>1520143200</v>
      </c>
      <c r="M245" s="9">
        <f t="shared" si="14"/>
        <v>43163.25</v>
      </c>
      <c r="N245" s="9">
        <f t="shared" si="15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2041</v>
      </c>
      <c r="T245" t="s">
        <v>2042</v>
      </c>
    </row>
    <row r="246" spans="1:20" ht="31.5" x14ac:dyDescent="0.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569.71428571428578</v>
      </c>
      <c r="G246" t="s">
        <v>20</v>
      </c>
      <c r="H246">
        <v>53</v>
      </c>
      <c r="I246" s="5">
        <f t="shared" si="13"/>
        <v>75.245283018867923</v>
      </c>
      <c r="J246" t="s">
        <v>21</v>
      </c>
      <c r="K246" t="s">
        <v>22</v>
      </c>
      <c r="L246">
        <v>1405314000</v>
      </c>
      <c r="M246" s="9">
        <f t="shared" si="14"/>
        <v>41834.208333333336</v>
      </c>
      <c r="N246" s="9">
        <f t="shared" si="15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2041</v>
      </c>
      <c r="T246" t="s">
        <v>2042</v>
      </c>
    </row>
    <row r="247" spans="1:20" x14ac:dyDescent="0.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509.34482758620686</v>
      </c>
      <c r="G247" t="s">
        <v>20</v>
      </c>
      <c r="H247">
        <v>214</v>
      </c>
      <c r="I247" s="5">
        <f t="shared" si="13"/>
        <v>69.023364485981304</v>
      </c>
      <c r="J247" t="s">
        <v>21</v>
      </c>
      <c r="K247" t="s">
        <v>22</v>
      </c>
      <c r="L247">
        <v>1396846800</v>
      </c>
      <c r="M247" s="9">
        <f t="shared" si="14"/>
        <v>41736.208333333336</v>
      </c>
      <c r="N247" s="9">
        <f t="shared" si="15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2041</v>
      </c>
      <c r="T247" t="s">
        <v>2042</v>
      </c>
    </row>
    <row r="248" spans="1:20" x14ac:dyDescent="0.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325.5333333333333</v>
      </c>
      <c r="G248" t="s">
        <v>20</v>
      </c>
      <c r="H248">
        <v>222</v>
      </c>
      <c r="I248" s="5">
        <f t="shared" si="13"/>
        <v>65.986486486486484</v>
      </c>
      <c r="J248" t="s">
        <v>21</v>
      </c>
      <c r="K248" t="s">
        <v>22</v>
      </c>
      <c r="L248">
        <v>1375678800</v>
      </c>
      <c r="M248" s="9">
        <f t="shared" si="14"/>
        <v>41491.208333333336</v>
      </c>
      <c r="N248" s="9">
        <f t="shared" si="15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2039</v>
      </c>
      <c r="T248" t="s">
        <v>2040</v>
      </c>
    </row>
    <row r="249" spans="1:20" x14ac:dyDescent="0.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932.61616161616166</v>
      </c>
      <c r="G249" t="s">
        <v>20</v>
      </c>
      <c r="H249">
        <v>1884</v>
      </c>
      <c r="I249" s="5">
        <f t="shared" si="13"/>
        <v>98.013800424628457</v>
      </c>
      <c r="J249" t="s">
        <v>21</v>
      </c>
      <c r="K249" t="s">
        <v>22</v>
      </c>
      <c r="L249">
        <v>1482386400</v>
      </c>
      <c r="M249" s="9">
        <f t="shared" si="14"/>
        <v>42726.25</v>
      </c>
      <c r="N249" s="9">
        <f t="shared" si="15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2049</v>
      </c>
      <c r="T249" t="s">
        <v>2036</v>
      </c>
    </row>
    <row r="250" spans="1:20" x14ac:dyDescent="0.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211.33870967741933</v>
      </c>
      <c r="G250" t="s">
        <v>20</v>
      </c>
      <c r="H250">
        <v>218</v>
      </c>
      <c r="I250" s="5">
        <f t="shared" si="13"/>
        <v>60.105504587155963</v>
      </c>
      <c r="J250" t="s">
        <v>26</v>
      </c>
      <c r="K250" t="s">
        <v>27</v>
      </c>
      <c r="L250">
        <v>1420005600</v>
      </c>
      <c r="M250" s="9">
        <f t="shared" si="14"/>
        <v>42004.25</v>
      </c>
      <c r="N250" s="9">
        <f t="shared" si="15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2035</v>
      </c>
      <c r="T250" t="s">
        <v>2061</v>
      </c>
    </row>
    <row r="251" spans="1:20" x14ac:dyDescent="0.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273.32520325203251</v>
      </c>
      <c r="G251" t="s">
        <v>20</v>
      </c>
      <c r="H251">
        <v>6465</v>
      </c>
      <c r="I251" s="5">
        <f t="shared" si="13"/>
        <v>26.000773395204948</v>
      </c>
      <c r="J251" t="s">
        <v>21</v>
      </c>
      <c r="K251" t="s">
        <v>22</v>
      </c>
      <c r="L251">
        <v>1420178400</v>
      </c>
      <c r="M251" s="9">
        <f t="shared" si="14"/>
        <v>42006.25</v>
      </c>
      <c r="N251" s="9">
        <f t="shared" si="15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2049</v>
      </c>
      <c r="T251" t="s">
        <v>2059</v>
      </c>
    </row>
    <row r="252" spans="1:20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3</v>
      </c>
      <c r="G252" t="s">
        <v>14</v>
      </c>
      <c r="H252">
        <v>1</v>
      </c>
      <c r="I252" s="5">
        <f t="shared" si="13"/>
        <v>3</v>
      </c>
      <c r="J252" t="s">
        <v>21</v>
      </c>
      <c r="K252" t="s">
        <v>22</v>
      </c>
      <c r="L252">
        <v>1264399200</v>
      </c>
      <c r="M252" s="9">
        <f t="shared" si="14"/>
        <v>40203.25</v>
      </c>
      <c r="N252" s="9">
        <f t="shared" si="15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2033</v>
      </c>
      <c r="T252" t="s">
        <v>2034</v>
      </c>
    </row>
    <row r="253" spans="1:20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54.084507042253513</v>
      </c>
      <c r="G253" t="s">
        <v>14</v>
      </c>
      <c r="H253">
        <v>101</v>
      </c>
      <c r="I253" s="5">
        <f t="shared" si="13"/>
        <v>38.019801980198018</v>
      </c>
      <c r="J253" t="s">
        <v>21</v>
      </c>
      <c r="K253" t="s">
        <v>22</v>
      </c>
      <c r="L253">
        <v>1355032800</v>
      </c>
      <c r="M253" s="9">
        <f t="shared" si="14"/>
        <v>41252.25</v>
      </c>
      <c r="N253" s="9">
        <f t="shared" si="15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2041</v>
      </c>
      <c r="T253" t="s">
        <v>2042</v>
      </c>
    </row>
    <row r="254" spans="1:20" ht="31.5" x14ac:dyDescent="0.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626.29999999999995</v>
      </c>
      <c r="G254" t="s">
        <v>20</v>
      </c>
      <c r="H254">
        <v>59</v>
      </c>
      <c r="I254" s="5">
        <f t="shared" si="13"/>
        <v>106.15254237288136</v>
      </c>
      <c r="J254" t="s">
        <v>21</v>
      </c>
      <c r="K254" t="s">
        <v>22</v>
      </c>
      <c r="L254">
        <v>1382677200</v>
      </c>
      <c r="M254" s="9">
        <f t="shared" si="14"/>
        <v>41572.208333333336</v>
      </c>
      <c r="N254" s="9">
        <f t="shared" si="15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2041</v>
      </c>
      <c r="T254" t="s">
        <v>2042</v>
      </c>
    </row>
    <row r="255" spans="1:20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89.021399176954731</v>
      </c>
      <c r="G255" t="s">
        <v>14</v>
      </c>
      <c r="H255">
        <v>1335</v>
      </c>
      <c r="I255" s="5">
        <f t="shared" si="13"/>
        <v>81.019475655430711</v>
      </c>
      <c r="J255" t="s">
        <v>15</v>
      </c>
      <c r="K255" t="s">
        <v>16</v>
      </c>
      <c r="L255">
        <v>1302238800</v>
      </c>
      <c r="M255" s="9">
        <f t="shared" si="14"/>
        <v>40641.208333333336</v>
      </c>
      <c r="N255" s="9">
        <f t="shared" si="15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2043</v>
      </c>
      <c r="T255" t="s">
        <v>2046</v>
      </c>
    </row>
    <row r="256" spans="1:20" ht="31.5" x14ac:dyDescent="0.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184.89130434782609</v>
      </c>
      <c r="G256" t="s">
        <v>20</v>
      </c>
      <c r="H256">
        <v>88</v>
      </c>
      <c r="I256" s="5">
        <f t="shared" si="13"/>
        <v>96.647727272727266</v>
      </c>
      <c r="J256" t="s">
        <v>21</v>
      </c>
      <c r="K256" t="s">
        <v>22</v>
      </c>
      <c r="L256">
        <v>1487656800</v>
      </c>
      <c r="M256" s="9">
        <f t="shared" si="14"/>
        <v>42787.25</v>
      </c>
      <c r="N256" s="9">
        <f t="shared" si="15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2049</v>
      </c>
      <c r="T256" t="s">
        <v>2050</v>
      </c>
    </row>
    <row r="257" spans="1:20" ht="31.5" x14ac:dyDescent="0.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120.16770186335404</v>
      </c>
      <c r="G257" t="s">
        <v>20</v>
      </c>
      <c r="H257">
        <v>1697</v>
      </c>
      <c r="I257" s="5">
        <f t="shared" si="13"/>
        <v>57.003535651149086</v>
      </c>
      <c r="J257" t="s">
        <v>21</v>
      </c>
      <c r="K257" t="s">
        <v>22</v>
      </c>
      <c r="L257">
        <v>1297836000</v>
      </c>
      <c r="M257" s="9">
        <f t="shared" si="14"/>
        <v>40590.25</v>
      </c>
      <c r="N257" s="9">
        <f t="shared" si="15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2033</v>
      </c>
      <c r="T257" t="s">
        <v>2034</v>
      </c>
    </row>
    <row r="258" spans="1:20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23.390243902439025</v>
      </c>
      <c r="G258" t="s">
        <v>14</v>
      </c>
      <c r="H258">
        <v>15</v>
      </c>
      <c r="I258" s="5">
        <f t="shared" si="13"/>
        <v>63.93333333333333</v>
      </c>
      <c r="J258" t="s">
        <v>40</v>
      </c>
      <c r="K258" t="s">
        <v>41</v>
      </c>
      <c r="L258">
        <v>1453615200</v>
      </c>
      <c r="M258" s="9">
        <f t="shared" si="14"/>
        <v>42393.25</v>
      </c>
      <c r="N258" s="9">
        <f t="shared" si="15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2033</v>
      </c>
      <c r="T258" t="s">
        <v>2034</v>
      </c>
    </row>
    <row r="259" spans="1:20" x14ac:dyDescent="0.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(E259/D259)*100</f>
        <v>146</v>
      </c>
      <c r="G259" t="s">
        <v>20</v>
      </c>
      <c r="H259">
        <v>92</v>
      </c>
      <c r="I259" s="5">
        <f t="shared" ref="I259:I322" si="17">E259/H259</f>
        <v>90.456521739130437</v>
      </c>
      <c r="J259" t="s">
        <v>21</v>
      </c>
      <c r="K259" t="s">
        <v>22</v>
      </c>
      <c r="L259">
        <v>1362463200</v>
      </c>
      <c r="M259" s="9">
        <f t="shared" ref="M259:M322" si="18">L259/86400+25569</f>
        <v>41338.25</v>
      </c>
      <c r="N259" s="9">
        <f t="shared" ref="N259:N322" si="19">O259/86400+25569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2041</v>
      </c>
      <c r="T259" t="s">
        <v>2042</v>
      </c>
    </row>
    <row r="260" spans="1:20" x14ac:dyDescent="0.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268.48</v>
      </c>
      <c r="G260" t="s">
        <v>20</v>
      </c>
      <c r="H260">
        <v>186</v>
      </c>
      <c r="I260" s="5">
        <f t="shared" si="17"/>
        <v>72.172043010752688</v>
      </c>
      <c r="J260" t="s">
        <v>21</v>
      </c>
      <c r="K260" t="s">
        <v>22</v>
      </c>
      <c r="L260">
        <v>1481176800</v>
      </c>
      <c r="M260" s="9">
        <f t="shared" si="18"/>
        <v>42712.25</v>
      </c>
      <c r="N260" s="9">
        <f t="shared" si="19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2041</v>
      </c>
      <c r="T260" t="s">
        <v>2042</v>
      </c>
    </row>
    <row r="261" spans="1:20" ht="31.5" x14ac:dyDescent="0.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597.5</v>
      </c>
      <c r="G261" t="s">
        <v>20</v>
      </c>
      <c r="H261">
        <v>138</v>
      </c>
      <c r="I261" s="5">
        <f t="shared" si="17"/>
        <v>77.934782608695656</v>
      </c>
      <c r="J261" t="s">
        <v>21</v>
      </c>
      <c r="K261" t="s">
        <v>22</v>
      </c>
      <c r="L261">
        <v>1354946400</v>
      </c>
      <c r="M261" s="9">
        <f t="shared" si="18"/>
        <v>41251.25</v>
      </c>
      <c r="N261" s="9">
        <f t="shared" si="19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157.69841269841268</v>
      </c>
      <c r="G262" t="s">
        <v>20</v>
      </c>
      <c r="H262">
        <v>261</v>
      </c>
      <c r="I262" s="5">
        <f t="shared" si="17"/>
        <v>38.065134099616856</v>
      </c>
      <c r="J262" t="s">
        <v>21</v>
      </c>
      <c r="K262" t="s">
        <v>22</v>
      </c>
      <c r="L262">
        <v>1348808400</v>
      </c>
      <c r="M262" s="9">
        <f t="shared" si="18"/>
        <v>41180.208333333336</v>
      </c>
      <c r="N262" s="9">
        <f t="shared" si="19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2033</v>
      </c>
      <c r="T262" t="s">
        <v>2034</v>
      </c>
    </row>
    <row r="263" spans="1:20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31.201660735468568</v>
      </c>
      <c r="G263" t="s">
        <v>14</v>
      </c>
      <c r="H263">
        <v>454</v>
      </c>
      <c r="I263" s="5">
        <f t="shared" si="17"/>
        <v>57.936123348017624</v>
      </c>
      <c r="J263" t="s">
        <v>21</v>
      </c>
      <c r="K263" t="s">
        <v>22</v>
      </c>
      <c r="L263">
        <v>1282712400</v>
      </c>
      <c r="M263" s="9">
        <f t="shared" si="18"/>
        <v>40415.208333333336</v>
      </c>
      <c r="N263" s="9">
        <f t="shared" si="19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2033</v>
      </c>
      <c r="T263" t="s">
        <v>2034</v>
      </c>
    </row>
    <row r="264" spans="1:20" x14ac:dyDescent="0.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313.41176470588238</v>
      </c>
      <c r="G264" t="s">
        <v>20</v>
      </c>
      <c r="H264">
        <v>107</v>
      </c>
      <c r="I264" s="5">
        <f t="shared" si="17"/>
        <v>49.794392523364486</v>
      </c>
      <c r="J264" t="s">
        <v>21</v>
      </c>
      <c r="K264" t="s">
        <v>22</v>
      </c>
      <c r="L264">
        <v>1301979600</v>
      </c>
      <c r="M264" s="9">
        <f t="shared" si="18"/>
        <v>40638.208333333336</v>
      </c>
      <c r="N264" s="9">
        <f t="shared" si="19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2033</v>
      </c>
      <c r="T264" t="s">
        <v>2047</v>
      </c>
    </row>
    <row r="265" spans="1:20" x14ac:dyDescent="0.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370.89655172413791</v>
      </c>
      <c r="G265" t="s">
        <v>20</v>
      </c>
      <c r="H265">
        <v>199</v>
      </c>
      <c r="I265" s="5">
        <f t="shared" si="17"/>
        <v>54.050251256281406</v>
      </c>
      <c r="J265" t="s">
        <v>21</v>
      </c>
      <c r="K265" t="s">
        <v>22</v>
      </c>
      <c r="L265">
        <v>1263016800</v>
      </c>
      <c r="M265" s="9">
        <f t="shared" si="18"/>
        <v>40187.25</v>
      </c>
      <c r="N265" s="9">
        <f t="shared" si="19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362.66447368421052</v>
      </c>
      <c r="G266" t="s">
        <v>20</v>
      </c>
      <c r="H266">
        <v>5512</v>
      </c>
      <c r="I266" s="5">
        <f t="shared" si="17"/>
        <v>30.002721335268504</v>
      </c>
      <c r="J266" t="s">
        <v>21</v>
      </c>
      <c r="K266" t="s">
        <v>22</v>
      </c>
      <c r="L266">
        <v>1360648800</v>
      </c>
      <c r="M266" s="9">
        <f t="shared" si="18"/>
        <v>41317.25</v>
      </c>
      <c r="N266" s="9">
        <f t="shared" si="19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2041</v>
      </c>
      <c r="T266" t="s">
        <v>2042</v>
      </c>
    </row>
    <row r="267" spans="1:20" x14ac:dyDescent="0.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123.08163265306122</v>
      </c>
      <c r="G267" t="s">
        <v>20</v>
      </c>
      <c r="H267">
        <v>86</v>
      </c>
      <c r="I267" s="5">
        <f t="shared" si="17"/>
        <v>70.127906976744185</v>
      </c>
      <c r="J267" t="s">
        <v>21</v>
      </c>
      <c r="K267" t="s">
        <v>22</v>
      </c>
      <c r="L267">
        <v>1451800800</v>
      </c>
      <c r="M267" s="9">
        <f t="shared" si="18"/>
        <v>42372.25</v>
      </c>
      <c r="N267" s="9">
        <f t="shared" si="19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2041</v>
      </c>
      <c r="T267" t="s">
        <v>2042</v>
      </c>
    </row>
    <row r="268" spans="1:20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76.766756032171585</v>
      </c>
      <c r="G268" t="s">
        <v>14</v>
      </c>
      <c r="H268">
        <v>3182</v>
      </c>
      <c r="I268" s="5">
        <f t="shared" si="17"/>
        <v>26.996228786926462</v>
      </c>
      <c r="J268" t="s">
        <v>107</v>
      </c>
      <c r="K268" t="s">
        <v>108</v>
      </c>
      <c r="L268">
        <v>1415340000</v>
      </c>
      <c r="M268" s="9">
        <f t="shared" si="18"/>
        <v>41950.25</v>
      </c>
      <c r="N268" s="9">
        <f t="shared" si="19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2033</v>
      </c>
      <c r="T268" t="s">
        <v>2058</v>
      </c>
    </row>
    <row r="269" spans="1:20" x14ac:dyDescent="0.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233.62012987012989</v>
      </c>
      <c r="G269" t="s">
        <v>20</v>
      </c>
      <c r="H269">
        <v>2768</v>
      </c>
      <c r="I269" s="5">
        <f t="shared" si="17"/>
        <v>51.990606936416185</v>
      </c>
      <c r="J269" t="s">
        <v>26</v>
      </c>
      <c r="K269" t="s">
        <v>27</v>
      </c>
      <c r="L269">
        <v>1351054800</v>
      </c>
      <c r="M269" s="9">
        <f t="shared" si="18"/>
        <v>41206.208333333336</v>
      </c>
      <c r="N269" s="9">
        <f t="shared" si="19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2041</v>
      </c>
      <c r="T269" t="s">
        <v>2042</v>
      </c>
    </row>
    <row r="270" spans="1:20" x14ac:dyDescent="0.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180.53333333333333</v>
      </c>
      <c r="G270" t="s">
        <v>20</v>
      </c>
      <c r="H270">
        <v>48</v>
      </c>
      <c r="I270" s="5">
        <f t="shared" si="17"/>
        <v>56.416666666666664</v>
      </c>
      <c r="J270" t="s">
        <v>21</v>
      </c>
      <c r="K270" t="s">
        <v>22</v>
      </c>
      <c r="L270">
        <v>1349326800</v>
      </c>
      <c r="M270" s="9">
        <f t="shared" si="18"/>
        <v>41186.208333333336</v>
      </c>
      <c r="N270" s="9">
        <f t="shared" si="19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2043</v>
      </c>
      <c r="T270" t="s">
        <v>2044</v>
      </c>
    </row>
    <row r="271" spans="1:20" x14ac:dyDescent="0.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252.62857142857143</v>
      </c>
      <c r="G271" t="s">
        <v>20</v>
      </c>
      <c r="H271">
        <v>87</v>
      </c>
      <c r="I271" s="5">
        <f t="shared" si="17"/>
        <v>101.63218390804597</v>
      </c>
      <c r="J271" t="s">
        <v>21</v>
      </c>
      <c r="K271" t="s">
        <v>22</v>
      </c>
      <c r="L271">
        <v>1548914400</v>
      </c>
      <c r="M271" s="9">
        <f t="shared" si="18"/>
        <v>43496.25</v>
      </c>
      <c r="N271" s="9">
        <f t="shared" si="19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2043</v>
      </c>
      <c r="T271" t="s">
        <v>2060</v>
      </c>
    </row>
    <row r="272" spans="1:20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27.176538240368025</v>
      </c>
      <c r="G272" t="s">
        <v>74</v>
      </c>
      <c r="H272">
        <v>1890</v>
      </c>
      <c r="I272" s="5">
        <f t="shared" si="17"/>
        <v>25.005291005291006</v>
      </c>
      <c r="J272" t="s">
        <v>21</v>
      </c>
      <c r="K272" t="s">
        <v>22</v>
      </c>
      <c r="L272">
        <v>1291269600</v>
      </c>
      <c r="M272" s="9">
        <f t="shared" si="18"/>
        <v>40514.25</v>
      </c>
      <c r="N272" s="9">
        <f t="shared" si="19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2035</v>
      </c>
      <c r="T272" t="s">
        <v>2052</v>
      </c>
    </row>
    <row r="273" spans="1:20" ht="31.5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</v>
      </c>
      <c r="G273" t="s">
        <v>47</v>
      </c>
      <c r="H273">
        <v>61</v>
      </c>
      <c r="I273" s="5">
        <f t="shared" si="17"/>
        <v>32.016393442622949</v>
      </c>
      <c r="J273" t="s">
        <v>21</v>
      </c>
      <c r="K273" t="s">
        <v>22</v>
      </c>
      <c r="L273">
        <v>1449468000</v>
      </c>
      <c r="M273" s="9">
        <f t="shared" si="18"/>
        <v>42345.25</v>
      </c>
      <c r="N273" s="9">
        <f t="shared" si="19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304.0097847358121</v>
      </c>
      <c r="G274" t="s">
        <v>20</v>
      </c>
      <c r="H274">
        <v>1894</v>
      </c>
      <c r="I274" s="5">
        <f t="shared" si="17"/>
        <v>82.021647307286173</v>
      </c>
      <c r="J274" t="s">
        <v>21</v>
      </c>
      <c r="K274" t="s">
        <v>22</v>
      </c>
      <c r="L274">
        <v>1562734800</v>
      </c>
      <c r="M274" s="9">
        <f t="shared" si="18"/>
        <v>43656.208333333328</v>
      </c>
      <c r="N274" s="9">
        <f t="shared" si="19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2041</v>
      </c>
      <c r="T274" t="s">
        <v>2042</v>
      </c>
    </row>
    <row r="275" spans="1:20" x14ac:dyDescent="0.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137.23076923076923</v>
      </c>
      <c r="G275" t="s">
        <v>20</v>
      </c>
      <c r="H275">
        <v>282</v>
      </c>
      <c r="I275" s="5">
        <f t="shared" si="17"/>
        <v>37.957446808510639</v>
      </c>
      <c r="J275" t="s">
        <v>15</v>
      </c>
      <c r="K275" t="s">
        <v>16</v>
      </c>
      <c r="L275">
        <v>1505624400</v>
      </c>
      <c r="M275" s="9">
        <f t="shared" si="18"/>
        <v>42995.208333333328</v>
      </c>
      <c r="N275" s="9">
        <f t="shared" si="19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2041</v>
      </c>
      <c r="T275" t="s">
        <v>2042</v>
      </c>
    </row>
    <row r="276" spans="1:20" ht="31.5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32.208333333333336</v>
      </c>
      <c r="G276" t="s">
        <v>14</v>
      </c>
      <c r="H276">
        <v>15</v>
      </c>
      <c r="I276" s="5">
        <f t="shared" si="17"/>
        <v>51.533333333333331</v>
      </c>
      <c r="J276" t="s">
        <v>21</v>
      </c>
      <c r="K276" t="s">
        <v>22</v>
      </c>
      <c r="L276">
        <v>1509948000</v>
      </c>
      <c r="M276" s="9">
        <f t="shared" si="18"/>
        <v>43045.25</v>
      </c>
      <c r="N276" s="9">
        <f t="shared" si="19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2041</v>
      </c>
      <c r="T276" t="s">
        <v>2042</v>
      </c>
    </row>
    <row r="277" spans="1:20" ht="31.5" x14ac:dyDescent="0.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241.51282051282053</v>
      </c>
      <c r="G277" t="s">
        <v>20</v>
      </c>
      <c r="H277">
        <v>116</v>
      </c>
      <c r="I277" s="5">
        <f t="shared" si="17"/>
        <v>81.198275862068968</v>
      </c>
      <c r="J277" t="s">
        <v>21</v>
      </c>
      <c r="K277" t="s">
        <v>22</v>
      </c>
      <c r="L277">
        <v>1554526800</v>
      </c>
      <c r="M277" s="9">
        <f t="shared" si="18"/>
        <v>43561.208333333328</v>
      </c>
      <c r="N277" s="9">
        <f t="shared" si="19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2049</v>
      </c>
      <c r="T277" t="s">
        <v>2059</v>
      </c>
    </row>
    <row r="278" spans="1:20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96.8</v>
      </c>
      <c r="G278" t="s">
        <v>14</v>
      </c>
      <c r="H278">
        <v>133</v>
      </c>
      <c r="I278" s="5">
        <f t="shared" si="17"/>
        <v>40.030075187969928</v>
      </c>
      <c r="J278" t="s">
        <v>21</v>
      </c>
      <c r="K278" t="s">
        <v>22</v>
      </c>
      <c r="L278">
        <v>1334811600</v>
      </c>
      <c r="M278" s="9">
        <f t="shared" si="18"/>
        <v>41018.208333333336</v>
      </c>
      <c r="N278" s="9">
        <f t="shared" si="19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2035</v>
      </c>
      <c r="T278" t="s">
        <v>2052</v>
      </c>
    </row>
    <row r="279" spans="1:20" ht="31.5" x14ac:dyDescent="0.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1066.4285714285716</v>
      </c>
      <c r="G279" t="s">
        <v>20</v>
      </c>
      <c r="H279">
        <v>83</v>
      </c>
      <c r="I279" s="5">
        <f t="shared" si="17"/>
        <v>89.939759036144579</v>
      </c>
      <c r="J279" t="s">
        <v>21</v>
      </c>
      <c r="K279" t="s">
        <v>22</v>
      </c>
      <c r="L279">
        <v>1279515600</v>
      </c>
      <c r="M279" s="9">
        <f t="shared" si="18"/>
        <v>40378.208333333336</v>
      </c>
      <c r="N279" s="9">
        <f t="shared" si="19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2041</v>
      </c>
      <c r="T279" t="s">
        <v>2042</v>
      </c>
    </row>
    <row r="280" spans="1:20" x14ac:dyDescent="0.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325.88888888888891</v>
      </c>
      <c r="G280" t="s">
        <v>20</v>
      </c>
      <c r="H280">
        <v>91</v>
      </c>
      <c r="I280" s="5">
        <f t="shared" si="17"/>
        <v>96.692307692307693</v>
      </c>
      <c r="J280" t="s">
        <v>21</v>
      </c>
      <c r="K280" t="s">
        <v>22</v>
      </c>
      <c r="L280">
        <v>1353909600</v>
      </c>
      <c r="M280" s="9">
        <f t="shared" si="18"/>
        <v>41239.25</v>
      </c>
      <c r="N280" s="9">
        <f t="shared" si="19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2039</v>
      </c>
      <c r="T280" t="s">
        <v>2040</v>
      </c>
    </row>
    <row r="281" spans="1:20" x14ac:dyDescent="0.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170.70000000000002</v>
      </c>
      <c r="G281" t="s">
        <v>20</v>
      </c>
      <c r="H281">
        <v>546</v>
      </c>
      <c r="I281" s="5">
        <f t="shared" si="17"/>
        <v>25.010989010989011</v>
      </c>
      <c r="J281" t="s">
        <v>21</v>
      </c>
      <c r="K281" t="s">
        <v>22</v>
      </c>
      <c r="L281">
        <v>1535950800</v>
      </c>
      <c r="M281" s="9">
        <f t="shared" si="18"/>
        <v>43346.208333333328</v>
      </c>
      <c r="N281" s="9">
        <f t="shared" si="19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2041</v>
      </c>
      <c r="T281" t="s">
        <v>2042</v>
      </c>
    </row>
    <row r="282" spans="1:20" ht="31.5" x14ac:dyDescent="0.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581.44000000000005</v>
      </c>
      <c r="G282" t="s">
        <v>20</v>
      </c>
      <c r="H282">
        <v>393</v>
      </c>
      <c r="I282" s="5">
        <f t="shared" si="17"/>
        <v>36.987277353689571</v>
      </c>
      <c r="J282" t="s">
        <v>21</v>
      </c>
      <c r="K282" t="s">
        <v>22</v>
      </c>
      <c r="L282">
        <v>1511244000</v>
      </c>
      <c r="M282" s="9">
        <f t="shared" si="18"/>
        <v>43060.25</v>
      </c>
      <c r="N282" s="9">
        <f t="shared" si="19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2043</v>
      </c>
      <c r="T282" t="s">
        <v>2051</v>
      </c>
    </row>
    <row r="283" spans="1:20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91.520972644376897</v>
      </c>
      <c r="G283" t="s">
        <v>14</v>
      </c>
      <c r="H283">
        <v>2062</v>
      </c>
      <c r="I283" s="5">
        <f t="shared" si="17"/>
        <v>73.012609117361791</v>
      </c>
      <c r="J283" t="s">
        <v>21</v>
      </c>
      <c r="K283" t="s">
        <v>22</v>
      </c>
      <c r="L283">
        <v>1331445600</v>
      </c>
      <c r="M283" s="9">
        <f t="shared" si="18"/>
        <v>40979.25</v>
      </c>
      <c r="N283" s="9">
        <f t="shared" si="19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2041</v>
      </c>
      <c r="T283" t="s">
        <v>2042</v>
      </c>
    </row>
    <row r="284" spans="1:20" x14ac:dyDescent="0.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108.04761904761904</v>
      </c>
      <c r="G284" t="s">
        <v>20</v>
      </c>
      <c r="H284">
        <v>133</v>
      </c>
      <c r="I284" s="5">
        <f t="shared" si="17"/>
        <v>68.240601503759393</v>
      </c>
      <c r="J284" t="s">
        <v>21</v>
      </c>
      <c r="K284" t="s">
        <v>22</v>
      </c>
      <c r="L284">
        <v>1480226400</v>
      </c>
      <c r="M284" s="9">
        <f t="shared" si="18"/>
        <v>42701.25</v>
      </c>
      <c r="N284" s="9">
        <f t="shared" si="19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2043</v>
      </c>
      <c r="T284" t="s">
        <v>2060</v>
      </c>
    </row>
    <row r="285" spans="1:20" ht="31.5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18.728395061728396</v>
      </c>
      <c r="G285" t="s">
        <v>14</v>
      </c>
      <c r="H285">
        <v>29</v>
      </c>
      <c r="I285" s="5">
        <f t="shared" si="17"/>
        <v>52.310344827586206</v>
      </c>
      <c r="J285" t="s">
        <v>36</v>
      </c>
      <c r="K285" t="s">
        <v>37</v>
      </c>
      <c r="L285">
        <v>1464584400</v>
      </c>
      <c r="M285" s="9">
        <f t="shared" si="18"/>
        <v>42520.208333333328</v>
      </c>
      <c r="N285" s="9">
        <f t="shared" si="19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2033</v>
      </c>
      <c r="T285" t="s">
        <v>2034</v>
      </c>
    </row>
    <row r="286" spans="1:20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83.193877551020407</v>
      </c>
      <c r="G286" t="s">
        <v>14</v>
      </c>
      <c r="H286">
        <v>132</v>
      </c>
      <c r="I286" s="5">
        <f t="shared" si="17"/>
        <v>61.765151515151516</v>
      </c>
      <c r="J286" t="s">
        <v>21</v>
      </c>
      <c r="K286" t="s">
        <v>22</v>
      </c>
      <c r="L286">
        <v>1335848400</v>
      </c>
      <c r="M286" s="9">
        <f t="shared" si="18"/>
        <v>41030.208333333336</v>
      </c>
      <c r="N286" s="9">
        <f t="shared" si="19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2039</v>
      </c>
      <c r="T286" t="s">
        <v>2040</v>
      </c>
    </row>
    <row r="287" spans="1:20" x14ac:dyDescent="0.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706.33333333333337</v>
      </c>
      <c r="G287" t="s">
        <v>20</v>
      </c>
      <c r="H287">
        <v>254</v>
      </c>
      <c r="I287" s="5">
        <f t="shared" si="17"/>
        <v>25.027559055118111</v>
      </c>
      <c r="J287" t="s">
        <v>21</v>
      </c>
      <c r="K287" t="s">
        <v>22</v>
      </c>
      <c r="L287">
        <v>1473483600</v>
      </c>
      <c r="M287" s="9">
        <f t="shared" si="18"/>
        <v>42623.208333333328</v>
      </c>
      <c r="N287" s="9">
        <f t="shared" si="19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2041</v>
      </c>
      <c r="T287" t="s">
        <v>2042</v>
      </c>
    </row>
    <row r="288" spans="1:20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17.446030330062445</v>
      </c>
      <c r="G288" t="s">
        <v>74</v>
      </c>
      <c r="H288">
        <v>184</v>
      </c>
      <c r="I288" s="5">
        <f t="shared" si="17"/>
        <v>106.28804347826087</v>
      </c>
      <c r="J288" t="s">
        <v>21</v>
      </c>
      <c r="K288" t="s">
        <v>22</v>
      </c>
      <c r="L288">
        <v>1479880800</v>
      </c>
      <c r="M288" s="9">
        <f t="shared" si="18"/>
        <v>42697.25</v>
      </c>
      <c r="N288" s="9">
        <f t="shared" si="19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2041</v>
      </c>
      <c r="T288" t="s">
        <v>2042</v>
      </c>
    </row>
    <row r="289" spans="1:20" x14ac:dyDescent="0.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209.73015873015873</v>
      </c>
      <c r="G289" t="s">
        <v>20</v>
      </c>
      <c r="H289">
        <v>176</v>
      </c>
      <c r="I289" s="5">
        <f t="shared" si="17"/>
        <v>75.07386363636364</v>
      </c>
      <c r="J289" t="s">
        <v>21</v>
      </c>
      <c r="K289" t="s">
        <v>22</v>
      </c>
      <c r="L289">
        <v>1430197200</v>
      </c>
      <c r="M289" s="9">
        <f t="shared" si="18"/>
        <v>42122.208333333328</v>
      </c>
      <c r="N289" s="9">
        <f t="shared" si="19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2033</v>
      </c>
      <c r="T289" t="s">
        <v>2045</v>
      </c>
    </row>
    <row r="290" spans="1:20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97.785714285714292</v>
      </c>
      <c r="G290" t="s">
        <v>14</v>
      </c>
      <c r="H290">
        <v>137</v>
      </c>
      <c r="I290" s="5">
        <f t="shared" si="17"/>
        <v>39.970802919708028</v>
      </c>
      <c r="J290" t="s">
        <v>36</v>
      </c>
      <c r="K290" t="s">
        <v>37</v>
      </c>
      <c r="L290">
        <v>1331701200</v>
      </c>
      <c r="M290" s="9">
        <f t="shared" si="18"/>
        <v>40982.208333333336</v>
      </c>
      <c r="N290" s="9">
        <f t="shared" si="19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2033</v>
      </c>
      <c r="T290" t="s">
        <v>2057</v>
      </c>
    </row>
    <row r="291" spans="1:20" x14ac:dyDescent="0.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1684.25</v>
      </c>
      <c r="G291" t="s">
        <v>20</v>
      </c>
      <c r="H291">
        <v>337</v>
      </c>
      <c r="I291" s="5">
        <f t="shared" si="17"/>
        <v>39.982195845697326</v>
      </c>
      <c r="J291" t="s">
        <v>15</v>
      </c>
      <c r="K291" t="s">
        <v>16</v>
      </c>
      <c r="L291">
        <v>1438578000</v>
      </c>
      <c r="M291" s="9">
        <f t="shared" si="18"/>
        <v>42219.208333333328</v>
      </c>
      <c r="N291" s="9">
        <f t="shared" si="19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2041</v>
      </c>
      <c r="T291" t="s">
        <v>2042</v>
      </c>
    </row>
    <row r="292" spans="1:20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54.402135231316727</v>
      </c>
      <c r="G292" t="s">
        <v>14</v>
      </c>
      <c r="H292">
        <v>908</v>
      </c>
      <c r="I292" s="5">
        <f t="shared" si="17"/>
        <v>101.01541850220265</v>
      </c>
      <c r="J292" t="s">
        <v>21</v>
      </c>
      <c r="K292" t="s">
        <v>22</v>
      </c>
      <c r="L292">
        <v>1368162000</v>
      </c>
      <c r="M292" s="9">
        <f t="shared" si="18"/>
        <v>41404.208333333336</v>
      </c>
      <c r="N292" s="9">
        <f t="shared" si="19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2043</v>
      </c>
      <c r="T292" t="s">
        <v>2044</v>
      </c>
    </row>
    <row r="293" spans="1:20" x14ac:dyDescent="0.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456.61111111111109</v>
      </c>
      <c r="G293" t="s">
        <v>20</v>
      </c>
      <c r="H293">
        <v>107</v>
      </c>
      <c r="I293" s="5">
        <f t="shared" si="17"/>
        <v>76.813084112149539</v>
      </c>
      <c r="J293" t="s">
        <v>21</v>
      </c>
      <c r="K293" t="s">
        <v>22</v>
      </c>
      <c r="L293">
        <v>1318654800</v>
      </c>
      <c r="M293" s="9">
        <f t="shared" si="18"/>
        <v>40831.208333333336</v>
      </c>
      <c r="N293" s="9">
        <f t="shared" si="19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2039</v>
      </c>
      <c r="T293" t="s">
        <v>2040</v>
      </c>
    </row>
    <row r="294" spans="1:20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9.8219178082191778</v>
      </c>
      <c r="G294" t="s">
        <v>14</v>
      </c>
      <c r="H294">
        <v>10</v>
      </c>
      <c r="I294" s="5">
        <f t="shared" si="17"/>
        <v>71.7</v>
      </c>
      <c r="J294" t="s">
        <v>21</v>
      </c>
      <c r="K294" t="s">
        <v>22</v>
      </c>
      <c r="L294">
        <v>1331874000</v>
      </c>
      <c r="M294" s="9">
        <f t="shared" si="18"/>
        <v>40984.208333333336</v>
      </c>
      <c r="N294" s="9">
        <f t="shared" si="19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2037</v>
      </c>
      <c r="T294" t="s">
        <v>2038</v>
      </c>
    </row>
    <row r="295" spans="1:20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16.384615384615383</v>
      </c>
      <c r="G295" t="s">
        <v>74</v>
      </c>
      <c r="H295">
        <v>32</v>
      </c>
      <c r="I295" s="5">
        <f t="shared" si="17"/>
        <v>33.28125</v>
      </c>
      <c r="J295" t="s">
        <v>107</v>
      </c>
      <c r="K295" t="s">
        <v>108</v>
      </c>
      <c r="L295">
        <v>1286254800</v>
      </c>
      <c r="M295" s="9">
        <f t="shared" si="18"/>
        <v>40456.208333333336</v>
      </c>
      <c r="N295" s="9">
        <f t="shared" si="19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2041</v>
      </c>
      <c r="T295" t="s">
        <v>2042</v>
      </c>
    </row>
    <row r="296" spans="1:20" x14ac:dyDescent="0.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1339.6666666666667</v>
      </c>
      <c r="G296" t="s">
        <v>20</v>
      </c>
      <c r="H296">
        <v>183</v>
      </c>
      <c r="I296" s="5">
        <f t="shared" si="17"/>
        <v>43.923497267759565</v>
      </c>
      <c r="J296" t="s">
        <v>21</v>
      </c>
      <c r="K296" t="s">
        <v>22</v>
      </c>
      <c r="L296">
        <v>1540530000</v>
      </c>
      <c r="M296" s="9">
        <f t="shared" si="18"/>
        <v>43399.208333333328</v>
      </c>
      <c r="N296" s="9">
        <f t="shared" si="19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2041</v>
      </c>
      <c r="T296" t="s">
        <v>2042</v>
      </c>
    </row>
    <row r="297" spans="1:20" ht="31.5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35.650077760497666</v>
      </c>
      <c r="G297" t="s">
        <v>14</v>
      </c>
      <c r="H297">
        <v>1910</v>
      </c>
      <c r="I297" s="5">
        <f t="shared" si="17"/>
        <v>36.004712041884815</v>
      </c>
      <c r="J297" t="s">
        <v>98</v>
      </c>
      <c r="K297" t="s">
        <v>99</v>
      </c>
      <c r="L297">
        <v>1381813200</v>
      </c>
      <c r="M297" s="9">
        <f t="shared" si="18"/>
        <v>41562.208333333336</v>
      </c>
      <c r="N297" s="9">
        <f t="shared" si="19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2041</v>
      </c>
      <c r="T297" t="s">
        <v>2042</v>
      </c>
    </row>
    <row r="298" spans="1:20" ht="31.5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54.950819672131146</v>
      </c>
      <c r="G298" t="s">
        <v>14</v>
      </c>
      <c r="H298">
        <v>38</v>
      </c>
      <c r="I298" s="5">
        <f t="shared" si="17"/>
        <v>88.21052631578948</v>
      </c>
      <c r="J298" t="s">
        <v>26</v>
      </c>
      <c r="K298" t="s">
        <v>27</v>
      </c>
      <c r="L298">
        <v>1548655200</v>
      </c>
      <c r="M298" s="9">
        <f t="shared" si="18"/>
        <v>43493.25</v>
      </c>
      <c r="N298" s="9">
        <f t="shared" si="19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2041</v>
      </c>
      <c r="T298" t="s">
        <v>2042</v>
      </c>
    </row>
    <row r="299" spans="1:20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94.236111111111114</v>
      </c>
      <c r="G299" t="s">
        <v>14</v>
      </c>
      <c r="H299">
        <v>104</v>
      </c>
      <c r="I299" s="5">
        <f t="shared" si="17"/>
        <v>65.240384615384613</v>
      </c>
      <c r="J299" t="s">
        <v>26</v>
      </c>
      <c r="K299" t="s">
        <v>27</v>
      </c>
      <c r="L299">
        <v>1389679200</v>
      </c>
      <c r="M299" s="9">
        <f t="shared" si="18"/>
        <v>41653.25</v>
      </c>
      <c r="N299" s="9">
        <f t="shared" si="19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2041</v>
      </c>
      <c r="T299" t="s">
        <v>2042</v>
      </c>
    </row>
    <row r="300" spans="1:20" x14ac:dyDescent="0.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143.91428571428571</v>
      </c>
      <c r="G300" t="s">
        <v>20</v>
      </c>
      <c r="H300">
        <v>72</v>
      </c>
      <c r="I300" s="5">
        <f t="shared" si="17"/>
        <v>69.958333333333329</v>
      </c>
      <c r="J300" t="s">
        <v>21</v>
      </c>
      <c r="K300" t="s">
        <v>22</v>
      </c>
      <c r="L300">
        <v>1456466400</v>
      </c>
      <c r="M300" s="9">
        <f t="shared" si="18"/>
        <v>42426.25</v>
      </c>
      <c r="N300" s="9">
        <f t="shared" si="19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2033</v>
      </c>
      <c r="T300" t="s">
        <v>2034</v>
      </c>
    </row>
    <row r="301" spans="1:20" ht="31.5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51.421052631578945</v>
      </c>
      <c r="G301" t="s">
        <v>14</v>
      </c>
      <c r="H301">
        <v>49</v>
      </c>
      <c r="I301" s="5">
        <f t="shared" si="17"/>
        <v>39.877551020408163</v>
      </c>
      <c r="J301" t="s">
        <v>21</v>
      </c>
      <c r="K301" t="s">
        <v>22</v>
      </c>
      <c r="L301">
        <v>1456984800</v>
      </c>
      <c r="M301" s="9">
        <f t="shared" si="18"/>
        <v>42432.25</v>
      </c>
      <c r="N301" s="9">
        <f t="shared" si="19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2037</v>
      </c>
      <c r="T301" t="s">
        <v>2038</v>
      </c>
    </row>
    <row r="302" spans="1:20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5</v>
      </c>
      <c r="G302" t="s">
        <v>14</v>
      </c>
      <c r="H302">
        <v>1</v>
      </c>
      <c r="I302" s="5">
        <f t="shared" si="17"/>
        <v>5</v>
      </c>
      <c r="J302" t="s">
        <v>36</v>
      </c>
      <c r="K302" t="s">
        <v>37</v>
      </c>
      <c r="L302">
        <v>1504069200</v>
      </c>
      <c r="M302" s="9">
        <f t="shared" si="18"/>
        <v>42977.208333333328</v>
      </c>
      <c r="N302" s="9">
        <f t="shared" si="19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2049</v>
      </c>
      <c r="T302" t="s">
        <v>2050</v>
      </c>
    </row>
    <row r="303" spans="1:20" x14ac:dyDescent="0.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1344.6666666666667</v>
      </c>
      <c r="G303" t="s">
        <v>20</v>
      </c>
      <c r="H303">
        <v>295</v>
      </c>
      <c r="I303" s="5">
        <f t="shared" si="17"/>
        <v>41.023728813559323</v>
      </c>
      <c r="J303" t="s">
        <v>21</v>
      </c>
      <c r="K303" t="s">
        <v>22</v>
      </c>
      <c r="L303">
        <v>1424930400</v>
      </c>
      <c r="M303" s="9">
        <f t="shared" si="18"/>
        <v>42061.25</v>
      </c>
      <c r="N303" s="9">
        <f t="shared" si="19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2043</v>
      </c>
      <c r="T303" t="s">
        <v>2044</v>
      </c>
    </row>
    <row r="304" spans="1:20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31.844940867279899</v>
      </c>
      <c r="G304" t="s">
        <v>14</v>
      </c>
      <c r="H304">
        <v>245</v>
      </c>
      <c r="I304" s="5">
        <f t="shared" si="17"/>
        <v>98.914285714285711</v>
      </c>
      <c r="J304" t="s">
        <v>21</v>
      </c>
      <c r="K304" t="s">
        <v>22</v>
      </c>
      <c r="L304">
        <v>1535864400</v>
      </c>
      <c r="M304" s="9">
        <f t="shared" si="18"/>
        <v>43345.208333333328</v>
      </c>
      <c r="N304" s="9">
        <f t="shared" si="19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2041</v>
      </c>
      <c r="T304" t="s">
        <v>2042</v>
      </c>
    </row>
    <row r="305" spans="1:20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82.617647058823536</v>
      </c>
      <c r="G305" t="s">
        <v>14</v>
      </c>
      <c r="H305">
        <v>32</v>
      </c>
      <c r="I305" s="5">
        <f t="shared" si="17"/>
        <v>87.78125</v>
      </c>
      <c r="J305" t="s">
        <v>21</v>
      </c>
      <c r="K305" t="s">
        <v>22</v>
      </c>
      <c r="L305">
        <v>1452146400</v>
      </c>
      <c r="M305" s="9">
        <f t="shared" si="18"/>
        <v>42376.25</v>
      </c>
      <c r="N305" s="9">
        <f t="shared" si="19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2033</v>
      </c>
      <c r="T305" t="s">
        <v>2047</v>
      </c>
    </row>
    <row r="306" spans="1:20" x14ac:dyDescent="0.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546.14285714285722</v>
      </c>
      <c r="G306" t="s">
        <v>20</v>
      </c>
      <c r="H306">
        <v>142</v>
      </c>
      <c r="I306" s="5">
        <f t="shared" si="17"/>
        <v>80.767605633802816</v>
      </c>
      <c r="J306" t="s">
        <v>21</v>
      </c>
      <c r="K306" t="s">
        <v>22</v>
      </c>
      <c r="L306">
        <v>1470546000</v>
      </c>
      <c r="M306" s="9">
        <f t="shared" si="18"/>
        <v>42589.208333333328</v>
      </c>
      <c r="N306" s="9">
        <f t="shared" si="19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2043</v>
      </c>
      <c r="T306" t="s">
        <v>2044</v>
      </c>
    </row>
    <row r="307" spans="1:20" x14ac:dyDescent="0.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286.21428571428572</v>
      </c>
      <c r="G307" t="s">
        <v>20</v>
      </c>
      <c r="H307">
        <v>85</v>
      </c>
      <c r="I307" s="5">
        <f t="shared" si="17"/>
        <v>94.28235294117647</v>
      </c>
      <c r="J307" t="s">
        <v>21</v>
      </c>
      <c r="K307" t="s">
        <v>22</v>
      </c>
      <c r="L307">
        <v>1458363600</v>
      </c>
      <c r="M307" s="9">
        <f t="shared" si="18"/>
        <v>42448.208333333328</v>
      </c>
      <c r="N307" s="9">
        <f t="shared" si="19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2041</v>
      </c>
      <c r="T307" t="s">
        <v>2042</v>
      </c>
    </row>
    <row r="308" spans="1:20" ht="31.5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7.9076923076923071</v>
      </c>
      <c r="G308" t="s">
        <v>14</v>
      </c>
      <c r="H308">
        <v>7</v>
      </c>
      <c r="I308" s="5">
        <f t="shared" si="17"/>
        <v>73.428571428571431</v>
      </c>
      <c r="J308" t="s">
        <v>21</v>
      </c>
      <c r="K308" t="s">
        <v>22</v>
      </c>
      <c r="L308">
        <v>1500008400</v>
      </c>
      <c r="M308" s="9">
        <f t="shared" si="18"/>
        <v>42930.208333333328</v>
      </c>
      <c r="N308" s="9">
        <f t="shared" si="19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2041</v>
      </c>
      <c r="T308" t="s">
        <v>2042</v>
      </c>
    </row>
    <row r="309" spans="1:20" x14ac:dyDescent="0.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132.13677811550153</v>
      </c>
      <c r="G309" t="s">
        <v>20</v>
      </c>
      <c r="H309">
        <v>659</v>
      </c>
      <c r="I309" s="5">
        <f t="shared" si="17"/>
        <v>65.968133535660087</v>
      </c>
      <c r="J309" t="s">
        <v>36</v>
      </c>
      <c r="K309" t="s">
        <v>37</v>
      </c>
      <c r="L309">
        <v>1338958800</v>
      </c>
      <c r="M309" s="9">
        <f t="shared" si="18"/>
        <v>41066.208333333336</v>
      </c>
      <c r="N309" s="9">
        <f t="shared" si="19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2049</v>
      </c>
      <c r="T309" t="s">
        <v>2036</v>
      </c>
    </row>
    <row r="310" spans="1:20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74.077834179357026</v>
      </c>
      <c r="G310" t="s">
        <v>14</v>
      </c>
      <c r="H310">
        <v>803</v>
      </c>
      <c r="I310" s="5">
        <f t="shared" si="17"/>
        <v>109.04109589041096</v>
      </c>
      <c r="J310" t="s">
        <v>21</v>
      </c>
      <c r="K310" t="s">
        <v>22</v>
      </c>
      <c r="L310">
        <v>1303102800</v>
      </c>
      <c r="M310" s="9">
        <f t="shared" si="18"/>
        <v>40651.208333333336</v>
      </c>
      <c r="N310" s="9">
        <f t="shared" si="19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2041</v>
      </c>
      <c r="T310" t="s">
        <v>2042</v>
      </c>
    </row>
    <row r="311" spans="1:20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75.292682926829272</v>
      </c>
      <c r="G311" t="s">
        <v>74</v>
      </c>
      <c r="H311">
        <v>75</v>
      </c>
      <c r="I311" s="5">
        <f t="shared" si="17"/>
        <v>41.16</v>
      </c>
      <c r="J311" t="s">
        <v>21</v>
      </c>
      <c r="K311" t="s">
        <v>22</v>
      </c>
      <c r="L311">
        <v>1316581200</v>
      </c>
      <c r="M311" s="9">
        <f t="shared" si="18"/>
        <v>40807.208333333336</v>
      </c>
      <c r="N311" s="9">
        <f t="shared" si="19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2033</v>
      </c>
      <c r="T311" t="s">
        <v>2047</v>
      </c>
    </row>
    <row r="312" spans="1:20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20.333333333333332</v>
      </c>
      <c r="G312" t="s">
        <v>14</v>
      </c>
      <c r="H312">
        <v>16</v>
      </c>
      <c r="I312" s="5">
        <f t="shared" si="17"/>
        <v>99.125</v>
      </c>
      <c r="J312" t="s">
        <v>21</v>
      </c>
      <c r="K312" t="s">
        <v>22</v>
      </c>
      <c r="L312">
        <v>1270789200</v>
      </c>
      <c r="M312" s="9">
        <f t="shared" si="18"/>
        <v>40277.208333333336</v>
      </c>
      <c r="N312" s="9">
        <f t="shared" si="19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2035</v>
      </c>
      <c r="T312" t="s">
        <v>2052</v>
      </c>
    </row>
    <row r="313" spans="1:20" x14ac:dyDescent="0.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203.36507936507937</v>
      </c>
      <c r="G313" t="s">
        <v>20</v>
      </c>
      <c r="H313">
        <v>121</v>
      </c>
      <c r="I313" s="5">
        <f t="shared" si="17"/>
        <v>105.88429752066116</v>
      </c>
      <c r="J313" t="s">
        <v>21</v>
      </c>
      <c r="K313" t="s">
        <v>22</v>
      </c>
      <c r="L313">
        <v>1297836000</v>
      </c>
      <c r="M313" s="9">
        <f t="shared" si="18"/>
        <v>40590.25</v>
      </c>
      <c r="N313" s="9">
        <f t="shared" si="19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2041</v>
      </c>
      <c r="T313" t="s">
        <v>2042</v>
      </c>
    </row>
    <row r="314" spans="1:20" x14ac:dyDescent="0.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310.2284263959391</v>
      </c>
      <c r="G314" t="s">
        <v>20</v>
      </c>
      <c r="H314">
        <v>3742</v>
      </c>
      <c r="I314" s="5">
        <f t="shared" si="17"/>
        <v>48.996525921966864</v>
      </c>
      <c r="J314" t="s">
        <v>21</v>
      </c>
      <c r="K314" t="s">
        <v>22</v>
      </c>
      <c r="L314">
        <v>1382677200</v>
      </c>
      <c r="M314" s="9">
        <f t="shared" si="18"/>
        <v>41572.208333333336</v>
      </c>
      <c r="N314" s="9">
        <f t="shared" si="19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2041</v>
      </c>
      <c r="T314" t="s">
        <v>2042</v>
      </c>
    </row>
    <row r="315" spans="1:20" x14ac:dyDescent="0.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395.31818181818181</v>
      </c>
      <c r="G315" t="s">
        <v>20</v>
      </c>
      <c r="H315">
        <v>223</v>
      </c>
      <c r="I315" s="5">
        <f t="shared" si="17"/>
        <v>39</v>
      </c>
      <c r="J315" t="s">
        <v>21</v>
      </c>
      <c r="K315" t="s">
        <v>22</v>
      </c>
      <c r="L315">
        <v>1330322400</v>
      </c>
      <c r="M315" s="9">
        <f t="shared" si="18"/>
        <v>40966.25</v>
      </c>
      <c r="N315" s="9">
        <f t="shared" si="19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2033</v>
      </c>
      <c r="T315" t="s">
        <v>2034</v>
      </c>
    </row>
    <row r="316" spans="1:20" x14ac:dyDescent="0.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294.71428571428572</v>
      </c>
      <c r="G316" t="s">
        <v>20</v>
      </c>
      <c r="H316">
        <v>133</v>
      </c>
      <c r="I316" s="5">
        <f t="shared" si="17"/>
        <v>31.022556390977442</v>
      </c>
      <c r="J316" t="s">
        <v>21</v>
      </c>
      <c r="K316" t="s">
        <v>22</v>
      </c>
      <c r="L316">
        <v>1552366800</v>
      </c>
      <c r="M316" s="9">
        <f t="shared" si="18"/>
        <v>43536.208333333328</v>
      </c>
      <c r="N316" s="9">
        <f t="shared" si="19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2043</v>
      </c>
      <c r="T316" t="s">
        <v>2044</v>
      </c>
    </row>
    <row r="317" spans="1:20" ht="31.5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33.89473684210526</v>
      </c>
      <c r="G317" t="s">
        <v>14</v>
      </c>
      <c r="H317">
        <v>31</v>
      </c>
      <c r="I317" s="5">
        <f t="shared" si="17"/>
        <v>103.87096774193549</v>
      </c>
      <c r="J317" t="s">
        <v>21</v>
      </c>
      <c r="K317" t="s">
        <v>22</v>
      </c>
      <c r="L317">
        <v>1400907600</v>
      </c>
      <c r="M317" s="9">
        <f t="shared" si="18"/>
        <v>41783.208333333336</v>
      </c>
      <c r="N317" s="9">
        <f t="shared" si="19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2041</v>
      </c>
      <c r="T317" t="s">
        <v>2042</v>
      </c>
    </row>
    <row r="318" spans="1:20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66.677083333333329</v>
      </c>
      <c r="G318" t="s">
        <v>14</v>
      </c>
      <c r="H318">
        <v>108</v>
      </c>
      <c r="I318" s="5">
        <f t="shared" si="17"/>
        <v>59.268518518518519</v>
      </c>
      <c r="J318" t="s">
        <v>107</v>
      </c>
      <c r="K318" t="s">
        <v>108</v>
      </c>
      <c r="L318">
        <v>1574143200</v>
      </c>
      <c r="M318" s="9">
        <f t="shared" si="18"/>
        <v>43788.25</v>
      </c>
      <c r="N318" s="9">
        <f t="shared" si="19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2037</v>
      </c>
      <c r="T318" t="s">
        <v>2038</v>
      </c>
    </row>
    <row r="319" spans="1:20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19.227272727272727</v>
      </c>
      <c r="G319" t="s">
        <v>14</v>
      </c>
      <c r="H319">
        <v>30</v>
      </c>
      <c r="I319" s="5">
        <f t="shared" si="17"/>
        <v>42.3</v>
      </c>
      <c r="J319" t="s">
        <v>21</v>
      </c>
      <c r="K319" t="s">
        <v>22</v>
      </c>
      <c r="L319">
        <v>1494738000</v>
      </c>
      <c r="M319" s="9">
        <f t="shared" si="18"/>
        <v>42869.208333333328</v>
      </c>
      <c r="N319" s="9">
        <f t="shared" si="19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2041</v>
      </c>
      <c r="T319" t="s">
        <v>2042</v>
      </c>
    </row>
    <row r="320" spans="1:20" ht="31.5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15.842105263157894</v>
      </c>
      <c r="G320" t="s">
        <v>14</v>
      </c>
      <c r="H320">
        <v>17</v>
      </c>
      <c r="I320" s="5">
        <f t="shared" si="17"/>
        <v>53.117647058823529</v>
      </c>
      <c r="J320" t="s">
        <v>21</v>
      </c>
      <c r="K320" t="s">
        <v>22</v>
      </c>
      <c r="L320">
        <v>1392357600</v>
      </c>
      <c r="M320" s="9">
        <f t="shared" si="18"/>
        <v>41684.25</v>
      </c>
      <c r="N320" s="9">
        <f t="shared" si="19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2033</v>
      </c>
      <c r="T320" t="s">
        <v>2034</v>
      </c>
    </row>
    <row r="321" spans="1:20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38.702380952380956</v>
      </c>
      <c r="G321" t="s">
        <v>74</v>
      </c>
      <c r="H321">
        <v>64</v>
      </c>
      <c r="I321" s="5">
        <f t="shared" si="17"/>
        <v>50.796875</v>
      </c>
      <c r="J321" t="s">
        <v>21</v>
      </c>
      <c r="K321" t="s">
        <v>22</v>
      </c>
      <c r="L321">
        <v>1281589200</v>
      </c>
      <c r="M321" s="9">
        <f t="shared" si="18"/>
        <v>40402.208333333336</v>
      </c>
      <c r="N321" s="9">
        <f t="shared" si="19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2039</v>
      </c>
      <c r="T321" t="s">
        <v>2040</v>
      </c>
    </row>
    <row r="322" spans="1:20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9.5876777251184837</v>
      </c>
      <c r="G322" t="s">
        <v>14</v>
      </c>
      <c r="H322">
        <v>80</v>
      </c>
      <c r="I322" s="5">
        <f t="shared" si="17"/>
        <v>101.15</v>
      </c>
      <c r="J322" t="s">
        <v>21</v>
      </c>
      <c r="K322" t="s">
        <v>22</v>
      </c>
      <c r="L322">
        <v>1305003600</v>
      </c>
      <c r="M322" s="9">
        <f t="shared" si="18"/>
        <v>40673.208333333336</v>
      </c>
      <c r="N322" s="9">
        <f t="shared" si="19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2049</v>
      </c>
      <c r="T322" t="s">
        <v>2036</v>
      </c>
    </row>
    <row r="323" spans="1:20" ht="31.5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(E323/D323)*100</f>
        <v>94.144366197183089</v>
      </c>
      <c r="G323" t="s">
        <v>14</v>
      </c>
      <c r="H323">
        <v>2468</v>
      </c>
      <c r="I323" s="5">
        <f t="shared" ref="I323:I386" si="21">E323/H323</f>
        <v>65.000810372771468</v>
      </c>
      <c r="J323" t="s">
        <v>21</v>
      </c>
      <c r="K323" t="s">
        <v>22</v>
      </c>
      <c r="L323">
        <v>1301634000</v>
      </c>
      <c r="M323" s="9">
        <f t="shared" ref="M323:M386" si="22">L323/86400+25569</f>
        <v>40634.208333333336</v>
      </c>
      <c r="N323" s="9">
        <f t="shared" ref="N323:N386" si="23">O323/86400+25569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2043</v>
      </c>
      <c r="T323" t="s">
        <v>2053</v>
      </c>
    </row>
    <row r="324" spans="1:20" ht="31.5" x14ac:dyDescent="0.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166.56234096692114</v>
      </c>
      <c r="G324" t="s">
        <v>20</v>
      </c>
      <c r="H324">
        <v>5168</v>
      </c>
      <c r="I324" s="5">
        <f t="shared" si="21"/>
        <v>37.998645510835914</v>
      </c>
      <c r="J324" t="s">
        <v>21</v>
      </c>
      <c r="K324" t="s">
        <v>22</v>
      </c>
      <c r="L324">
        <v>1290664800</v>
      </c>
      <c r="M324" s="9">
        <f t="shared" si="22"/>
        <v>40507.25</v>
      </c>
      <c r="N324" s="9">
        <f t="shared" si="23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2041</v>
      </c>
      <c r="T324" t="s">
        <v>2042</v>
      </c>
    </row>
    <row r="325" spans="1:20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24.134831460674157</v>
      </c>
      <c r="G325" t="s">
        <v>14</v>
      </c>
      <c r="H325">
        <v>26</v>
      </c>
      <c r="I325" s="5">
        <f t="shared" si="21"/>
        <v>82.615384615384613</v>
      </c>
      <c r="J325" t="s">
        <v>40</v>
      </c>
      <c r="K325" t="s">
        <v>41</v>
      </c>
      <c r="L325">
        <v>1395896400</v>
      </c>
      <c r="M325" s="9">
        <f t="shared" si="22"/>
        <v>41725.208333333336</v>
      </c>
      <c r="N325" s="9">
        <f t="shared" si="2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2043</v>
      </c>
      <c r="T325" t="s">
        <v>2044</v>
      </c>
    </row>
    <row r="326" spans="1:20" x14ac:dyDescent="0.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164.05633802816902</v>
      </c>
      <c r="G326" t="s">
        <v>20</v>
      </c>
      <c r="H326">
        <v>307</v>
      </c>
      <c r="I326" s="5">
        <f t="shared" si="21"/>
        <v>37.941368078175898</v>
      </c>
      <c r="J326" t="s">
        <v>21</v>
      </c>
      <c r="K326" t="s">
        <v>22</v>
      </c>
      <c r="L326">
        <v>1434862800</v>
      </c>
      <c r="M326" s="9">
        <f t="shared" si="22"/>
        <v>42176.208333333328</v>
      </c>
      <c r="N326" s="9">
        <f t="shared" si="2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2041</v>
      </c>
      <c r="T326" t="s">
        <v>2042</v>
      </c>
    </row>
    <row r="327" spans="1:20" ht="31.5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90.723076923076931</v>
      </c>
      <c r="G327" t="s">
        <v>14</v>
      </c>
      <c r="H327">
        <v>73</v>
      </c>
      <c r="I327" s="5">
        <f t="shared" si="21"/>
        <v>80.780821917808225</v>
      </c>
      <c r="J327" t="s">
        <v>21</v>
      </c>
      <c r="K327" t="s">
        <v>22</v>
      </c>
      <c r="L327">
        <v>1529125200</v>
      </c>
      <c r="M327" s="9">
        <f t="shared" si="22"/>
        <v>43267.208333333328</v>
      </c>
      <c r="N327" s="9">
        <f t="shared" si="2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2041</v>
      </c>
      <c r="T327" t="s">
        <v>2042</v>
      </c>
    </row>
    <row r="328" spans="1:20" ht="31.5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46.194444444444443</v>
      </c>
      <c r="G328" t="s">
        <v>14</v>
      </c>
      <c r="H328">
        <v>128</v>
      </c>
      <c r="I328" s="5">
        <f t="shared" si="21"/>
        <v>25.984375</v>
      </c>
      <c r="J328" t="s">
        <v>21</v>
      </c>
      <c r="K328" t="s">
        <v>22</v>
      </c>
      <c r="L328">
        <v>1451109600</v>
      </c>
      <c r="M328" s="9">
        <f t="shared" si="22"/>
        <v>42364.25</v>
      </c>
      <c r="N328" s="9">
        <f t="shared" si="23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2043</v>
      </c>
      <c r="T328" t="s">
        <v>2051</v>
      </c>
    </row>
    <row r="329" spans="1:20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38.53846153846154</v>
      </c>
      <c r="G329" t="s">
        <v>14</v>
      </c>
      <c r="H329">
        <v>33</v>
      </c>
      <c r="I329" s="5">
        <f t="shared" si="21"/>
        <v>30.363636363636363</v>
      </c>
      <c r="J329" t="s">
        <v>21</v>
      </c>
      <c r="K329" t="s">
        <v>22</v>
      </c>
      <c r="L329">
        <v>1566968400</v>
      </c>
      <c r="M329" s="9">
        <f t="shared" si="22"/>
        <v>43705.208333333328</v>
      </c>
      <c r="N329" s="9">
        <f t="shared" si="2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2041</v>
      </c>
      <c r="T329" t="s">
        <v>2042</v>
      </c>
    </row>
    <row r="330" spans="1:20" ht="31.5" x14ac:dyDescent="0.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133.56231003039514</v>
      </c>
      <c r="G330" t="s">
        <v>20</v>
      </c>
      <c r="H330">
        <v>2441</v>
      </c>
      <c r="I330" s="5">
        <f t="shared" si="21"/>
        <v>54.004916018025398</v>
      </c>
      <c r="J330" t="s">
        <v>21</v>
      </c>
      <c r="K330" t="s">
        <v>22</v>
      </c>
      <c r="L330">
        <v>1543557600</v>
      </c>
      <c r="M330" s="9">
        <f t="shared" si="22"/>
        <v>43434.25</v>
      </c>
      <c r="N330" s="9">
        <f t="shared" si="23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2033</v>
      </c>
      <c r="T330" t="s">
        <v>2034</v>
      </c>
    </row>
    <row r="331" spans="1:20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22.896588486140725</v>
      </c>
      <c r="G331" t="s">
        <v>47</v>
      </c>
      <c r="H331">
        <v>211</v>
      </c>
      <c r="I331" s="5">
        <f t="shared" si="21"/>
        <v>101.78672985781991</v>
      </c>
      <c r="J331" t="s">
        <v>21</v>
      </c>
      <c r="K331" t="s">
        <v>22</v>
      </c>
      <c r="L331">
        <v>1481522400</v>
      </c>
      <c r="M331" s="9">
        <f t="shared" si="22"/>
        <v>42716.25</v>
      </c>
      <c r="N331" s="9">
        <f t="shared" si="23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2035</v>
      </c>
      <c r="T331" t="s">
        <v>2052</v>
      </c>
    </row>
    <row r="332" spans="1:20" ht="31.5" x14ac:dyDescent="0.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184.95548961424333</v>
      </c>
      <c r="G332" t="s">
        <v>20</v>
      </c>
      <c r="H332">
        <v>1385</v>
      </c>
      <c r="I332" s="5">
        <f t="shared" si="21"/>
        <v>45.003610108303249</v>
      </c>
      <c r="J332" t="s">
        <v>40</v>
      </c>
      <c r="K332" t="s">
        <v>41</v>
      </c>
      <c r="L332">
        <v>1512712800</v>
      </c>
      <c r="M332" s="9">
        <f t="shared" si="22"/>
        <v>43077.25</v>
      </c>
      <c r="N332" s="9">
        <f t="shared" si="23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2043</v>
      </c>
      <c r="T332" t="s">
        <v>2044</v>
      </c>
    </row>
    <row r="333" spans="1:20" x14ac:dyDescent="0.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443.72727272727275</v>
      </c>
      <c r="G333" t="s">
        <v>20</v>
      </c>
      <c r="H333">
        <v>190</v>
      </c>
      <c r="I333" s="5">
        <f t="shared" si="21"/>
        <v>77.068421052631578</v>
      </c>
      <c r="J333" t="s">
        <v>21</v>
      </c>
      <c r="K333" t="s">
        <v>22</v>
      </c>
      <c r="L333">
        <v>1324274400</v>
      </c>
      <c r="M333" s="9">
        <f t="shared" si="22"/>
        <v>40896.25</v>
      </c>
      <c r="N333" s="9">
        <f t="shared" si="23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2037</v>
      </c>
      <c r="T333" t="s">
        <v>2038</v>
      </c>
    </row>
    <row r="334" spans="1:20" ht="31.5" x14ac:dyDescent="0.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199.9806763285024</v>
      </c>
      <c r="G334" t="s">
        <v>20</v>
      </c>
      <c r="H334">
        <v>470</v>
      </c>
      <c r="I334" s="5">
        <f t="shared" si="21"/>
        <v>88.076595744680844</v>
      </c>
      <c r="J334" t="s">
        <v>21</v>
      </c>
      <c r="K334" t="s">
        <v>22</v>
      </c>
      <c r="L334">
        <v>1364446800</v>
      </c>
      <c r="M334" s="9">
        <f t="shared" si="22"/>
        <v>41361.208333333336</v>
      </c>
      <c r="N334" s="9">
        <f t="shared" si="2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2039</v>
      </c>
      <c r="T334" t="s">
        <v>2048</v>
      </c>
    </row>
    <row r="335" spans="1:20" x14ac:dyDescent="0.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123.95833333333333</v>
      </c>
      <c r="G335" t="s">
        <v>20</v>
      </c>
      <c r="H335">
        <v>253</v>
      </c>
      <c r="I335" s="5">
        <f t="shared" si="21"/>
        <v>47.035573122529641</v>
      </c>
      <c r="J335" t="s">
        <v>21</v>
      </c>
      <c r="K335" t="s">
        <v>22</v>
      </c>
      <c r="L335">
        <v>1542693600</v>
      </c>
      <c r="M335" s="9">
        <f t="shared" si="22"/>
        <v>43424.25</v>
      </c>
      <c r="N335" s="9">
        <f t="shared" si="23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2041</v>
      </c>
      <c r="T335" t="s">
        <v>2042</v>
      </c>
    </row>
    <row r="336" spans="1:20" x14ac:dyDescent="0.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186.61329305135951</v>
      </c>
      <c r="G336" t="s">
        <v>20</v>
      </c>
      <c r="H336">
        <v>1113</v>
      </c>
      <c r="I336" s="5">
        <f t="shared" si="21"/>
        <v>110.99550763701707</v>
      </c>
      <c r="J336" t="s">
        <v>21</v>
      </c>
      <c r="K336" t="s">
        <v>22</v>
      </c>
      <c r="L336">
        <v>1515564000</v>
      </c>
      <c r="M336" s="9">
        <f t="shared" si="22"/>
        <v>43110.25</v>
      </c>
      <c r="N336" s="9">
        <f t="shared" si="23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2033</v>
      </c>
      <c r="T336" t="s">
        <v>2034</v>
      </c>
    </row>
    <row r="337" spans="1:20" x14ac:dyDescent="0.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114.28538550057536</v>
      </c>
      <c r="G337" t="s">
        <v>20</v>
      </c>
      <c r="H337">
        <v>2283</v>
      </c>
      <c r="I337" s="5">
        <f t="shared" si="21"/>
        <v>87.003066141042481</v>
      </c>
      <c r="J337" t="s">
        <v>21</v>
      </c>
      <c r="K337" t="s">
        <v>22</v>
      </c>
      <c r="L337">
        <v>1573797600</v>
      </c>
      <c r="M337" s="9">
        <f t="shared" si="22"/>
        <v>43784.25</v>
      </c>
      <c r="N337" s="9">
        <f t="shared" si="23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2033</v>
      </c>
      <c r="T337" t="s">
        <v>2034</v>
      </c>
    </row>
    <row r="338" spans="1:20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97.032531824611041</v>
      </c>
      <c r="G338" t="s">
        <v>14</v>
      </c>
      <c r="H338">
        <v>1072</v>
      </c>
      <c r="I338" s="5">
        <f t="shared" si="21"/>
        <v>63.994402985074629</v>
      </c>
      <c r="J338" t="s">
        <v>21</v>
      </c>
      <c r="K338" t="s">
        <v>22</v>
      </c>
      <c r="L338">
        <v>1292392800</v>
      </c>
      <c r="M338" s="9">
        <f t="shared" si="22"/>
        <v>40527.25</v>
      </c>
      <c r="N338" s="9">
        <f t="shared" si="23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2033</v>
      </c>
      <c r="T338" t="s">
        <v>2034</v>
      </c>
    </row>
    <row r="339" spans="1:20" x14ac:dyDescent="0.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122.81904761904762</v>
      </c>
      <c r="G339" t="s">
        <v>20</v>
      </c>
      <c r="H339">
        <v>1095</v>
      </c>
      <c r="I339" s="5">
        <f t="shared" si="21"/>
        <v>105.9945205479452</v>
      </c>
      <c r="J339" t="s">
        <v>21</v>
      </c>
      <c r="K339" t="s">
        <v>22</v>
      </c>
      <c r="L339">
        <v>1573452000</v>
      </c>
      <c r="M339" s="9">
        <f t="shared" si="22"/>
        <v>43780.25</v>
      </c>
      <c r="N339" s="9">
        <f t="shared" si="23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2041</v>
      </c>
      <c r="T339" t="s">
        <v>2042</v>
      </c>
    </row>
    <row r="340" spans="1:20" x14ac:dyDescent="0.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179.14326647564468</v>
      </c>
      <c r="G340" t="s">
        <v>20</v>
      </c>
      <c r="H340">
        <v>1690</v>
      </c>
      <c r="I340" s="5">
        <f t="shared" si="21"/>
        <v>73.989349112426041</v>
      </c>
      <c r="J340" t="s">
        <v>21</v>
      </c>
      <c r="K340" t="s">
        <v>22</v>
      </c>
      <c r="L340">
        <v>1317790800</v>
      </c>
      <c r="M340" s="9">
        <f t="shared" si="22"/>
        <v>40821.208333333336</v>
      </c>
      <c r="N340" s="9">
        <f t="shared" si="2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2041</v>
      </c>
      <c r="T340" t="s">
        <v>2042</v>
      </c>
    </row>
    <row r="341" spans="1:20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79.951577402787962</v>
      </c>
      <c r="G341" t="s">
        <v>74</v>
      </c>
      <c r="H341">
        <v>1297</v>
      </c>
      <c r="I341" s="5">
        <f t="shared" si="21"/>
        <v>84.02004626060139</v>
      </c>
      <c r="J341" t="s">
        <v>15</v>
      </c>
      <c r="K341" t="s">
        <v>16</v>
      </c>
      <c r="L341">
        <v>1501650000</v>
      </c>
      <c r="M341" s="9">
        <f t="shared" si="22"/>
        <v>42949.208333333328</v>
      </c>
      <c r="N341" s="9">
        <f t="shared" si="2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2041</v>
      </c>
      <c r="T341" t="s">
        <v>2042</v>
      </c>
    </row>
    <row r="342" spans="1:20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94.242587601078171</v>
      </c>
      <c r="G342" t="s">
        <v>14</v>
      </c>
      <c r="H342">
        <v>393</v>
      </c>
      <c r="I342" s="5">
        <f t="shared" si="21"/>
        <v>88.966921119592882</v>
      </c>
      <c r="J342" t="s">
        <v>21</v>
      </c>
      <c r="K342" t="s">
        <v>22</v>
      </c>
      <c r="L342">
        <v>1323669600</v>
      </c>
      <c r="M342" s="9">
        <f t="shared" si="22"/>
        <v>40889.25</v>
      </c>
      <c r="N342" s="9">
        <f t="shared" si="23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84.669291338582681</v>
      </c>
      <c r="G343" t="s">
        <v>14</v>
      </c>
      <c r="H343">
        <v>1257</v>
      </c>
      <c r="I343" s="5">
        <f t="shared" si="21"/>
        <v>76.990453460620529</v>
      </c>
      <c r="J343" t="s">
        <v>21</v>
      </c>
      <c r="K343" t="s">
        <v>22</v>
      </c>
      <c r="L343">
        <v>1440738000</v>
      </c>
      <c r="M343" s="9">
        <f t="shared" si="22"/>
        <v>42244.208333333328</v>
      </c>
      <c r="N343" s="9">
        <f t="shared" si="2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2033</v>
      </c>
      <c r="T343" t="s">
        <v>2047</v>
      </c>
    </row>
    <row r="344" spans="1:20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66.521920668058456</v>
      </c>
      <c r="G344" t="s">
        <v>14</v>
      </c>
      <c r="H344">
        <v>328</v>
      </c>
      <c r="I344" s="5">
        <f t="shared" si="21"/>
        <v>97.146341463414629</v>
      </c>
      <c r="J344" t="s">
        <v>21</v>
      </c>
      <c r="K344" t="s">
        <v>22</v>
      </c>
      <c r="L344">
        <v>1374296400</v>
      </c>
      <c r="M344" s="9">
        <f t="shared" si="22"/>
        <v>41475.208333333336</v>
      </c>
      <c r="N344" s="9">
        <f t="shared" si="2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2041</v>
      </c>
      <c r="T344" t="s">
        <v>2042</v>
      </c>
    </row>
    <row r="345" spans="1:20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53.922222222222224</v>
      </c>
      <c r="G345" t="s">
        <v>14</v>
      </c>
      <c r="H345">
        <v>147</v>
      </c>
      <c r="I345" s="5">
        <f t="shared" si="21"/>
        <v>33.013605442176868</v>
      </c>
      <c r="J345" t="s">
        <v>21</v>
      </c>
      <c r="K345" t="s">
        <v>22</v>
      </c>
      <c r="L345">
        <v>1384840800</v>
      </c>
      <c r="M345" s="9">
        <f t="shared" si="22"/>
        <v>41597.25</v>
      </c>
      <c r="N345" s="9">
        <f t="shared" si="23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2041</v>
      </c>
      <c r="T345" t="s">
        <v>2042</v>
      </c>
    </row>
    <row r="346" spans="1:20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41.983299595141702</v>
      </c>
      <c r="G346" t="s">
        <v>14</v>
      </c>
      <c r="H346">
        <v>830</v>
      </c>
      <c r="I346" s="5">
        <f t="shared" si="21"/>
        <v>99.950602409638549</v>
      </c>
      <c r="J346" t="s">
        <v>21</v>
      </c>
      <c r="K346" t="s">
        <v>22</v>
      </c>
      <c r="L346">
        <v>1516600800</v>
      </c>
      <c r="M346" s="9">
        <f t="shared" si="22"/>
        <v>43122.25</v>
      </c>
      <c r="N346" s="9">
        <f t="shared" si="23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2035</v>
      </c>
      <c r="T346" t="s">
        <v>2052</v>
      </c>
    </row>
    <row r="347" spans="1:20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14.69479695431472</v>
      </c>
      <c r="G347" t="s">
        <v>14</v>
      </c>
      <c r="H347">
        <v>331</v>
      </c>
      <c r="I347" s="5">
        <f t="shared" si="21"/>
        <v>69.966767371601208</v>
      </c>
      <c r="J347" t="s">
        <v>40</v>
      </c>
      <c r="K347" t="s">
        <v>41</v>
      </c>
      <c r="L347">
        <v>1436418000</v>
      </c>
      <c r="M347" s="9">
        <f t="shared" si="22"/>
        <v>42194.208333333328</v>
      </c>
      <c r="N347" s="9">
        <f t="shared" si="2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2043</v>
      </c>
      <c r="T347" t="s">
        <v>2046</v>
      </c>
    </row>
    <row r="348" spans="1:20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34.475000000000001</v>
      </c>
      <c r="G348" t="s">
        <v>14</v>
      </c>
      <c r="H348">
        <v>25</v>
      </c>
      <c r="I348" s="5">
        <f t="shared" si="21"/>
        <v>110.32</v>
      </c>
      <c r="J348" t="s">
        <v>21</v>
      </c>
      <c r="K348" t="s">
        <v>22</v>
      </c>
      <c r="L348">
        <v>1503550800</v>
      </c>
      <c r="M348" s="9">
        <f t="shared" si="22"/>
        <v>42971.208333333328</v>
      </c>
      <c r="N348" s="9">
        <f t="shared" si="2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2033</v>
      </c>
      <c r="T348" t="s">
        <v>2047</v>
      </c>
    </row>
    <row r="349" spans="1:20" x14ac:dyDescent="0.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1400.7777777777778</v>
      </c>
      <c r="G349" t="s">
        <v>20</v>
      </c>
      <c r="H349">
        <v>191</v>
      </c>
      <c r="I349" s="5">
        <f t="shared" si="21"/>
        <v>66.005235602094245</v>
      </c>
      <c r="J349" t="s">
        <v>21</v>
      </c>
      <c r="K349" t="s">
        <v>22</v>
      </c>
      <c r="L349">
        <v>1423634400</v>
      </c>
      <c r="M349" s="9">
        <f t="shared" si="22"/>
        <v>42046.25</v>
      </c>
      <c r="N349" s="9">
        <f t="shared" si="23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2039</v>
      </c>
      <c r="T349" t="s">
        <v>2040</v>
      </c>
    </row>
    <row r="350" spans="1:20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71.770351758793964</v>
      </c>
      <c r="G350" t="s">
        <v>14</v>
      </c>
      <c r="H350">
        <v>3483</v>
      </c>
      <c r="I350" s="5">
        <f t="shared" si="21"/>
        <v>41.005742176284812</v>
      </c>
      <c r="J350" t="s">
        <v>21</v>
      </c>
      <c r="K350" t="s">
        <v>22</v>
      </c>
      <c r="L350">
        <v>1487224800</v>
      </c>
      <c r="M350" s="9">
        <f t="shared" si="22"/>
        <v>42782.25</v>
      </c>
      <c r="N350" s="9">
        <f t="shared" si="23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2037</v>
      </c>
      <c r="T350" t="s">
        <v>2038</v>
      </c>
    </row>
    <row r="351" spans="1:20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53.074115044247783</v>
      </c>
      <c r="G351" t="s">
        <v>14</v>
      </c>
      <c r="H351">
        <v>923</v>
      </c>
      <c r="I351" s="5">
        <f t="shared" si="21"/>
        <v>103.96316359696641</v>
      </c>
      <c r="J351" t="s">
        <v>21</v>
      </c>
      <c r="K351" t="s">
        <v>22</v>
      </c>
      <c r="L351">
        <v>1500008400</v>
      </c>
      <c r="M351" s="9">
        <f t="shared" si="22"/>
        <v>42930.208333333328</v>
      </c>
      <c r="N351" s="9">
        <f t="shared" si="2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2041</v>
      </c>
      <c r="T351" t="s">
        <v>2042</v>
      </c>
    </row>
    <row r="352" spans="1:20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5</v>
      </c>
      <c r="G352" t="s">
        <v>14</v>
      </c>
      <c r="H352">
        <v>1</v>
      </c>
      <c r="I352" s="5">
        <f t="shared" si="21"/>
        <v>5</v>
      </c>
      <c r="J352" t="s">
        <v>21</v>
      </c>
      <c r="K352" t="s">
        <v>22</v>
      </c>
      <c r="L352">
        <v>1432098000</v>
      </c>
      <c r="M352" s="9">
        <f t="shared" si="22"/>
        <v>42144.208333333328</v>
      </c>
      <c r="N352" s="9">
        <f t="shared" si="2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2033</v>
      </c>
      <c r="T352" t="s">
        <v>2058</v>
      </c>
    </row>
    <row r="353" spans="1:20" x14ac:dyDescent="0.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127.70715249662618</v>
      </c>
      <c r="G353" t="s">
        <v>20</v>
      </c>
      <c r="H353">
        <v>2013</v>
      </c>
      <c r="I353" s="5">
        <f t="shared" si="21"/>
        <v>47.009935419771487</v>
      </c>
      <c r="J353" t="s">
        <v>21</v>
      </c>
      <c r="K353" t="s">
        <v>22</v>
      </c>
      <c r="L353">
        <v>1440392400</v>
      </c>
      <c r="M353" s="9">
        <f t="shared" si="22"/>
        <v>42240.208333333328</v>
      </c>
      <c r="N353" s="9">
        <f t="shared" si="2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2033</v>
      </c>
      <c r="T353" t="s">
        <v>2034</v>
      </c>
    </row>
    <row r="354" spans="1:20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34.892857142857139</v>
      </c>
      <c r="G354" t="s">
        <v>14</v>
      </c>
      <c r="H354">
        <v>33</v>
      </c>
      <c r="I354" s="5">
        <f t="shared" si="21"/>
        <v>29.606060606060606</v>
      </c>
      <c r="J354" t="s">
        <v>15</v>
      </c>
      <c r="K354" t="s">
        <v>16</v>
      </c>
      <c r="L354">
        <v>1446876000</v>
      </c>
      <c r="M354" s="9">
        <f t="shared" si="22"/>
        <v>42315.25</v>
      </c>
      <c r="N354" s="9">
        <f t="shared" si="23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2041</v>
      </c>
      <c r="T354" t="s">
        <v>2042</v>
      </c>
    </row>
    <row r="355" spans="1:20" x14ac:dyDescent="0.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410.59821428571428</v>
      </c>
      <c r="G355" t="s">
        <v>20</v>
      </c>
      <c r="H355">
        <v>1703</v>
      </c>
      <c r="I355" s="5">
        <f t="shared" si="21"/>
        <v>81.010569583088667</v>
      </c>
      <c r="J355" t="s">
        <v>21</v>
      </c>
      <c r="K355" t="s">
        <v>22</v>
      </c>
      <c r="L355">
        <v>1562302800</v>
      </c>
      <c r="M355" s="9">
        <f t="shared" si="22"/>
        <v>43651.208333333328</v>
      </c>
      <c r="N355" s="9">
        <f t="shared" si="2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2041</v>
      </c>
      <c r="T355" t="s">
        <v>2042</v>
      </c>
    </row>
    <row r="356" spans="1:20" x14ac:dyDescent="0.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123.73770491803278</v>
      </c>
      <c r="G356" t="s">
        <v>20</v>
      </c>
      <c r="H356">
        <v>80</v>
      </c>
      <c r="I356" s="5">
        <f t="shared" si="21"/>
        <v>94.35</v>
      </c>
      <c r="J356" t="s">
        <v>36</v>
      </c>
      <c r="K356" t="s">
        <v>37</v>
      </c>
      <c r="L356">
        <v>1378184400</v>
      </c>
      <c r="M356" s="9">
        <f t="shared" si="22"/>
        <v>41520.208333333336</v>
      </c>
      <c r="N356" s="9">
        <f t="shared" si="2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2043</v>
      </c>
      <c r="T356" t="s">
        <v>2044</v>
      </c>
    </row>
    <row r="357" spans="1:20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58.973684210526315</v>
      </c>
      <c r="G357" t="s">
        <v>47</v>
      </c>
      <c r="H357">
        <v>86</v>
      </c>
      <c r="I357" s="5">
        <f t="shared" si="21"/>
        <v>26.058139534883722</v>
      </c>
      <c r="J357" t="s">
        <v>21</v>
      </c>
      <c r="K357" t="s">
        <v>22</v>
      </c>
      <c r="L357">
        <v>1485064800</v>
      </c>
      <c r="M357" s="9">
        <f t="shared" si="22"/>
        <v>42757.25</v>
      </c>
      <c r="N357" s="9">
        <f t="shared" si="23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2039</v>
      </c>
      <c r="T357" t="s">
        <v>2048</v>
      </c>
    </row>
    <row r="358" spans="1:20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36.892473118279568</v>
      </c>
      <c r="G358" t="s">
        <v>14</v>
      </c>
      <c r="H358">
        <v>40</v>
      </c>
      <c r="I358" s="5">
        <f t="shared" si="21"/>
        <v>85.775000000000006</v>
      </c>
      <c r="J358" t="s">
        <v>107</v>
      </c>
      <c r="K358" t="s">
        <v>108</v>
      </c>
      <c r="L358">
        <v>1326520800</v>
      </c>
      <c r="M358" s="9">
        <f t="shared" si="22"/>
        <v>40922.25</v>
      </c>
      <c r="N358" s="9">
        <f t="shared" si="23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2041</v>
      </c>
      <c r="T358" t="s">
        <v>2042</v>
      </c>
    </row>
    <row r="359" spans="1:20" x14ac:dyDescent="0.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184.91304347826087</v>
      </c>
      <c r="G359" t="s">
        <v>20</v>
      </c>
      <c r="H359">
        <v>41</v>
      </c>
      <c r="I359" s="5">
        <f t="shared" si="21"/>
        <v>103.73170731707317</v>
      </c>
      <c r="J359" t="s">
        <v>21</v>
      </c>
      <c r="K359" t="s">
        <v>22</v>
      </c>
      <c r="L359">
        <v>1441256400</v>
      </c>
      <c r="M359" s="9">
        <f t="shared" si="22"/>
        <v>42250.208333333328</v>
      </c>
      <c r="N359" s="9">
        <f t="shared" si="2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2035</v>
      </c>
      <c r="T359" t="s">
        <v>2052</v>
      </c>
    </row>
    <row r="360" spans="1:20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11.814432989690722</v>
      </c>
      <c r="G360" t="s">
        <v>14</v>
      </c>
      <c r="H360">
        <v>23</v>
      </c>
      <c r="I360" s="5">
        <f t="shared" si="21"/>
        <v>49.826086956521742</v>
      </c>
      <c r="J360" t="s">
        <v>15</v>
      </c>
      <c r="K360" t="s">
        <v>16</v>
      </c>
      <c r="L360">
        <v>1533877200</v>
      </c>
      <c r="M360" s="9">
        <f t="shared" si="22"/>
        <v>43322.208333333328</v>
      </c>
      <c r="N360" s="9">
        <f t="shared" si="2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298.7</v>
      </c>
      <c r="G361" t="s">
        <v>20</v>
      </c>
      <c r="H361">
        <v>187</v>
      </c>
      <c r="I361" s="5">
        <f t="shared" si="21"/>
        <v>63.893048128342244</v>
      </c>
      <c r="J361" t="s">
        <v>21</v>
      </c>
      <c r="K361" t="s">
        <v>22</v>
      </c>
      <c r="L361">
        <v>1314421200</v>
      </c>
      <c r="M361" s="9">
        <f t="shared" si="22"/>
        <v>40782.208333333336</v>
      </c>
      <c r="N361" s="9">
        <f t="shared" si="2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2043</v>
      </c>
      <c r="T361" t="s">
        <v>2051</v>
      </c>
    </row>
    <row r="362" spans="1:20" x14ac:dyDescent="0.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226.35175879396985</v>
      </c>
      <c r="G362" t="s">
        <v>20</v>
      </c>
      <c r="H362">
        <v>2875</v>
      </c>
      <c r="I362" s="5">
        <f t="shared" si="21"/>
        <v>47.002434782608695</v>
      </c>
      <c r="J362" t="s">
        <v>40</v>
      </c>
      <c r="K362" t="s">
        <v>41</v>
      </c>
      <c r="L362">
        <v>1293861600</v>
      </c>
      <c r="M362" s="9">
        <f t="shared" si="22"/>
        <v>40544.25</v>
      </c>
      <c r="N362" s="9">
        <f t="shared" si="23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2041</v>
      </c>
      <c r="T362" t="s">
        <v>2042</v>
      </c>
    </row>
    <row r="363" spans="1:20" x14ac:dyDescent="0.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173.56363636363636</v>
      </c>
      <c r="G363" t="s">
        <v>20</v>
      </c>
      <c r="H363">
        <v>88</v>
      </c>
      <c r="I363" s="5">
        <f t="shared" si="21"/>
        <v>108.47727272727273</v>
      </c>
      <c r="J363" t="s">
        <v>21</v>
      </c>
      <c r="K363" t="s">
        <v>22</v>
      </c>
      <c r="L363">
        <v>1507352400</v>
      </c>
      <c r="M363" s="9">
        <f t="shared" si="22"/>
        <v>43015.208333333328</v>
      </c>
      <c r="N363" s="9">
        <f t="shared" si="2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2041</v>
      </c>
      <c r="T363" t="s">
        <v>2042</v>
      </c>
    </row>
    <row r="364" spans="1:20" x14ac:dyDescent="0.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371.75675675675677</v>
      </c>
      <c r="G364" t="s">
        <v>20</v>
      </c>
      <c r="H364">
        <v>191</v>
      </c>
      <c r="I364" s="5">
        <f t="shared" si="21"/>
        <v>72.015706806282722</v>
      </c>
      <c r="J364" t="s">
        <v>21</v>
      </c>
      <c r="K364" t="s">
        <v>22</v>
      </c>
      <c r="L364">
        <v>1296108000</v>
      </c>
      <c r="M364" s="9">
        <f t="shared" si="22"/>
        <v>40570.25</v>
      </c>
      <c r="N364" s="9">
        <f t="shared" si="23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2033</v>
      </c>
      <c r="T364" t="s">
        <v>2034</v>
      </c>
    </row>
    <row r="365" spans="1:20" x14ac:dyDescent="0.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160.19230769230771</v>
      </c>
      <c r="G365" t="s">
        <v>20</v>
      </c>
      <c r="H365">
        <v>139</v>
      </c>
      <c r="I365" s="5">
        <f t="shared" si="21"/>
        <v>59.928057553956833</v>
      </c>
      <c r="J365" t="s">
        <v>21</v>
      </c>
      <c r="K365" t="s">
        <v>22</v>
      </c>
      <c r="L365">
        <v>1324965600</v>
      </c>
      <c r="M365" s="9">
        <f t="shared" si="22"/>
        <v>40904.25</v>
      </c>
      <c r="N365" s="9">
        <f t="shared" si="23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2033</v>
      </c>
      <c r="T365" t="s">
        <v>2034</v>
      </c>
    </row>
    <row r="366" spans="1:20" x14ac:dyDescent="0.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1616.3333333333335</v>
      </c>
      <c r="G366" t="s">
        <v>20</v>
      </c>
      <c r="H366">
        <v>186</v>
      </c>
      <c r="I366" s="5">
        <f t="shared" si="21"/>
        <v>78.209677419354833</v>
      </c>
      <c r="J366" t="s">
        <v>21</v>
      </c>
      <c r="K366" t="s">
        <v>22</v>
      </c>
      <c r="L366">
        <v>1520229600</v>
      </c>
      <c r="M366" s="9">
        <f t="shared" si="22"/>
        <v>43164.25</v>
      </c>
      <c r="N366" s="9">
        <f t="shared" si="2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2033</v>
      </c>
      <c r="T366" t="s">
        <v>2047</v>
      </c>
    </row>
    <row r="367" spans="1:20" x14ac:dyDescent="0.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733.4375</v>
      </c>
      <c r="G367" t="s">
        <v>20</v>
      </c>
      <c r="H367">
        <v>112</v>
      </c>
      <c r="I367" s="5">
        <f t="shared" si="21"/>
        <v>104.77678571428571</v>
      </c>
      <c r="J367" t="s">
        <v>26</v>
      </c>
      <c r="K367" t="s">
        <v>27</v>
      </c>
      <c r="L367">
        <v>1482991200</v>
      </c>
      <c r="M367" s="9">
        <f t="shared" si="22"/>
        <v>42733.25</v>
      </c>
      <c r="N367" s="9">
        <f t="shared" si="23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2041</v>
      </c>
      <c r="T367" t="s">
        <v>2042</v>
      </c>
    </row>
    <row r="368" spans="1:20" x14ac:dyDescent="0.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592.11111111111109</v>
      </c>
      <c r="G368" t="s">
        <v>20</v>
      </c>
      <c r="H368">
        <v>101</v>
      </c>
      <c r="I368" s="5">
        <f t="shared" si="21"/>
        <v>105.52475247524752</v>
      </c>
      <c r="J368" t="s">
        <v>21</v>
      </c>
      <c r="K368" t="s">
        <v>22</v>
      </c>
      <c r="L368">
        <v>1294034400</v>
      </c>
      <c r="M368" s="9">
        <f t="shared" si="22"/>
        <v>40546.25</v>
      </c>
      <c r="N368" s="9">
        <f t="shared" si="23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2041</v>
      </c>
      <c r="T368" t="s">
        <v>2042</v>
      </c>
    </row>
    <row r="369" spans="1:20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18.888888888888889</v>
      </c>
      <c r="G369" t="s">
        <v>14</v>
      </c>
      <c r="H369">
        <v>75</v>
      </c>
      <c r="I369" s="5">
        <f t="shared" si="21"/>
        <v>24.933333333333334</v>
      </c>
      <c r="J369" t="s">
        <v>21</v>
      </c>
      <c r="K369" t="s">
        <v>22</v>
      </c>
      <c r="L369">
        <v>1413608400</v>
      </c>
      <c r="M369" s="9">
        <f t="shared" si="22"/>
        <v>41930.208333333336</v>
      </c>
      <c r="N369" s="9">
        <f t="shared" si="23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2041</v>
      </c>
      <c r="T369" t="s">
        <v>2042</v>
      </c>
    </row>
    <row r="370" spans="1:20" x14ac:dyDescent="0.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276.80769230769232</v>
      </c>
      <c r="G370" t="s">
        <v>20</v>
      </c>
      <c r="H370">
        <v>206</v>
      </c>
      <c r="I370" s="5">
        <f t="shared" si="21"/>
        <v>69.873786407766985</v>
      </c>
      <c r="J370" t="s">
        <v>40</v>
      </c>
      <c r="K370" t="s">
        <v>41</v>
      </c>
      <c r="L370">
        <v>1286946000</v>
      </c>
      <c r="M370" s="9">
        <f t="shared" si="22"/>
        <v>40464.208333333336</v>
      </c>
      <c r="N370" s="9">
        <f t="shared" si="2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2043</v>
      </c>
      <c r="T370" t="s">
        <v>2044</v>
      </c>
    </row>
    <row r="371" spans="1:20" x14ac:dyDescent="0.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273.01851851851848</v>
      </c>
      <c r="G371" t="s">
        <v>20</v>
      </c>
      <c r="H371">
        <v>154</v>
      </c>
      <c r="I371" s="5">
        <f t="shared" si="21"/>
        <v>95.733766233766232</v>
      </c>
      <c r="J371" t="s">
        <v>21</v>
      </c>
      <c r="K371" t="s">
        <v>22</v>
      </c>
      <c r="L371">
        <v>1359871200</v>
      </c>
      <c r="M371" s="9">
        <f t="shared" si="22"/>
        <v>41308.25</v>
      </c>
      <c r="N371" s="9">
        <f t="shared" si="2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2043</v>
      </c>
      <c r="T371" t="s">
        <v>2060</v>
      </c>
    </row>
    <row r="372" spans="1:20" x14ac:dyDescent="0.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159.36331255565449</v>
      </c>
      <c r="G372" t="s">
        <v>20</v>
      </c>
      <c r="H372">
        <v>5966</v>
      </c>
      <c r="I372" s="5">
        <f t="shared" si="21"/>
        <v>29.997485752598056</v>
      </c>
      <c r="J372" t="s">
        <v>21</v>
      </c>
      <c r="K372" t="s">
        <v>22</v>
      </c>
      <c r="L372">
        <v>1555304400</v>
      </c>
      <c r="M372" s="9">
        <f t="shared" si="22"/>
        <v>43570.208333333328</v>
      </c>
      <c r="N372" s="9">
        <f t="shared" si="2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2041</v>
      </c>
      <c r="T372" t="s">
        <v>2042</v>
      </c>
    </row>
    <row r="373" spans="1:20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67.869978858350947</v>
      </c>
      <c r="G373" t="s">
        <v>14</v>
      </c>
      <c r="H373">
        <v>2176</v>
      </c>
      <c r="I373" s="5">
        <f t="shared" si="21"/>
        <v>59.011948529411768</v>
      </c>
      <c r="J373" t="s">
        <v>21</v>
      </c>
      <c r="K373" t="s">
        <v>22</v>
      </c>
      <c r="L373">
        <v>1423375200</v>
      </c>
      <c r="M373" s="9">
        <f t="shared" si="22"/>
        <v>42043.25</v>
      </c>
      <c r="N373" s="9">
        <f t="shared" si="2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2041</v>
      </c>
      <c r="T373" t="s">
        <v>2042</v>
      </c>
    </row>
    <row r="374" spans="1:20" ht="31.5" x14ac:dyDescent="0.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1591.5555555555554</v>
      </c>
      <c r="G374" t="s">
        <v>20</v>
      </c>
      <c r="H374">
        <v>169</v>
      </c>
      <c r="I374" s="5">
        <f t="shared" si="21"/>
        <v>84.757396449704146</v>
      </c>
      <c r="J374" t="s">
        <v>21</v>
      </c>
      <c r="K374" t="s">
        <v>22</v>
      </c>
      <c r="L374">
        <v>1420696800</v>
      </c>
      <c r="M374" s="9">
        <f t="shared" si="22"/>
        <v>42012.25</v>
      </c>
      <c r="N374" s="9">
        <f t="shared" si="23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2043</v>
      </c>
      <c r="T374" t="s">
        <v>2044</v>
      </c>
    </row>
    <row r="375" spans="1:20" x14ac:dyDescent="0.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730.18222222222221</v>
      </c>
      <c r="G375" t="s">
        <v>20</v>
      </c>
      <c r="H375">
        <v>2106</v>
      </c>
      <c r="I375" s="5">
        <f t="shared" si="21"/>
        <v>78.010921177587846</v>
      </c>
      <c r="J375" t="s">
        <v>21</v>
      </c>
      <c r="K375" t="s">
        <v>22</v>
      </c>
      <c r="L375">
        <v>1502946000</v>
      </c>
      <c r="M375" s="9">
        <f t="shared" si="22"/>
        <v>42964.208333333328</v>
      </c>
      <c r="N375" s="9">
        <f t="shared" si="2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2041</v>
      </c>
      <c r="T375" t="s">
        <v>2042</v>
      </c>
    </row>
    <row r="376" spans="1:20" ht="31.5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13.185782556750297</v>
      </c>
      <c r="G376" t="s">
        <v>14</v>
      </c>
      <c r="H376">
        <v>441</v>
      </c>
      <c r="I376" s="5">
        <f t="shared" si="21"/>
        <v>50.05215419501134</v>
      </c>
      <c r="J376" t="s">
        <v>21</v>
      </c>
      <c r="K376" t="s">
        <v>22</v>
      </c>
      <c r="L376">
        <v>1547186400</v>
      </c>
      <c r="M376" s="9">
        <f t="shared" si="22"/>
        <v>43476.25</v>
      </c>
      <c r="N376" s="9">
        <f t="shared" si="23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2043</v>
      </c>
      <c r="T376" t="s">
        <v>2044</v>
      </c>
    </row>
    <row r="377" spans="1:20" ht="31.5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54.777777777777779</v>
      </c>
      <c r="G377" t="s">
        <v>14</v>
      </c>
      <c r="H377">
        <v>25</v>
      </c>
      <c r="I377" s="5">
        <f t="shared" si="21"/>
        <v>59.16</v>
      </c>
      <c r="J377" t="s">
        <v>21</v>
      </c>
      <c r="K377" t="s">
        <v>22</v>
      </c>
      <c r="L377">
        <v>1444971600</v>
      </c>
      <c r="M377" s="9">
        <f t="shared" si="22"/>
        <v>42293.208333333328</v>
      </c>
      <c r="N377" s="9">
        <f t="shared" si="23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2033</v>
      </c>
      <c r="T377" t="s">
        <v>2047</v>
      </c>
    </row>
    <row r="378" spans="1:20" x14ac:dyDescent="0.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361.02941176470591</v>
      </c>
      <c r="G378" t="s">
        <v>20</v>
      </c>
      <c r="H378">
        <v>131</v>
      </c>
      <c r="I378" s="5">
        <f t="shared" si="21"/>
        <v>93.702290076335885</v>
      </c>
      <c r="J378" t="s">
        <v>21</v>
      </c>
      <c r="K378" t="s">
        <v>22</v>
      </c>
      <c r="L378">
        <v>1404622800</v>
      </c>
      <c r="M378" s="9">
        <f t="shared" si="22"/>
        <v>41826.208333333336</v>
      </c>
      <c r="N378" s="9">
        <f t="shared" si="2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2033</v>
      </c>
      <c r="T378" t="s">
        <v>2034</v>
      </c>
    </row>
    <row r="379" spans="1:20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10.257545271629779</v>
      </c>
      <c r="G379" t="s">
        <v>14</v>
      </c>
      <c r="H379">
        <v>127</v>
      </c>
      <c r="I379" s="5">
        <f t="shared" si="21"/>
        <v>40.14173228346457</v>
      </c>
      <c r="J379" t="s">
        <v>21</v>
      </c>
      <c r="K379" t="s">
        <v>22</v>
      </c>
      <c r="L379">
        <v>1571720400</v>
      </c>
      <c r="M379" s="9">
        <f t="shared" si="22"/>
        <v>43760.208333333328</v>
      </c>
      <c r="N379" s="9">
        <f t="shared" si="23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2041</v>
      </c>
      <c r="T379" t="s">
        <v>2042</v>
      </c>
    </row>
    <row r="380" spans="1:20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13.962962962962964</v>
      </c>
      <c r="G380" t="s">
        <v>14</v>
      </c>
      <c r="H380">
        <v>355</v>
      </c>
      <c r="I380" s="5">
        <f t="shared" si="21"/>
        <v>70.090140845070422</v>
      </c>
      <c r="J380" t="s">
        <v>21</v>
      </c>
      <c r="K380" t="s">
        <v>22</v>
      </c>
      <c r="L380">
        <v>1526878800</v>
      </c>
      <c r="M380" s="9">
        <f t="shared" si="22"/>
        <v>43241.208333333328</v>
      </c>
      <c r="N380" s="9">
        <f t="shared" si="2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2043</v>
      </c>
      <c r="T380" t="s">
        <v>2044</v>
      </c>
    </row>
    <row r="381" spans="1:20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40.444444444444443</v>
      </c>
      <c r="G381" t="s">
        <v>14</v>
      </c>
      <c r="H381">
        <v>44</v>
      </c>
      <c r="I381" s="5">
        <f t="shared" si="21"/>
        <v>66.181818181818187</v>
      </c>
      <c r="J381" t="s">
        <v>40</v>
      </c>
      <c r="K381" t="s">
        <v>41</v>
      </c>
      <c r="L381">
        <v>1319691600</v>
      </c>
      <c r="M381" s="9">
        <f t="shared" si="22"/>
        <v>40843.208333333336</v>
      </c>
      <c r="N381" s="9">
        <f t="shared" si="23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2041</v>
      </c>
      <c r="T381" t="s">
        <v>2042</v>
      </c>
    </row>
    <row r="382" spans="1:20" ht="31.5" x14ac:dyDescent="0.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160.32</v>
      </c>
      <c r="G382" t="s">
        <v>20</v>
      </c>
      <c r="H382">
        <v>84</v>
      </c>
      <c r="I382" s="5">
        <f t="shared" si="21"/>
        <v>47.714285714285715</v>
      </c>
      <c r="J382" t="s">
        <v>21</v>
      </c>
      <c r="K382" t="s">
        <v>22</v>
      </c>
      <c r="L382">
        <v>1371963600</v>
      </c>
      <c r="M382" s="9">
        <f t="shared" si="22"/>
        <v>41448.208333333336</v>
      </c>
      <c r="N382" s="9">
        <f t="shared" si="2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2041</v>
      </c>
      <c r="T382" t="s">
        <v>2042</v>
      </c>
    </row>
    <row r="383" spans="1:20" x14ac:dyDescent="0.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183.9433962264151</v>
      </c>
      <c r="G383" t="s">
        <v>20</v>
      </c>
      <c r="H383">
        <v>155</v>
      </c>
      <c r="I383" s="5">
        <f t="shared" si="21"/>
        <v>62.896774193548389</v>
      </c>
      <c r="J383" t="s">
        <v>21</v>
      </c>
      <c r="K383" t="s">
        <v>22</v>
      </c>
      <c r="L383">
        <v>1433739600</v>
      </c>
      <c r="M383" s="9">
        <f t="shared" si="22"/>
        <v>42163.208333333328</v>
      </c>
      <c r="N383" s="9">
        <f t="shared" si="2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2041</v>
      </c>
      <c r="T383" t="s">
        <v>2042</v>
      </c>
    </row>
    <row r="384" spans="1:20" ht="31.5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63.769230769230766</v>
      </c>
      <c r="G384" t="s">
        <v>14</v>
      </c>
      <c r="H384">
        <v>67</v>
      </c>
      <c r="I384" s="5">
        <f t="shared" si="21"/>
        <v>86.611940298507463</v>
      </c>
      <c r="J384" t="s">
        <v>21</v>
      </c>
      <c r="K384" t="s">
        <v>22</v>
      </c>
      <c r="L384">
        <v>1508130000</v>
      </c>
      <c r="M384" s="9">
        <f t="shared" si="22"/>
        <v>43024.208333333328</v>
      </c>
      <c r="N384" s="9">
        <f t="shared" si="2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225.38095238095238</v>
      </c>
      <c r="G385" t="s">
        <v>20</v>
      </c>
      <c r="H385">
        <v>189</v>
      </c>
      <c r="I385" s="5">
        <f t="shared" si="21"/>
        <v>75.126984126984127</v>
      </c>
      <c r="J385" t="s">
        <v>21</v>
      </c>
      <c r="K385" t="s">
        <v>22</v>
      </c>
      <c r="L385">
        <v>1550037600</v>
      </c>
      <c r="M385" s="9">
        <f t="shared" si="22"/>
        <v>43509.25</v>
      </c>
      <c r="N385" s="9">
        <f t="shared" si="23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2037</v>
      </c>
      <c r="T385" t="s">
        <v>2038</v>
      </c>
    </row>
    <row r="386" spans="1:20" x14ac:dyDescent="0.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172.00961538461539</v>
      </c>
      <c r="G386" t="s">
        <v>20</v>
      </c>
      <c r="H386">
        <v>4799</v>
      </c>
      <c r="I386" s="5">
        <f t="shared" si="21"/>
        <v>41.004167534903104</v>
      </c>
      <c r="J386" t="s">
        <v>21</v>
      </c>
      <c r="K386" t="s">
        <v>22</v>
      </c>
      <c r="L386">
        <v>1486706400</v>
      </c>
      <c r="M386" s="9">
        <f t="shared" si="22"/>
        <v>42776.25</v>
      </c>
      <c r="N386" s="9">
        <f t="shared" si="23"/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2043</v>
      </c>
      <c r="T386" t="s">
        <v>2044</v>
      </c>
    </row>
    <row r="387" spans="1:20" ht="31.5" x14ac:dyDescent="0.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(E387/D387)*100</f>
        <v>146.16709511568124</v>
      </c>
      <c r="G387" t="s">
        <v>20</v>
      </c>
      <c r="H387">
        <v>1137</v>
      </c>
      <c r="I387" s="5">
        <f t="shared" ref="I387:I450" si="25">E387/H387</f>
        <v>50.007915567282325</v>
      </c>
      <c r="J387" t="s">
        <v>21</v>
      </c>
      <c r="K387" t="s">
        <v>22</v>
      </c>
      <c r="L387">
        <v>1553835600</v>
      </c>
      <c r="M387" s="9">
        <f t="shared" ref="M387:M450" si="26">L387/86400+25569</f>
        <v>43553.208333333328</v>
      </c>
      <c r="N387" s="9">
        <f t="shared" ref="N387:N450" si="27">O387/86400+25569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2049</v>
      </c>
      <c r="T387" t="s">
        <v>2050</v>
      </c>
    </row>
    <row r="388" spans="1:20" ht="31.5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76.42361623616236</v>
      </c>
      <c r="G388" t="s">
        <v>14</v>
      </c>
      <c r="H388">
        <v>1068</v>
      </c>
      <c r="I388" s="5">
        <f t="shared" si="25"/>
        <v>96.960674157303373</v>
      </c>
      <c r="J388" t="s">
        <v>21</v>
      </c>
      <c r="K388" t="s">
        <v>22</v>
      </c>
      <c r="L388">
        <v>1277528400</v>
      </c>
      <c r="M388" s="9">
        <f t="shared" si="26"/>
        <v>40355.208333333336</v>
      </c>
      <c r="N388" s="9">
        <f t="shared" si="27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2041</v>
      </c>
      <c r="T388" t="s">
        <v>2042</v>
      </c>
    </row>
    <row r="389" spans="1:20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39.261467889908261</v>
      </c>
      <c r="G389" t="s">
        <v>14</v>
      </c>
      <c r="H389">
        <v>424</v>
      </c>
      <c r="I389" s="5">
        <f t="shared" si="25"/>
        <v>100.93160377358491</v>
      </c>
      <c r="J389" t="s">
        <v>21</v>
      </c>
      <c r="K389" t="s">
        <v>22</v>
      </c>
      <c r="L389">
        <v>1339477200</v>
      </c>
      <c r="M389" s="9">
        <f t="shared" si="26"/>
        <v>41072.208333333336</v>
      </c>
      <c r="N389" s="9">
        <f t="shared" si="27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2039</v>
      </c>
      <c r="T389" t="s">
        <v>2048</v>
      </c>
    </row>
    <row r="390" spans="1:20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11.270034843205574</v>
      </c>
      <c r="G390" t="s">
        <v>74</v>
      </c>
      <c r="H390">
        <v>145</v>
      </c>
      <c r="I390" s="5">
        <f t="shared" si="25"/>
        <v>89.227586206896547</v>
      </c>
      <c r="J390" t="s">
        <v>98</v>
      </c>
      <c r="K390" t="s">
        <v>99</v>
      </c>
      <c r="L390">
        <v>1325656800</v>
      </c>
      <c r="M390" s="9">
        <f t="shared" si="26"/>
        <v>40912.25</v>
      </c>
      <c r="N390" s="9">
        <f t="shared" si="27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2033</v>
      </c>
      <c r="T390" t="s">
        <v>2047</v>
      </c>
    </row>
    <row r="391" spans="1:20" x14ac:dyDescent="0.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122.11084337349398</v>
      </c>
      <c r="G391" t="s">
        <v>20</v>
      </c>
      <c r="H391">
        <v>1152</v>
      </c>
      <c r="I391" s="5">
        <f t="shared" si="25"/>
        <v>87.979166666666671</v>
      </c>
      <c r="J391" t="s">
        <v>21</v>
      </c>
      <c r="K391" t="s">
        <v>22</v>
      </c>
      <c r="L391">
        <v>1288242000</v>
      </c>
      <c r="M391" s="9">
        <f t="shared" si="26"/>
        <v>40479.208333333336</v>
      </c>
      <c r="N391" s="9">
        <f t="shared" si="27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2041</v>
      </c>
      <c r="T391" t="s">
        <v>2042</v>
      </c>
    </row>
    <row r="392" spans="1:20" x14ac:dyDescent="0.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186.54166666666669</v>
      </c>
      <c r="G392" t="s">
        <v>20</v>
      </c>
      <c r="H392">
        <v>50</v>
      </c>
      <c r="I392" s="5">
        <f t="shared" si="25"/>
        <v>89.54</v>
      </c>
      <c r="J392" t="s">
        <v>21</v>
      </c>
      <c r="K392" t="s">
        <v>22</v>
      </c>
      <c r="L392">
        <v>1379048400</v>
      </c>
      <c r="M392" s="9">
        <f t="shared" si="26"/>
        <v>41530.208333333336</v>
      </c>
      <c r="N392" s="9">
        <f t="shared" si="27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7.2731788079470201</v>
      </c>
      <c r="G393" t="s">
        <v>14</v>
      </c>
      <c r="H393">
        <v>151</v>
      </c>
      <c r="I393" s="5">
        <f t="shared" si="25"/>
        <v>29.09271523178808</v>
      </c>
      <c r="J393" t="s">
        <v>21</v>
      </c>
      <c r="K393" t="s">
        <v>22</v>
      </c>
      <c r="L393">
        <v>1389679200</v>
      </c>
      <c r="M393" s="9">
        <f t="shared" si="26"/>
        <v>41653.25</v>
      </c>
      <c r="N393" s="9">
        <f t="shared" si="27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2049</v>
      </c>
      <c r="T393" t="s">
        <v>2050</v>
      </c>
    </row>
    <row r="394" spans="1:20" ht="31.5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65.642371234207957</v>
      </c>
      <c r="G394" t="s">
        <v>14</v>
      </c>
      <c r="H394">
        <v>1608</v>
      </c>
      <c r="I394" s="5">
        <f t="shared" si="25"/>
        <v>42.006218905472636</v>
      </c>
      <c r="J394" t="s">
        <v>21</v>
      </c>
      <c r="K394" t="s">
        <v>22</v>
      </c>
      <c r="L394">
        <v>1294293600</v>
      </c>
      <c r="M394" s="9">
        <f t="shared" si="26"/>
        <v>40549.25</v>
      </c>
      <c r="N394" s="9">
        <f t="shared" si="27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2039</v>
      </c>
      <c r="T394" t="s">
        <v>2048</v>
      </c>
    </row>
    <row r="395" spans="1:20" x14ac:dyDescent="0.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228.96178343949046</v>
      </c>
      <c r="G395" t="s">
        <v>20</v>
      </c>
      <c r="H395">
        <v>3059</v>
      </c>
      <c r="I395" s="5">
        <f t="shared" si="25"/>
        <v>47.004903563255965</v>
      </c>
      <c r="J395" t="s">
        <v>15</v>
      </c>
      <c r="K395" t="s">
        <v>16</v>
      </c>
      <c r="L395">
        <v>1500267600</v>
      </c>
      <c r="M395" s="9">
        <f t="shared" si="26"/>
        <v>42933.208333333328</v>
      </c>
      <c r="N395" s="9">
        <f t="shared" si="27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2033</v>
      </c>
      <c r="T395" t="s">
        <v>2058</v>
      </c>
    </row>
    <row r="396" spans="1:20" x14ac:dyDescent="0.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469.37499999999994</v>
      </c>
      <c r="G396" t="s">
        <v>20</v>
      </c>
      <c r="H396">
        <v>34</v>
      </c>
      <c r="I396" s="5">
        <f t="shared" si="25"/>
        <v>110.44117647058823</v>
      </c>
      <c r="J396" t="s">
        <v>21</v>
      </c>
      <c r="K396" t="s">
        <v>22</v>
      </c>
      <c r="L396">
        <v>1375074000</v>
      </c>
      <c r="M396" s="9">
        <f t="shared" si="26"/>
        <v>41484.208333333336</v>
      </c>
      <c r="N396" s="9">
        <f t="shared" si="27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2043</v>
      </c>
      <c r="T396" t="s">
        <v>2044</v>
      </c>
    </row>
    <row r="397" spans="1:20" ht="31.5" x14ac:dyDescent="0.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130.11267605633802</v>
      </c>
      <c r="G397" t="s">
        <v>20</v>
      </c>
      <c r="H397">
        <v>220</v>
      </c>
      <c r="I397" s="5">
        <f t="shared" si="25"/>
        <v>41.990909090909092</v>
      </c>
      <c r="J397" t="s">
        <v>21</v>
      </c>
      <c r="K397" t="s">
        <v>22</v>
      </c>
      <c r="L397">
        <v>1323324000</v>
      </c>
      <c r="M397" s="9">
        <f t="shared" si="26"/>
        <v>40885.25</v>
      </c>
      <c r="N397" s="9">
        <f t="shared" si="27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2041</v>
      </c>
      <c r="T397" t="s">
        <v>2042</v>
      </c>
    </row>
    <row r="398" spans="1:20" x14ac:dyDescent="0.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167.05422993492408</v>
      </c>
      <c r="G398" t="s">
        <v>20</v>
      </c>
      <c r="H398">
        <v>1604</v>
      </c>
      <c r="I398" s="5">
        <f t="shared" si="25"/>
        <v>48.012468827930178</v>
      </c>
      <c r="J398" t="s">
        <v>26</v>
      </c>
      <c r="K398" t="s">
        <v>27</v>
      </c>
      <c r="L398">
        <v>1538715600</v>
      </c>
      <c r="M398" s="9">
        <f t="shared" si="26"/>
        <v>43378.208333333328</v>
      </c>
      <c r="N398" s="9">
        <f t="shared" si="27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2043</v>
      </c>
      <c r="T398" t="s">
        <v>2046</v>
      </c>
    </row>
    <row r="399" spans="1:20" x14ac:dyDescent="0.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173.8641975308642</v>
      </c>
      <c r="G399" t="s">
        <v>20</v>
      </c>
      <c r="H399">
        <v>454</v>
      </c>
      <c r="I399" s="5">
        <f t="shared" si="25"/>
        <v>31.019823788546255</v>
      </c>
      <c r="J399" t="s">
        <v>21</v>
      </c>
      <c r="K399" t="s">
        <v>22</v>
      </c>
      <c r="L399">
        <v>1369285200</v>
      </c>
      <c r="M399" s="9">
        <f t="shared" si="26"/>
        <v>41417.208333333336</v>
      </c>
      <c r="N399" s="9">
        <f t="shared" si="27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2033</v>
      </c>
      <c r="T399" t="s">
        <v>2034</v>
      </c>
    </row>
    <row r="400" spans="1:20" x14ac:dyDescent="0.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717.76470588235293</v>
      </c>
      <c r="G400" t="s">
        <v>20</v>
      </c>
      <c r="H400">
        <v>123</v>
      </c>
      <c r="I400" s="5">
        <f t="shared" si="25"/>
        <v>99.203252032520325</v>
      </c>
      <c r="J400" t="s">
        <v>107</v>
      </c>
      <c r="K400" t="s">
        <v>108</v>
      </c>
      <c r="L400">
        <v>1525755600</v>
      </c>
      <c r="M400" s="9">
        <f t="shared" si="26"/>
        <v>43228.208333333328</v>
      </c>
      <c r="N400" s="9">
        <f t="shared" si="27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2043</v>
      </c>
      <c r="T400" t="s">
        <v>2051</v>
      </c>
    </row>
    <row r="401" spans="1:20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63.850976361767728</v>
      </c>
      <c r="G401" t="s">
        <v>14</v>
      </c>
      <c r="H401">
        <v>941</v>
      </c>
      <c r="I401" s="5">
        <f t="shared" si="25"/>
        <v>66.022316684378325</v>
      </c>
      <c r="J401" t="s">
        <v>21</v>
      </c>
      <c r="K401" t="s">
        <v>22</v>
      </c>
      <c r="L401">
        <v>1296626400</v>
      </c>
      <c r="M401" s="9">
        <f t="shared" si="26"/>
        <v>40576.25</v>
      </c>
      <c r="N401" s="9">
        <f t="shared" si="27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2033</v>
      </c>
      <c r="T401" t="s">
        <v>2047</v>
      </c>
    </row>
    <row r="402" spans="1:20" ht="31.5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2</v>
      </c>
      <c r="G402" t="s">
        <v>14</v>
      </c>
      <c r="H402">
        <v>1</v>
      </c>
      <c r="I402" s="5">
        <f t="shared" si="25"/>
        <v>2</v>
      </c>
      <c r="J402" t="s">
        <v>21</v>
      </c>
      <c r="K402" t="s">
        <v>22</v>
      </c>
      <c r="L402">
        <v>1376629200</v>
      </c>
      <c r="M402" s="9">
        <f t="shared" si="26"/>
        <v>41502.208333333336</v>
      </c>
      <c r="N402" s="9">
        <f t="shared" si="27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1530.2222222222222</v>
      </c>
      <c r="G403" t="s">
        <v>20</v>
      </c>
      <c r="H403">
        <v>299</v>
      </c>
      <c r="I403" s="5">
        <f t="shared" si="25"/>
        <v>46.060200668896321</v>
      </c>
      <c r="J403" t="s">
        <v>21</v>
      </c>
      <c r="K403" t="s">
        <v>22</v>
      </c>
      <c r="L403">
        <v>1572152400</v>
      </c>
      <c r="M403" s="9">
        <f t="shared" si="26"/>
        <v>43765.208333333328</v>
      </c>
      <c r="N403" s="9">
        <f t="shared" si="27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2041</v>
      </c>
      <c r="T403" t="s">
        <v>2042</v>
      </c>
    </row>
    <row r="404" spans="1:20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40.356164383561641</v>
      </c>
      <c r="G404" t="s">
        <v>14</v>
      </c>
      <c r="H404">
        <v>40</v>
      </c>
      <c r="I404" s="5">
        <f t="shared" si="25"/>
        <v>73.650000000000006</v>
      </c>
      <c r="J404" t="s">
        <v>21</v>
      </c>
      <c r="K404" t="s">
        <v>22</v>
      </c>
      <c r="L404">
        <v>1325829600</v>
      </c>
      <c r="M404" s="9">
        <f t="shared" si="26"/>
        <v>40914.25</v>
      </c>
      <c r="N404" s="9">
        <f t="shared" si="27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2043</v>
      </c>
      <c r="T404" t="s">
        <v>2053</v>
      </c>
    </row>
    <row r="405" spans="1:20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86.220633299284984</v>
      </c>
      <c r="G405" t="s">
        <v>14</v>
      </c>
      <c r="H405">
        <v>3015</v>
      </c>
      <c r="I405" s="5">
        <f t="shared" si="25"/>
        <v>55.99336650082919</v>
      </c>
      <c r="J405" t="s">
        <v>15</v>
      </c>
      <c r="K405" t="s">
        <v>16</v>
      </c>
      <c r="L405">
        <v>1273640400</v>
      </c>
      <c r="M405" s="9">
        <f t="shared" si="26"/>
        <v>40310.208333333336</v>
      </c>
      <c r="N405" s="9">
        <f t="shared" si="27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2041</v>
      </c>
      <c r="T405" t="s">
        <v>2042</v>
      </c>
    </row>
    <row r="406" spans="1:20" x14ac:dyDescent="0.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315.58486707566465</v>
      </c>
      <c r="G406" t="s">
        <v>20</v>
      </c>
      <c r="H406">
        <v>2237</v>
      </c>
      <c r="I406" s="5">
        <f t="shared" si="25"/>
        <v>68.985695127402778</v>
      </c>
      <c r="J406" t="s">
        <v>21</v>
      </c>
      <c r="K406" t="s">
        <v>22</v>
      </c>
      <c r="L406">
        <v>1510639200</v>
      </c>
      <c r="M406" s="9">
        <f t="shared" si="26"/>
        <v>43053.25</v>
      </c>
      <c r="N406" s="9">
        <f t="shared" si="27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2041</v>
      </c>
      <c r="T406" t="s">
        <v>2042</v>
      </c>
    </row>
    <row r="407" spans="1:20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89.618243243243242</v>
      </c>
      <c r="G407" t="s">
        <v>14</v>
      </c>
      <c r="H407">
        <v>435</v>
      </c>
      <c r="I407" s="5">
        <f t="shared" si="25"/>
        <v>60.981609195402299</v>
      </c>
      <c r="J407" t="s">
        <v>21</v>
      </c>
      <c r="K407" t="s">
        <v>22</v>
      </c>
      <c r="L407">
        <v>1528088400</v>
      </c>
      <c r="M407" s="9">
        <f t="shared" si="26"/>
        <v>43255.208333333328</v>
      </c>
      <c r="N407" s="9">
        <f t="shared" si="27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2041</v>
      </c>
      <c r="T407" t="s">
        <v>2042</v>
      </c>
    </row>
    <row r="408" spans="1:20" x14ac:dyDescent="0.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182.14503816793894</v>
      </c>
      <c r="G408" t="s">
        <v>20</v>
      </c>
      <c r="H408">
        <v>645</v>
      </c>
      <c r="I408" s="5">
        <f t="shared" si="25"/>
        <v>110.98139534883721</v>
      </c>
      <c r="J408" t="s">
        <v>21</v>
      </c>
      <c r="K408" t="s">
        <v>22</v>
      </c>
      <c r="L408">
        <v>1359525600</v>
      </c>
      <c r="M408" s="9">
        <f t="shared" si="26"/>
        <v>41304.25</v>
      </c>
      <c r="N408" s="9">
        <f t="shared" si="27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2043</v>
      </c>
      <c r="T408" t="s">
        <v>2044</v>
      </c>
    </row>
    <row r="409" spans="1:20" x14ac:dyDescent="0.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355.88235294117646</v>
      </c>
      <c r="G409" t="s">
        <v>20</v>
      </c>
      <c r="H409">
        <v>484</v>
      </c>
      <c r="I409" s="5">
        <f t="shared" si="25"/>
        <v>25</v>
      </c>
      <c r="J409" t="s">
        <v>36</v>
      </c>
      <c r="K409" t="s">
        <v>37</v>
      </c>
      <c r="L409">
        <v>1570942800</v>
      </c>
      <c r="M409" s="9">
        <f t="shared" si="26"/>
        <v>43751.208333333328</v>
      </c>
      <c r="N409" s="9">
        <f t="shared" si="27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2041</v>
      </c>
      <c r="T409" t="s">
        <v>2042</v>
      </c>
    </row>
    <row r="410" spans="1:20" x14ac:dyDescent="0.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131.83695652173913</v>
      </c>
      <c r="G410" t="s">
        <v>20</v>
      </c>
      <c r="H410">
        <v>154</v>
      </c>
      <c r="I410" s="5">
        <f t="shared" si="25"/>
        <v>78.759740259740255</v>
      </c>
      <c r="J410" t="s">
        <v>15</v>
      </c>
      <c r="K410" t="s">
        <v>16</v>
      </c>
      <c r="L410">
        <v>1466398800</v>
      </c>
      <c r="M410" s="9">
        <f t="shared" si="26"/>
        <v>42541.208333333328</v>
      </c>
      <c r="N410" s="9">
        <f t="shared" si="27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2043</v>
      </c>
      <c r="T410" t="s">
        <v>2044</v>
      </c>
    </row>
    <row r="411" spans="1:20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46.315634218289084</v>
      </c>
      <c r="G411" t="s">
        <v>14</v>
      </c>
      <c r="H411">
        <v>714</v>
      </c>
      <c r="I411" s="5">
        <f t="shared" si="25"/>
        <v>87.960784313725483</v>
      </c>
      <c r="J411" t="s">
        <v>21</v>
      </c>
      <c r="K411" t="s">
        <v>22</v>
      </c>
      <c r="L411">
        <v>1492491600</v>
      </c>
      <c r="M411" s="9">
        <f t="shared" si="26"/>
        <v>42843.208333333328</v>
      </c>
      <c r="N411" s="9">
        <f t="shared" si="27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2033</v>
      </c>
      <c r="T411" t="s">
        <v>2034</v>
      </c>
    </row>
    <row r="412" spans="1:20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36.132726089785294</v>
      </c>
      <c r="G412" t="s">
        <v>47</v>
      </c>
      <c r="H412">
        <v>1111</v>
      </c>
      <c r="I412" s="5">
        <f t="shared" si="25"/>
        <v>49.987398739873989</v>
      </c>
      <c r="J412" t="s">
        <v>21</v>
      </c>
      <c r="K412" t="s">
        <v>22</v>
      </c>
      <c r="L412">
        <v>1430197200</v>
      </c>
      <c r="M412" s="9">
        <f t="shared" si="26"/>
        <v>42122.208333333328</v>
      </c>
      <c r="N412" s="9">
        <f t="shared" si="27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2035</v>
      </c>
      <c r="T412" t="s">
        <v>2061</v>
      </c>
    </row>
    <row r="413" spans="1:20" x14ac:dyDescent="0.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104.62820512820512</v>
      </c>
      <c r="G413" t="s">
        <v>20</v>
      </c>
      <c r="H413">
        <v>82</v>
      </c>
      <c r="I413" s="5">
        <f t="shared" si="25"/>
        <v>99.524390243902445</v>
      </c>
      <c r="J413" t="s">
        <v>21</v>
      </c>
      <c r="K413" t="s">
        <v>22</v>
      </c>
      <c r="L413">
        <v>1496034000</v>
      </c>
      <c r="M413" s="9">
        <f t="shared" si="26"/>
        <v>42884.208333333328</v>
      </c>
      <c r="N413" s="9">
        <f t="shared" si="27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2041</v>
      </c>
      <c r="T413" t="s">
        <v>2042</v>
      </c>
    </row>
    <row r="414" spans="1:20" x14ac:dyDescent="0.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668.85714285714289</v>
      </c>
      <c r="G414" t="s">
        <v>20</v>
      </c>
      <c r="H414">
        <v>134</v>
      </c>
      <c r="I414" s="5">
        <f t="shared" si="25"/>
        <v>104.82089552238806</v>
      </c>
      <c r="J414" t="s">
        <v>21</v>
      </c>
      <c r="K414" t="s">
        <v>22</v>
      </c>
      <c r="L414">
        <v>1388728800</v>
      </c>
      <c r="M414" s="9">
        <f t="shared" si="26"/>
        <v>41642.25</v>
      </c>
      <c r="N414" s="9">
        <f t="shared" si="27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2049</v>
      </c>
      <c r="T414" t="s">
        <v>2036</v>
      </c>
    </row>
    <row r="415" spans="1:20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62.072823218997364</v>
      </c>
      <c r="G415" t="s">
        <v>47</v>
      </c>
      <c r="H415">
        <v>1089</v>
      </c>
      <c r="I415" s="5">
        <f t="shared" si="25"/>
        <v>108.01469237832875</v>
      </c>
      <c r="J415" t="s">
        <v>21</v>
      </c>
      <c r="K415" t="s">
        <v>22</v>
      </c>
      <c r="L415">
        <v>1543298400</v>
      </c>
      <c r="M415" s="9">
        <f t="shared" si="26"/>
        <v>43431.25</v>
      </c>
      <c r="N415" s="9">
        <f t="shared" si="27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2043</v>
      </c>
      <c r="T415" t="s">
        <v>2051</v>
      </c>
    </row>
    <row r="416" spans="1:20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84.699787460148784</v>
      </c>
      <c r="G416" t="s">
        <v>14</v>
      </c>
      <c r="H416">
        <v>5497</v>
      </c>
      <c r="I416" s="5">
        <f t="shared" si="25"/>
        <v>28.998544660724033</v>
      </c>
      <c r="J416" t="s">
        <v>21</v>
      </c>
      <c r="K416" t="s">
        <v>22</v>
      </c>
      <c r="L416">
        <v>1271739600</v>
      </c>
      <c r="M416" s="9">
        <f t="shared" si="26"/>
        <v>40288.208333333336</v>
      </c>
      <c r="N416" s="9">
        <f t="shared" si="27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2037</v>
      </c>
      <c r="T416" t="s">
        <v>2038</v>
      </c>
    </row>
    <row r="417" spans="1:20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11.059030837004405</v>
      </c>
      <c r="G417" t="s">
        <v>14</v>
      </c>
      <c r="H417">
        <v>418</v>
      </c>
      <c r="I417" s="5">
        <f t="shared" si="25"/>
        <v>30.028708133971293</v>
      </c>
      <c r="J417" t="s">
        <v>21</v>
      </c>
      <c r="K417" t="s">
        <v>22</v>
      </c>
      <c r="L417">
        <v>1326434400</v>
      </c>
      <c r="M417" s="9">
        <f t="shared" si="26"/>
        <v>40921.25</v>
      </c>
      <c r="N417" s="9">
        <f t="shared" si="27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2041</v>
      </c>
      <c r="T417" t="s">
        <v>2042</v>
      </c>
    </row>
    <row r="418" spans="1:20" ht="31.5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43.838781575037146</v>
      </c>
      <c r="G418" t="s">
        <v>14</v>
      </c>
      <c r="H418">
        <v>1439</v>
      </c>
      <c r="I418" s="5">
        <f t="shared" si="25"/>
        <v>41.005559416261292</v>
      </c>
      <c r="J418" t="s">
        <v>21</v>
      </c>
      <c r="K418" t="s">
        <v>22</v>
      </c>
      <c r="L418">
        <v>1295244000</v>
      </c>
      <c r="M418" s="9">
        <f t="shared" si="26"/>
        <v>40560.25</v>
      </c>
      <c r="N418" s="9">
        <f t="shared" si="27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2043</v>
      </c>
      <c r="T418" t="s">
        <v>2044</v>
      </c>
    </row>
    <row r="419" spans="1:20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55.470588235294116</v>
      </c>
      <c r="G419" t="s">
        <v>14</v>
      </c>
      <c r="H419">
        <v>15</v>
      </c>
      <c r="I419" s="5">
        <f t="shared" si="25"/>
        <v>62.866666666666667</v>
      </c>
      <c r="J419" t="s">
        <v>21</v>
      </c>
      <c r="K419" t="s">
        <v>22</v>
      </c>
      <c r="L419">
        <v>1541221200</v>
      </c>
      <c r="M419" s="9">
        <f t="shared" si="26"/>
        <v>43407.208333333328</v>
      </c>
      <c r="N419" s="9">
        <f t="shared" si="27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2041</v>
      </c>
      <c r="T419" t="s">
        <v>2042</v>
      </c>
    </row>
    <row r="420" spans="1:20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57.399511301160658</v>
      </c>
      <c r="G420" t="s">
        <v>14</v>
      </c>
      <c r="H420">
        <v>1999</v>
      </c>
      <c r="I420" s="5">
        <f t="shared" si="25"/>
        <v>47.005002501250623</v>
      </c>
      <c r="J420" t="s">
        <v>15</v>
      </c>
      <c r="K420" t="s">
        <v>16</v>
      </c>
      <c r="L420">
        <v>1336280400</v>
      </c>
      <c r="M420" s="9">
        <f t="shared" si="26"/>
        <v>41035.208333333336</v>
      </c>
      <c r="N420" s="9">
        <f t="shared" si="27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2043</v>
      </c>
      <c r="T420" t="s">
        <v>2044</v>
      </c>
    </row>
    <row r="421" spans="1:20" x14ac:dyDescent="0.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123.43497363796135</v>
      </c>
      <c r="G421" t="s">
        <v>20</v>
      </c>
      <c r="H421">
        <v>5203</v>
      </c>
      <c r="I421" s="5">
        <f t="shared" si="25"/>
        <v>26.997693638285604</v>
      </c>
      <c r="J421" t="s">
        <v>21</v>
      </c>
      <c r="K421" t="s">
        <v>22</v>
      </c>
      <c r="L421">
        <v>1324533600</v>
      </c>
      <c r="M421" s="9">
        <f t="shared" si="26"/>
        <v>40899.25</v>
      </c>
      <c r="N421" s="9">
        <f t="shared" si="27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2039</v>
      </c>
      <c r="T421" t="s">
        <v>2040</v>
      </c>
    </row>
    <row r="422" spans="1:20" x14ac:dyDescent="0.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128.46</v>
      </c>
      <c r="G422" t="s">
        <v>20</v>
      </c>
      <c r="H422">
        <v>94</v>
      </c>
      <c r="I422" s="5">
        <f t="shared" si="25"/>
        <v>68.329787234042556</v>
      </c>
      <c r="J422" t="s">
        <v>21</v>
      </c>
      <c r="K422" t="s">
        <v>22</v>
      </c>
      <c r="L422">
        <v>1498366800</v>
      </c>
      <c r="M422" s="9">
        <f t="shared" si="26"/>
        <v>42911.208333333328</v>
      </c>
      <c r="N422" s="9">
        <f t="shared" si="27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2041</v>
      </c>
      <c r="T422" t="s">
        <v>2042</v>
      </c>
    </row>
    <row r="423" spans="1:20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63.989361702127653</v>
      </c>
      <c r="G423" t="s">
        <v>14</v>
      </c>
      <c r="H423">
        <v>118</v>
      </c>
      <c r="I423" s="5">
        <f t="shared" si="25"/>
        <v>50.974576271186443</v>
      </c>
      <c r="J423" t="s">
        <v>21</v>
      </c>
      <c r="K423" t="s">
        <v>22</v>
      </c>
      <c r="L423">
        <v>1498712400</v>
      </c>
      <c r="M423" s="9">
        <f t="shared" si="26"/>
        <v>42915.208333333328</v>
      </c>
      <c r="N423" s="9">
        <f t="shared" si="27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2039</v>
      </c>
      <c r="T423" t="s">
        <v>2048</v>
      </c>
    </row>
    <row r="424" spans="1:20" ht="31.5" x14ac:dyDescent="0.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127.29885057471265</v>
      </c>
      <c r="G424" t="s">
        <v>20</v>
      </c>
      <c r="H424">
        <v>205</v>
      </c>
      <c r="I424" s="5">
        <f t="shared" si="25"/>
        <v>54.024390243902438</v>
      </c>
      <c r="J424" t="s">
        <v>21</v>
      </c>
      <c r="K424" t="s">
        <v>22</v>
      </c>
      <c r="L424">
        <v>1271480400</v>
      </c>
      <c r="M424" s="9">
        <f t="shared" si="26"/>
        <v>40285.208333333336</v>
      </c>
      <c r="N424" s="9">
        <f t="shared" si="27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2041</v>
      </c>
      <c r="T424" t="s">
        <v>2042</v>
      </c>
    </row>
    <row r="425" spans="1:20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10.638024357239512</v>
      </c>
      <c r="G425" t="s">
        <v>14</v>
      </c>
      <c r="H425">
        <v>162</v>
      </c>
      <c r="I425" s="5">
        <f t="shared" si="25"/>
        <v>97.055555555555557</v>
      </c>
      <c r="J425" t="s">
        <v>21</v>
      </c>
      <c r="K425" t="s">
        <v>22</v>
      </c>
      <c r="L425">
        <v>1316667600</v>
      </c>
      <c r="M425" s="9">
        <f t="shared" si="26"/>
        <v>40808.208333333336</v>
      </c>
      <c r="N425" s="9">
        <f t="shared" si="27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2037</v>
      </c>
      <c r="T425" t="s">
        <v>2038</v>
      </c>
    </row>
    <row r="426" spans="1:20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40.470588235294116</v>
      </c>
      <c r="G426" t="s">
        <v>14</v>
      </c>
      <c r="H426">
        <v>83</v>
      </c>
      <c r="I426" s="5">
        <f t="shared" si="25"/>
        <v>24.867469879518072</v>
      </c>
      <c r="J426" t="s">
        <v>21</v>
      </c>
      <c r="K426" t="s">
        <v>22</v>
      </c>
      <c r="L426">
        <v>1524027600</v>
      </c>
      <c r="M426" s="9">
        <f t="shared" si="26"/>
        <v>43208.208333333328</v>
      </c>
      <c r="N426" s="9">
        <f t="shared" si="27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2033</v>
      </c>
      <c r="T426" t="s">
        <v>2047</v>
      </c>
    </row>
    <row r="427" spans="1:20" x14ac:dyDescent="0.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287.66666666666663</v>
      </c>
      <c r="G427" t="s">
        <v>20</v>
      </c>
      <c r="H427">
        <v>92</v>
      </c>
      <c r="I427" s="5">
        <f t="shared" si="25"/>
        <v>84.423913043478265</v>
      </c>
      <c r="J427" t="s">
        <v>21</v>
      </c>
      <c r="K427" t="s">
        <v>22</v>
      </c>
      <c r="L427">
        <v>1438059600</v>
      </c>
      <c r="M427" s="9">
        <f t="shared" si="26"/>
        <v>42213.208333333328</v>
      </c>
      <c r="N427" s="9">
        <f t="shared" si="27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572.94444444444446</v>
      </c>
      <c r="G428" t="s">
        <v>20</v>
      </c>
      <c r="H428">
        <v>219</v>
      </c>
      <c r="I428" s="5">
        <f t="shared" si="25"/>
        <v>47.091324200913242</v>
      </c>
      <c r="J428" t="s">
        <v>21</v>
      </c>
      <c r="K428" t="s">
        <v>22</v>
      </c>
      <c r="L428">
        <v>1361944800</v>
      </c>
      <c r="M428" s="9">
        <f t="shared" si="26"/>
        <v>41332.25</v>
      </c>
      <c r="N428" s="9">
        <f t="shared" si="27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2041</v>
      </c>
      <c r="T428" t="s">
        <v>2042</v>
      </c>
    </row>
    <row r="429" spans="1:20" x14ac:dyDescent="0.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112.90429799426933</v>
      </c>
      <c r="G429" t="s">
        <v>20</v>
      </c>
      <c r="H429">
        <v>2526</v>
      </c>
      <c r="I429" s="5">
        <f t="shared" si="25"/>
        <v>77.996041171813147</v>
      </c>
      <c r="J429" t="s">
        <v>21</v>
      </c>
      <c r="K429" t="s">
        <v>22</v>
      </c>
      <c r="L429">
        <v>1410584400</v>
      </c>
      <c r="M429" s="9">
        <f t="shared" si="26"/>
        <v>41895.208333333336</v>
      </c>
      <c r="N429" s="9">
        <f t="shared" si="27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2041</v>
      </c>
      <c r="T429" t="s">
        <v>2042</v>
      </c>
    </row>
    <row r="430" spans="1:20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46.387573964497044</v>
      </c>
      <c r="G430" t="s">
        <v>14</v>
      </c>
      <c r="H430">
        <v>747</v>
      </c>
      <c r="I430" s="5">
        <f t="shared" si="25"/>
        <v>62.967871485943775</v>
      </c>
      <c r="J430" t="s">
        <v>21</v>
      </c>
      <c r="K430" t="s">
        <v>22</v>
      </c>
      <c r="L430">
        <v>1297404000</v>
      </c>
      <c r="M430" s="9">
        <f t="shared" si="26"/>
        <v>40585.25</v>
      </c>
      <c r="N430" s="9">
        <f t="shared" si="27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2043</v>
      </c>
      <c r="T430" t="s">
        <v>2051</v>
      </c>
    </row>
    <row r="431" spans="1:20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90.675916230366497</v>
      </c>
      <c r="G431" t="s">
        <v>74</v>
      </c>
      <c r="H431">
        <v>2138</v>
      </c>
      <c r="I431" s="5">
        <f t="shared" si="25"/>
        <v>81.006080449017773</v>
      </c>
      <c r="J431" t="s">
        <v>21</v>
      </c>
      <c r="K431" t="s">
        <v>22</v>
      </c>
      <c r="L431">
        <v>1392012000</v>
      </c>
      <c r="M431" s="9">
        <f t="shared" si="26"/>
        <v>41680.25</v>
      </c>
      <c r="N431" s="9">
        <f t="shared" si="27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67.740740740740748</v>
      </c>
      <c r="G432" t="s">
        <v>14</v>
      </c>
      <c r="H432">
        <v>84</v>
      </c>
      <c r="I432" s="5">
        <f t="shared" si="25"/>
        <v>65.321428571428569</v>
      </c>
      <c r="J432" t="s">
        <v>21</v>
      </c>
      <c r="K432" t="s">
        <v>22</v>
      </c>
      <c r="L432">
        <v>1569733200</v>
      </c>
      <c r="M432" s="9">
        <f t="shared" si="26"/>
        <v>43737.208333333328</v>
      </c>
      <c r="N432" s="9">
        <f t="shared" si="27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2041</v>
      </c>
      <c r="T432" t="s">
        <v>2042</v>
      </c>
    </row>
    <row r="433" spans="1:20" x14ac:dyDescent="0.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192.49019607843135</v>
      </c>
      <c r="G433" t="s">
        <v>20</v>
      </c>
      <c r="H433">
        <v>94</v>
      </c>
      <c r="I433" s="5">
        <f t="shared" si="25"/>
        <v>104.43617021276596</v>
      </c>
      <c r="J433" t="s">
        <v>21</v>
      </c>
      <c r="K433" t="s">
        <v>22</v>
      </c>
      <c r="L433">
        <v>1529643600</v>
      </c>
      <c r="M433" s="9">
        <f t="shared" si="26"/>
        <v>43273.208333333328</v>
      </c>
      <c r="N433" s="9">
        <f t="shared" si="27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2041</v>
      </c>
      <c r="T433" t="s">
        <v>2042</v>
      </c>
    </row>
    <row r="434" spans="1:20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82.714285714285722</v>
      </c>
      <c r="G434" t="s">
        <v>14</v>
      </c>
      <c r="H434">
        <v>91</v>
      </c>
      <c r="I434" s="5">
        <f t="shared" si="25"/>
        <v>69.989010989010993</v>
      </c>
      <c r="J434" t="s">
        <v>21</v>
      </c>
      <c r="K434" t="s">
        <v>22</v>
      </c>
      <c r="L434">
        <v>1399006800</v>
      </c>
      <c r="M434" s="9">
        <f t="shared" si="26"/>
        <v>41761.208333333336</v>
      </c>
      <c r="N434" s="9">
        <f t="shared" si="27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2041</v>
      </c>
      <c r="T434" t="s">
        <v>2042</v>
      </c>
    </row>
    <row r="435" spans="1:20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54.163920922570021</v>
      </c>
      <c r="G435" t="s">
        <v>14</v>
      </c>
      <c r="H435">
        <v>792</v>
      </c>
      <c r="I435" s="5">
        <f t="shared" si="25"/>
        <v>83.023989898989896</v>
      </c>
      <c r="J435" t="s">
        <v>21</v>
      </c>
      <c r="K435" t="s">
        <v>22</v>
      </c>
      <c r="L435">
        <v>1385359200</v>
      </c>
      <c r="M435" s="9">
        <f t="shared" si="26"/>
        <v>41603.25</v>
      </c>
      <c r="N435" s="9">
        <f t="shared" si="27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2043</v>
      </c>
      <c r="T435" t="s">
        <v>2044</v>
      </c>
    </row>
    <row r="436" spans="1:20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16.722222222222221</v>
      </c>
      <c r="G436" t="s">
        <v>74</v>
      </c>
      <c r="H436">
        <v>10</v>
      </c>
      <c r="I436" s="5">
        <f t="shared" si="25"/>
        <v>90.3</v>
      </c>
      <c r="J436" t="s">
        <v>15</v>
      </c>
      <c r="K436" t="s">
        <v>16</v>
      </c>
      <c r="L436">
        <v>1480572000</v>
      </c>
      <c r="M436" s="9">
        <f t="shared" si="26"/>
        <v>42705.25</v>
      </c>
      <c r="N436" s="9">
        <f t="shared" si="27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2041</v>
      </c>
      <c r="T436" t="s">
        <v>2042</v>
      </c>
    </row>
    <row r="437" spans="1:20" x14ac:dyDescent="0.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116.87664041994749</v>
      </c>
      <c r="G437" t="s">
        <v>20</v>
      </c>
      <c r="H437">
        <v>1713</v>
      </c>
      <c r="I437" s="5">
        <f t="shared" si="25"/>
        <v>103.98131932282546</v>
      </c>
      <c r="J437" t="s">
        <v>107</v>
      </c>
      <c r="K437" t="s">
        <v>108</v>
      </c>
      <c r="L437">
        <v>1418623200</v>
      </c>
      <c r="M437" s="9">
        <f t="shared" si="26"/>
        <v>41988.25</v>
      </c>
      <c r="N437" s="9">
        <f t="shared" si="27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2041</v>
      </c>
      <c r="T437" t="s">
        <v>2042</v>
      </c>
    </row>
    <row r="438" spans="1:20" x14ac:dyDescent="0.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1052.1538461538462</v>
      </c>
      <c r="G438" t="s">
        <v>20</v>
      </c>
      <c r="H438">
        <v>249</v>
      </c>
      <c r="I438" s="5">
        <f t="shared" si="25"/>
        <v>54.931726907630519</v>
      </c>
      <c r="J438" t="s">
        <v>21</v>
      </c>
      <c r="K438" t="s">
        <v>22</v>
      </c>
      <c r="L438">
        <v>1555736400</v>
      </c>
      <c r="M438" s="9">
        <f t="shared" si="26"/>
        <v>43575.208333333328</v>
      </c>
      <c r="N438" s="9">
        <f t="shared" si="27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2033</v>
      </c>
      <c r="T438" t="s">
        <v>2058</v>
      </c>
    </row>
    <row r="439" spans="1:20" x14ac:dyDescent="0.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123.07407407407408</v>
      </c>
      <c r="G439" t="s">
        <v>20</v>
      </c>
      <c r="H439">
        <v>192</v>
      </c>
      <c r="I439" s="5">
        <f t="shared" si="25"/>
        <v>51.921875</v>
      </c>
      <c r="J439" t="s">
        <v>21</v>
      </c>
      <c r="K439" t="s">
        <v>22</v>
      </c>
      <c r="L439">
        <v>1442120400</v>
      </c>
      <c r="M439" s="9">
        <f t="shared" si="26"/>
        <v>42260.208333333328</v>
      </c>
      <c r="N439" s="9">
        <f t="shared" si="27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2043</v>
      </c>
      <c r="T439" t="s">
        <v>2051</v>
      </c>
    </row>
    <row r="440" spans="1:20" ht="31.5" x14ac:dyDescent="0.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178.63855421686748</v>
      </c>
      <c r="G440" t="s">
        <v>20</v>
      </c>
      <c r="H440">
        <v>247</v>
      </c>
      <c r="I440" s="5">
        <f t="shared" si="25"/>
        <v>60.02834008097166</v>
      </c>
      <c r="J440" t="s">
        <v>21</v>
      </c>
      <c r="K440" t="s">
        <v>22</v>
      </c>
      <c r="L440">
        <v>1362376800</v>
      </c>
      <c r="M440" s="9">
        <f t="shared" si="26"/>
        <v>41337.25</v>
      </c>
      <c r="N440" s="9">
        <f t="shared" si="27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2041</v>
      </c>
      <c r="T440" t="s">
        <v>2042</v>
      </c>
    </row>
    <row r="441" spans="1:20" x14ac:dyDescent="0.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355.28169014084506</v>
      </c>
      <c r="G441" t="s">
        <v>20</v>
      </c>
      <c r="H441">
        <v>2293</v>
      </c>
      <c r="I441" s="5">
        <f t="shared" si="25"/>
        <v>44.003488879197555</v>
      </c>
      <c r="J441" t="s">
        <v>21</v>
      </c>
      <c r="K441" t="s">
        <v>22</v>
      </c>
      <c r="L441">
        <v>1478408400</v>
      </c>
      <c r="M441" s="9">
        <f t="shared" si="26"/>
        <v>42680.208333333328</v>
      </c>
      <c r="N441" s="9">
        <f t="shared" si="27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2043</v>
      </c>
      <c r="T441" t="s">
        <v>2063</v>
      </c>
    </row>
    <row r="442" spans="1:20" x14ac:dyDescent="0.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161.90634146341463</v>
      </c>
      <c r="G442" t="s">
        <v>20</v>
      </c>
      <c r="H442">
        <v>3131</v>
      </c>
      <c r="I442" s="5">
        <f t="shared" si="25"/>
        <v>53.003513254551258</v>
      </c>
      <c r="J442" t="s">
        <v>21</v>
      </c>
      <c r="K442" t="s">
        <v>22</v>
      </c>
      <c r="L442">
        <v>1498798800</v>
      </c>
      <c r="M442" s="9">
        <f t="shared" si="26"/>
        <v>42916.208333333328</v>
      </c>
      <c r="N442" s="9">
        <f t="shared" si="27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2043</v>
      </c>
      <c r="T442" t="s">
        <v>2060</v>
      </c>
    </row>
    <row r="443" spans="1:20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24.914285714285715</v>
      </c>
      <c r="G443" t="s">
        <v>14</v>
      </c>
      <c r="H443">
        <v>32</v>
      </c>
      <c r="I443" s="5">
        <f t="shared" si="25"/>
        <v>54.5</v>
      </c>
      <c r="J443" t="s">
        <v>21</v>
      </c>
      <c r="K443" t="s">
        <v>22</v>
      </c>
      <c r="L443">
        <v>1335416400</v>
      </c>
      <c r="M443" s="9">
        <f t="shared" si="26"/>
        <v>41025.208333333336</v>
      </c>
      <c r="N443" s="9">
        <f t="shared" si="27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2039</v>
      </c>
      <c r="T443" t="s">
        <v>2048</v>
      </c>
    </row>
    <row r="444" spans="1:20" x14ac:dyDescent="0.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198.72222222222223</v>
      </c>
      <c r="G444" t="s">
        <v>20</v>
      </c>
      <c r="H444">
        <v>143</v>
      </c>
      <c r="I444" s="5">
        <f t="shared" si="25"/>
        <v>75.04195804195804</v>
      </c>
      <c r="J444" t="s">
        <v>107</v>
      </c>
      <c r="K444" t="s">
        <v>108</v>
      </c>
      <c r="L444">
        <v>1504328400</v>
      </c>
      <c r="M444" s="9">
        <f t="shared" si="26"/>
        <v>42980.208333333328</v>
      </c>
      <c r="N444" s="9">
        <f t="shared" si="27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2041</v>
      </c>
      <c r="T444" t="s">
        <v>2042</v>
      </c>
    </row>
    <row r="445" spans="1:20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34.752688172043008</v>
      </c>
      <c r="G445" t="s">
        <v>74</v>
      </c>
      <c r="H445">
        <v>90</v>
      </c>
      <c r="I445" s="5">
        <f t="shared" si="25"/>
        <v>35.911111111111111</v>
      </c>
      <c r="J445" t="s">
        <v>21</v>
      </c>
      <c r="K445" t="s">
        <v>22</v>
      </c>
      <c r="L445">
        <v>1285822800</v>
      </c>
      <c r="M445" s="9">
        <f t="shared" si="26"/>
        <v>40451.208333333336</v>
      </c>
      <c r="N445" s="9">
        <f t="shared" si="27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2041</v>
      </c>
      <c r="T445" t="s">
        <v>2042</v>
      </c>
    </row>
    <row r="446" spans="1:20" x14ac:dyDescent="0.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176.41935483870967</v>
      </c>
      <c r="G446" t="s">
        <v>20</v>
      </c>
      <c r="H446">
        <v>296</v>
      </c>
      <c r="I446" s="5">
        <f t="shared" si="25"/>
        <v>36.952702702702702</v>
      </c>
      <c r="J446" t="s">
        <v>21</v>
      </c>
      <c r="K446" t="s">
        <v>22</v>
      </c>
      <c r="L446">
        <v>1311483600</v>
      </c>
      <c r="M446" s="9">
        <f t="shared" si="26"/>
        <v>40748.208333333336</v>
      </c>
      <c r="N446" s="9">
        <f t="shared" si="27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2033</v>
      </c>
      <c r="T446" t="s">
        <v>2047</v>
      </c>
    </row>
    <row r="447" spans="1:20" ht="31.5" x14ac:dyDescent="0.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511.38095238095235</v>
      </c>
      <c r="G447" t="s">
        <v>20</v>
      </c>
      <c r="H447">
        <v>170</v>
      </c>
      <c r="I447" s="5">
        <f t="shared" si="25"/>
        <v>63.170588235294119</v>
      </c>
      <c r="J447" t="s">
        <v>21</v>
      </c>
      <c r="K447" t="s">
        <v>22</v>
      </c>
      <c r="L447">
        <v>1291356000</v>
      </c>
      <c r="M447" s="9">
        <f t="shared" si="26"/>
        <v>40515.25</v>
      </c>
      <c r="N447" s="9">
        <f t="shared" si="27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2041</v>
      </c>
      <c r="T447" t="s">
        <v>2042</v>
      </c>
    </row>
    <row r="448" spans="1:20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82.044117647058826</v>
      </c>
      <c r="G448" t="s">
        <v>14</v>
      </c>
      <c r="H448">
        <v>186</v>
      </c>
      <c r="I448" s="5">
        <f t="shared" si="25"/>
        <v>29.99462365591398</v>
      </c>
      <c r="J448" t="s">
        <v>21</v>
      </c>
      <c r="K448" t="s">
        <v>22</v>
      </c>
      <c r="L448">
        <v>1355810400</v>
      </c>
      <c r="M448" s="9">
        <f t="shared" si="26"/>
        <v>41261.25</v>
      </c>
      <c r="N448" s="9">
        <f t="shared" si="27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2039</v>
      </c>
      <c r="T448" t="s">
        <v>2048</v>
      </c>
    </row>
    <row r="449" spans="1:20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24.326030927835053</v>
      </c>
      <c r="G449" t="s">
        <v>74</v>
      </c>
      <c r="H449">
        <v>439</v>
      </c>
      <c r="I449" s="5">
        <f t="shared" si="25"/>
        <v>86</v>
      </c>
      <c r="J449" t="s">
        <v>40</v>
      </c>
      <c r="K449" t="s">
        <v>41</v>
      </c>
      <c r="L449">
        <v>1513663200</v>
      </c>
      <c r="M449" s="9">
        <f t="shared" si="26"/>
        <v>43088.25</v>
      </c>
      <c r="N449" s="9">
        <f t="shared" si="27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2043</v>
      </c>
      <c r="T449" t="s">
        <v>2060</v>
      </c>
    </row>
    <row r="450" spans="1:20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50.482758620689658</v>
      </c>
      <c r="G450" t="s">
        <v>14</v>
      </c>
      <c r="H450">
        <v>605</v>
      </c>
      <c r="I450" s="5">
        <f t="shared" si="25"/>
        <v>75.014876033057845</v>
      </c>
      <c r="J450" t="s">
        <v>21</v>
      </c>
      <c r="K450" t="s">
        <v>22</v>
      </c>
      <c r="L450">
        <v>1365915600</v>
      </c>
      <c r="M450" s="9">
        <f t="shared" si="26"/>
        <v>41378.208333333336</v>
      </c>
      <c r="N450" s="9">
        <f t="shared" si="27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2035</v>
      </c>
      <c r="T450" t="s">
        <v>2052</v>
      </c>
    </row>
    <row r="451" spans="1:20" x14ac:dyDescent="0.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(E451/D451)*100</f>
        <v>967</v>
      </c>
      <c r="G451" t="s">
        <v>20</v>
      </c>
      <c r="H451">
        <v>86</v>
      </c>
      <c r="I451" s="5">
        <f t="shared" ref="I451:I514" si="29">E451/H451</f>
        <v>101.19767441860465</v>
      </c>
      <c r="J451" t="s">
        <v>36</v>
      </c>
      <c r="K451" t="s">
        <v>37</v>
      </c>
      <c r="L451">
        <v>1551852000</v>
      </c>
      <c r="M451" s="9">
        <f t="shared" ref="M451:M514" si="30">L451/86400+25569</f>
        <v>43530.25</v>
      </c>
      <c r="N451" s="9">
        <f t="shared" ref="N451:N514" si="31">O451/86400+25569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2035</v>
      </c>
      <c r="T451" t="s">
        <v>2052</v>
      </c>
    </row>
    <row r="452" spans="1:20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4</v>
      </c>
      <c r="G452" t="s">
        <v>14</v>
      </c>
      <c r="H452">
        <v>1</v>
      </c>
      <c r="I452" s="5">
        <f t="shared" si="29"/>
        <v>4</v>
      </c>
      <c r="J452" t="s">
        <v>15</v>
      </c>
      <c r="K452" t="s">
        <v>16</v>
      </c>
      <c r="L452">
        <v>1540098000</v>
      </c>
      <c r="M452" s="9">
        <f t="shared" si="30"/>
        <v>43394.208333333328</v>
      </c>
      <c r="N452" s="9">
        <f t="shared" si="31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2043</v>
      </c>
      <c r="T452" t="s">
        <v>2051</v>
      </c>
    </row>
    <row r="453" spans="1:20" x14ac:dyDescent="0.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122.84501347708894</v>
      </c>
      <c r="G453" t="s">
        <v>20</v>
      </c>
      <c r="H453">
        <v>6286</v>
      </c>
      <c r="I453" s="5">
        <f t="shared" si="29"/>
        <v>29.001272669424118</v>
      </c>
      <c r="J453" t="s">
        <v>21</v>
      </c>
      <c r="K453" t="s">
        <v>22</v>
      </c>
      <c r="L453">
        <v>1500440400</v>
      </c>
      <c r="M453" s="9">
        <f t="shared" si="30"/>
        <v>42935.208333333328</v>
      </c>
      <c r="N453" s="9">
        <f t="shared" si="31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2033</v>
      </c>
      <c r="T453" t="s">
        <v>2034</v>
      </c>
    </row>
    <row r="454" spans="1:20" ht="31.5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63.4375</v>
      </c>
      <c r="G454" t="s">
        <v>14</v>
      </c>
      <c r="H454">
        <v>31</v>
      </c>
      <c r="I454" s="5">
        <f t="shared" si="29"/>
        <v>98.225806451612897</v>
      </c>
      <c r="J454" t="s">
        <v>21</v>
      </c>
      <c r="K454" t="s">
        <v>22</v>
      </c>
      <c r="L454">
        <v>1278392400</v>
      </c>
      <c r="M454" s="9">
        <f t="shared" si="30"/>
        <v>40365.208333333336</v>
      </c>
      <c r="N454" s="9">
        <f t="shared" si="31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2043</v>
      </c>
      <c r="T454" t="s">
        <v>2046</v>
      </c>
    </row>
    <row r="455" spans="1:20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56.331688596491226</v>
      </c>
      <c r="G455" t="s">
        <v>14</v>
      </c>
      <c r="H455">
        <v>1181</v>
      </c>
      <c r="I455" s="5">
        <f t="shared" si="29"/>
        <v>87.001693480101608</v>
      </c>
      <c r="J455" t="s">
        <v>21</v>
      </c>
      <c r="K455" t="s">
        <v>22</v>
      </c>
      <c r="L455">
        <v>1480572000</v>
      </c>
      <c r="M455" s="9">
        <f t="shared" si="30"/>
        <v>42705.25</v>
      </c>
      <c r="N455" s="9">
        <f t="shared" si="31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2043</v>
      </c>
      <c r="T455" t="s">
        <v>2063</v>
      </c>
    </row>
    <row r="456" spans="1:20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44.074999999999996</v>
      </c>
      <c r="G456" t="s">
        <v>14</v>
      </c>
      <c r="H456">
        <v>39</v>
      </c>
      <c r="I456" s="5">
        <f t="shared" si="29"/>
        <v>45.205128205128204</v>
      </c>
      <c r="J456" t="s">
        <v>21</v>
      </c>
      <c r="K456" t="s">
        <v>22</v>
      </c>
      <c r="L456">
        <v>1382331600</v>
      </c>
      <c r="M456" s="9">
        <f t="shared" si="30"/>
        <v>41568.208333333336</v>
      </c>
      <c r="N456" s="9">
        <f t="shared" si="31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2043</v>
      </c>
      <c r="T456" t="s">
        <v>2046</v>
      </c>
    </row>
    <row r="457" spans="1:20" x14ac:dyDescent="0.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118.37253218884121</v>
      </c>
      <c r="G457" t="s">
        <v>20</v>
      </c>
      <c r="H457">
        <v>3727</v>
      </c>
      <c r="I457" s="5">
        <f t="shared" si="29"/>
        <v>37.001341561577675</v>
      </c>
      <c r="J457" t="s">
        <v>21</v>
      </c>
      <c r="K457" t="s">
        <v>22</v>
      </c>
      <c r="L457">
        <v>1316754000</v>
      </c>
      <c r="M457" s="9">
        <f t="shared" si="30"/>
        <v>40809.208333333336</v>
      </c>
      <c r="N457" s="9">
        <f t="shared" si="31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2041</v>
      </c>
      <c r="T457" t="s">
        <v>2042</v>
      </c>
    </row>
    <row r="458" spans="1:20" ht="31.5" x14ac:dyDescent="0.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104.1243169398907</v>
      </c>
      <c r="G458" t="s">
        <v>20</v>
      </c>
      <c r="H458">
        <v>1605</v>
      </c>
      <c r="I458" s="5">
        <f t="shared" si="29"/>
        <v>94.976947040498445</v>
      </c>
      <c r="J458" t="s">
        <v>21</v>
      </c>
      <c r="K458" t="s">
        <v>22</v>
      </c>
      <c r="L458">
        <v>1518242400</v>
      </c>
      <c r="M458" s="9">
        <f t="shared" si="30"/>
        <v>43141.25</v>
      </c>
      <c r="N458" s="9">
        <f t="shared" si="31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2033</v>
      </c>
      <c r="T458" t="s">
        <v>2047</v>
      </c>
    </row>
    <row r="459" spans="1:20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26.640000000000004</v>
      </c>
      <c r="G459" t="s">
        <v>14</v>
      </c>
      <c r="H459">
        <v>46</v>
      </c>
      <c r="I459" s="5">
        <f t="shared" si="29"/>
        <v>28.956521739130434</v>
      </c>
      <c r="J459" t="s">
        <v>21</v>
      </c>
      <c r="K459" t="s">
        <v>22</v>
      </c>
      <c r="L459">
        <v>1476421200</v>
      </c>
      <c r="M459" s="9">
        <f t="shared" si="30"/>
        <v>42657.208333333328</v>
      </c>
      <c r="N459" s="9">
        <f t="shared" si="31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2041</v>
      </c>
      <c r="T459" t="s">
        <v>2042</v>
      </c>
    </row>
    <row r="460" spans="1:20" x14ac:dyDescent="0.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351.20118343195264</v>
      </c>
      <c r="G460" t="s">
        <v>20</v>
      </c>
      <c r="H460">
        <v>2120</v>
      </c>
      <c r="I460" s="5">
        <f t="shared" si="29"/>
        <v>55.993396226415094</v>
      </c>
      <c r="J460" t="s">
        <v>21</v>
      </c>
      <c r="K460" t="s">
        <v>22</v>
      </c>
      <c r="L460">
        <v>1269752400</v>
      </c>
      <c r="M460" s="9">
        <f t="shared" si="30"/>
        <v>40265.208333333336</v>
      </c>
      <c r="N460" s="9">
        <f t="shared" si="31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2041</v>
      </c>
      <c r="T460" t="s">
        <v>2042</v>
      </c>
    </row>
    <row r="461" spans="1:20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90.063492063492063</v>
      </c>
      <c r="G461" t="s">
        <v>14</v>
      </c>
      <c r="H461">
        <v>105</v>
      </c>
      <c r="I461" s="5">
        <f t="shared" si="29"/>
        <v>54.038095238095238</v>
      </c>
      <c r="J461" t="s">
        <v>21</v>
      </c>
      <c r="K461" t="s">
        <v>22</v>
      </c>
      <c r="L461">
        <v>1419746400</v>
      </c>
      <c r="M461" s="9">
        <f t="shared" si="30"/>
        <v>42001.25</v>
      </c>
      <c r="N461" s="9">
        <f t="shared" si="31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2043</v>
      </c>
      <c r="T461" t="s">
        <v>2044</v>
      </c>
    </row>
    <row r="462" spans="1:20" x14ac:dyDescent="0.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171.625</v>
      </c>
      <c r="G462" t="s">
        <v>20</v>
      </c>
      <c r="H462">
        <v>50</v>
      </c>
      <c r="I462" s="5">
        <f t="shared" si="29"/>
        <v>82.38</v>
      </c>
      <c r="J462" t="s">
        <v>21</v>
      </c>
      <c r="K462" t="s">
        <v>22</v>
      </c>
      <c r="L462">
        <v>1281330000</v>
      </c>
      <c r="M462" s="9">
        <f t="shared" si="30"/>
        <v>40399.208333333336</v>
      </c>
      <c r="N462" s="9">
        <f t="shared" si="31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2041</v>
      </c>
      <c r="T462" t="s">
        <v>2042</v>
      </c>
    </row>
    <row r="463" spans="1:20" x14ac:dyDescent="0.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141.04655870445345</v>
      </c>
      <c r="G463" t="s">
        <v>20</v>
      </c>
      <c r="H463">
        <v>2080</v>
      </c>
      <c r="I463" s="5">
        <f t="shared" si="29"/>
        <v>66.997115384615384</v>
      </c>
      <c r="J463" t="s">
        <v>21</v>
      </c>
      <c r="K463" t="s">
        <v>22</v>
      </c>
      <c r="L463">
        <v>1398661200</v>
      </c>
      <c r="M463" s="9">
        <f t="shared" si="30"/>
        <v>41757.208333333336</v>
      </c>
      <c r="N463" s="9">
        <f t="shared" si="31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2043</v>
      </c>
      <c r="T463" t="s">
        <v>2046</v>
      </c>
    </row>
    <row r="464" spans="1:20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30.57944915254237</v>
      </c>
      <c r="G464" t="s">
        <v>14</v>
      </c>
      <c r="H464">
        <v>535</v>
      </c>
      <c r="I464" s="5">
        <f t="shared" si="29"/>
        <v>107.91401869158878</v>
      </c>
      <c r="J464" t="s">
        <v>21</v>
      </c>
      <c r="K464" t="s">
        <v>22</v>
      </c>
      <c r="L464">
        <v>1359525600</v>
      </c>
      <c r="M464" s="9">
        <f t="shared" si="30"/>
        <v>41304.25</v>
      </c>
      <c r="N464" s="9">
        <f t="shared" si="31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2035</v>
      </c>
      <c r="T464" t="s">
        <v>2061</v>
      </c>
    </row>
    <row r="465" spans="1:20" ht="31.5" x14ac:dyDescent="0.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108.16455696202532</v>
      </c>
      <c r="G465" t="s">
        <v>20</v>
      </c>
      <c r="H465">
        <v>2105</v>
      </c>
      <c r="I465" s="5">
        <f t="shared" si="29"/>
        <v>69.009501187648453</v>
      </c>
      <c r="J465" t="s">
        <v>21</v>
      </c>
      <c r="K465" t="s">
        <v>22</v>
      </c>
      <c r="L465">
        <v>1388469600</v>
      </c>
      <c r="M465" s="9">
        <f t="shared" si="30"/>
        <v>41639.25</v>
      </c>
      <c r="N465" s="9">
        <f t="shared" si="31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2043</v>
      </c>
      <c r="T465" t="s">
        <v>2051</v>
      </c>
    </row>
    <row r="466" spans="1:20" x14ac:dyDescent="0.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133.45505617977528</v>
      </c>
      <c r="G466" t="s">
        <v>20</v>
      </c>
      <c r="H466">
        <v>2436</v>
      </c>
      <c r="I466" s="5">
        <f t="shared" si="29"/>
        <v>39.006568144499177</v>
      </c>
      <c r="J466" t="s">
        <v>21</v>
      </c>
      <c r="K466" t="s">
        <v>22</v>
      </c>
      <c r="L466">
        <v>1518328800</v>
      </c>
      <c r="M466" s="9">
        <f t="shared" si="30"/>
        <v>43142.25</v>
      </c>
      <c r="N466" s="9">
        <f t="shared" si="31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2041</v>
      </c>
      <c r="T466" t="s">
        <v>2042</v>
      </c>
    </row>
    <row r="467" spans="1:20" x14ac:dyDescent="0.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187.85106382978722</v>
      </c>
      <c r="G467" t="s">
        <v>20</v>
      </c>
      <c r="H467">
        <v>80</v>
      </c>
      <c r="I467" s="5">
        <f t="shared" si="29"/>
        <v>110.3625</v>
      </c>
      <c r="J467" t="s">
        <v>21</v>
      </c>
      <c r="K467" t="s">
        <v>22</v>
      </c>
      <c r="L467">
        <v>1517032800</v>
      </c>
      <c r="M467" s="9">
        <f t="shared" si="30"/>
        <v>43127.25</v>
      </c>
      <c r="N467" s="9">
        <f t="shared" si="31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2049</v>
      </c>
      <c r="T467" t="s">
        <v>2059</v>
      </c>
    </row>
    <row r="468" spans="1:20" x14ac:dyDescent="0.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332</v>
      </c>
      <c r="G468" t="s">
        <v>20</v>
      </c>
      <c r="H468">
        <v>42</v>
      </c>
      <c r="I468" s="5">
        <f t="shared" si="29"/>
        <v>94.857142857142861</v>
      </c>
      <c r="J468" t="s">
        <v>21</v>
      </c>
      <c r="K468" t="s">
        <v>22</v>
      </c>
      <c r="L468">
        <v>1368594000</v>
      </c>
      <c r="M468" s="9">
        <f t="shared" si="30"/>
        <v>41409.208333333336</v>
      </c>
      <c r="N468" s="9">
        <f t="shared" si="31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2039</v>
      </c>
      <c r="T468" t="s">
        <v>2048</v>
      </c>
    </row>
    <row r="469" spans="1:20" ht="31.5" x14ac:dyDescent="0.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575.21428571428578</v>
      </c>
      <c r="G469" t="s">
        <v>20</v>
      </c>
      <c r="H469">
        <v>139</v>
      </c>
      <c r="I469" s="5">
        <f t="shared" si="29"/>
        <v>57.935251798561154</v>
      </c>
      <c r="J469" t="s">
        <v>15</v>
      </c>
      <c r="K469" t="s">
        <v>16</v>
      </c>
      <c r="L469">
        <v>1448258400</v>
      </c>
      <c r="M469" s="9">
        <f t="shared" si="30"/>
        <v>42331.25</v>
      </c>
      <c r="N469" s="9">
        <f t="shared" si="31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2039</v>
      </c>
      <c r="T469" t="s">
        <v>2040</v>
      </c>
    </row>
    <row r="470" spans="1:20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40.5</v>
      </c>
      <c r="G470" t="s">
        <v>14</v>
      </c>
      <c r="H470">
        <v>16</v>
      </c>
      <c r="I470" s="5">
        <f t="shared" si="29"/>
        <v>101.25</v>
      </c>
      <c r="J470" t="s">
        <v>21</v>
      </c>
      <c r="K470" t="s">
        <v>22</v>
      </c>
      <c r="L470">
        <v>1555218000</v>
      </c>
      <c r="M470" s="9">
        <f t="shared" si="30"/>
        <v>43569.208333333328</v>
      </c>
      <c r="N470" s="9">
        <f t="shared" si="31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2041</v>
      </c>
      <c r="T470" t="s">
        <v>2042</v>
      </c>
    </row>
    <row r="471" spans="1:20" x14ac:dyDescent="0.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184.42857142857144</v>
      </c>
      <c r="G471" t="s">
        <v>20</v>
      </c>
      <c r="H471">
        <v>159</v>
      </c>
      <c r="I471" s="5">
        <f t="shared" si="29"/>
        <v>64.95597484276729</v>
      </c>
      <c r="J471" t="s">
        <v>21</v>
      </c>
      <c r="K471" t="s">
        <v>22</v>
      </c>
      <c r="L471">
        <v>1431925200</v>
      </c>
      <c r="M471" s="9">
        <f t="shared" si="30"/>
        <v>42142.208333333328</v>
      </c>
      <c r="N471" s="9">
        <f t="shared" si="31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2043</v>
      </c>
      <c r="T471" t="s">
        <v>2046</v>
      </c>
    </row>
    <row r="472" spans="1:20" x14ac:dyDescent="0.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285.80555555555554</v>
      </c>
      <c r="G472" t="s">
        <v>20</v>
      </c>
      <c r="H472">
        <v>381</v>
      </c>
      <c r="I472" s="5">
        <f t="shared" si="29"/>
        <v>27.00524934383202</v>
      </c>
      <c r="J472" t="s">
        <v>21</v>
      </c>
      <c r="K472" t="s">
        <v>22</v>
      </c>
      <c r="L472">
        <v>1481522400</v>
      </c>
      <c r="M472" s="9">
        <f t="shared" si="30"/>
        <v>42716.25</v>
      </c>
      <c r="N472" s="9">
        <f t="shared" si="31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2039</v>
      </c>
      <c r="T472" t="s">
        <v>2048</v>
      </c>
    </row>
    <row r="473" spans="1:20" x14ac:dyDescent="0.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319</v>
      </c>
      <c r="G473" t="s">
        <v>20</v>
      </c>
      <c r="H473">
        <v>194</v>
      </c>
      <c r="I473" s="5">
        <f t="shared" si="29"/>
        <v>50.97422680412371</v>
      </c>
      <c r="J473" t="s">
        <v>40</v>
      </c>
      <c r="K473" t="s">
        <v>41</v>
      </c>
      <c r="L473">
        <v>1335934800</v>
      </c>
      <c r="M473" s="9">
        <f t="shared" si="30"/>
        <v>41031.208333333336</v>
      </c>
      <c r="N473" s="9">
        <f t="shared" si="31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2037</v>
      </c>
      <c r="T473" t="s">
        <v>2038</v>
      </c>
    </row>
    <row r="474" spans="1:20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39.234070221066318</v>
      </c>
      <c r="G474" t="s">
        <v>14</v>
      </c>
      <c r="H474">
        <v>575</v>
      </c>
      <c r="I474" s="5">
        <f t="shared" si="29"/>
        <v>104.94260869565217</v>
      </c>
      <c r="J474" t="s">
        <v>21</v>
      </c>
      <c r="K474" t="s">
        <v>22</v>
      </c>
      <c r="L474">
        <v>1552280400</v>
      </c>
      <c r="M474" s="9">
        <f t="shared" si="30"/>
        <v>43535.208333333328</v>
      </c>
      <c r="N474" s="9">
        <f t="shared" si="31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2033</v>
      </c>
      <c r="T474" t="s">
        <v>2034</v>
      </c>
    </row>
    <row r="475" spans="1:20" x14ac:dyDescent="0.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178.14000000000001</v>
      </c>
      <c r="G475" t="s">
        <v>20</v>
      </c>
      <c r="H475">
        <v>106</v>
      </c>
      <c r="I475" s="5">
        <f t="shared" si="29"/>
        <v>84.028301886792448</v>
      </c>
      <c r="J475" t="s">
        <v>21</v>
      </c>
      <c r="K475" t="s">
        <v>22</v>
      </c>
      <c r="L475">
        <v>1529989200</v>
      </c>
      <c r="M475" s="9">
        <f t="shared" si="30"/>
        <v>43277.208333333328</v>
      </c>
      <c r="N475" s="9">
        <f t="shared" si="31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2033</v>
      </c>
      <c r="T475" t="s">
        <v>2045</v>
      </c>
    </row>
    <row r="476" spans="1:20" x14ac:dyDescent="0.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365.15</v>
      </c>
      <c r="G476" t="s">
        <v>20</v>
      </c>
      <c r="H476">
        <v>142</v>
      </c>
      <c r="I476" s="5">
        <f t="shared" si="29"/>
        <v>102.85915492957747</v>
      </c>
      <c r="J476" t="s">
        <v>21</v>
      </c>
      <c r="K476" t="s">
        <v>22</v>
      </c>
      <c r="L476">
        <v>1418709600</v>
      </c>
      <c r="M476" s="9">
        <f t="shared" si="30"/>
        <v>41989.25</v>
      </c>
      <c r="N476" s="9">
        <f t="shared" si="31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2043</v>
      </c>
      <c r="T476" t="s">
        <v>2060</v>
      </c>
    </row>
    <row r="477" spans="1:20" ht="31.5" x14ac:dyDescent="0.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113.94594594594594</v>
      </c>
      <c r="G477" t="s">
        <v>20</v>
      </c>
      <c r="H477">
        <v>211</v>
      </c>
      <c r="I477" s="5">
        <f t="shared" si="29"/>
        <v>39.962085308056871</v>
      </c>
      <c r="J477" t="s">
        <v>21</v>
      </c>
      <c r="K477" t="s">
        <v>22</v>
      </c>
      <c r="L477">
        <v>1372136400</v>
      </c>
      <c r="M477" s="9">
        <f t="shared" si="30"/>
        <v>41450.208333333336</v>
      </c>
      <c r="N477" s="9">
        <f t="shared" si="31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2049</v>
      </c>
      <c r="T477" t="s">
        <v>2059</v>
      </c>
    </row>
    <row r="478" spans="1:20" ht="31.5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29.828720626631856</v>
      </c>
      <c r="G478" t="s">
        <v>14</v>
      </c>
      <c r="H478">
        <v>1120</v>
      </c>
      <c r="I478" s="5">
        <f t="shared" si="29"/>
        <v>51.001785714285717</v>
      </c>
      <c r="J478" t="s">
        <v>21</v>
      </c>
      <c r="K478" t="s">
        <v>22</v>
      </c>
      <c r="L478">
        <v>1533877200</v>
      </c>
      <c r="M478" s="9">
        <f t="shared" si="30"/>
        <v>43322.208333333328</v>
      </c>
      <c r="N478" s="9">
        <f t="shared" si="31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2049</v>
      </c>
      <c r="T478" t="s">
        <v>2036</v>
      </c>
    </row>
    <row r="479" spans="1:20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54.270588235294113</v>
      </c>
      <c r="G479" t="s">
        <v>14</v>
      </c>
      <c r="H479">
        <v>113</v>
      </c>
      <c r="I479" s="5">
        <f t="shared" si="29"/>
        <v>40.823008849557525</v>
      </c>
      <c r="J479" t="s">
        <v>21</v>
      </c>
      <c r="K479" t="s">
        <v>22</v>
      </c>
      <c r="L479">
        <v>1309064400</v>
      </c>
      <c r="M479" s="9">
        <f t="shared" si="30"/>
        <v>40720.208333333336</v>
      </c>
      <c r="N479" s="9">
        <f t="shared" si="31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2043</v>
      </c>
      <c r="T479" t="s">
        <v>2063</v>
      </c>
    </row>
    <row r="480" spans="1:20" x14ac:dyDescent="0.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236.34156976744185</v>
      </c>
      <c r="G480" t="s">
        <v>20</v>
      </c>
      <c r="H480">
        <v>2756</v>
      </c>
      <c r="I480" s="5">
        <f t="shared" si="29"/>
        <v>58.999637155297535</v>
      </c>
      <c r="J480" t="s">
        <v>21</v>
      </c>
      <c r="K480" t="s">
        <v>22</v>
      </c>
      <c r="L480">
        <v>1425877200</v>
      </c>
      <c r="M480" s="9">
        <f t="shared" si="30"/>
        <v>42072.208333333328</v>
      </c>
      <c r="N480" s="9">
        <f t="shared" si="31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2039</v>
      </c>
      <c r="T480" t="s">
        <v>2048</v>
      </c>
    </row>
    <row r="481" spans="1:20" x14ac:dyDescent="0.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512.91666666666663</v>
      </c>
      <c r="G481" t="s">
        <v>20</v>
      </c>
      <c r="H481">
        <v>173</v>
      </c>
      <c r="I481" s="5">
        <f t="shared" si="29"/>
        <v>71.156069364161851</v>
      </c>
      <c r="J481" t="s">
        <v>40</v>
      </c>
      <c r="K481" t="s">
        <v>41</v>
      </c>
      <c r="L481">
        <v>1501304400</v>
      </c>
      <c r="M481" s="9">
        <f t="shared" si="30"/>
        <v>42945.208333333328</v>
      </c>
      <c r="N481" s="9">
        <f t="shared" si="31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2037</v>
      </c>
      <c r="T481" t="s">
        <v>2038</v>
      </c>
    </row>
    <row r="482" spans="1:20" x14ac:dyDescent="0.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100.65116279069768</v>
      </c>
      <c r="G482" t="s">
        <v>20</v>
      </c>
      <c r="H482">
        <v>87</v>
      </c>
      <c r="I482" s="5">
        <f t="shared" si="29"/>
        <v>99.494252873563212</v>
      </c>
      <c r="J482" t="s">
        <v>21</v>
      </c>
      <c r="K482" t="s">
        <v>22</v>
      </c>
      <c r="L482">
        <v>1268287200</v>
      </c>
      <c r="M482" s="9">
        <f t="shared" si="30"/>
        <v>40248.25</v>
      </c>
      <c r="N482" s="9">
        <f t="shared" si="31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81.348423194303152</v>
      </c>
      <c r="G483" t="s">
        <v>14</v>
      </c>
      <c r="H483">
        <v>1538</v>
      </c>
      <c r="I483" s="5">
        <f t="shared" si="29"/>
        <v>103.98634590377114</v>
      </c>
      <c r="J483" t="s">
        <v>21</v>
      </c>
      <c r="K483" t="s">
        <v>22</v>
      </c>
      <c r="L483">
        <v>1412139600</v>
      </c>
      <c r="M483" s="9">
        <f t="shared" si="30"/>
        <v>41913.208333333336</v>
      </c>
      <c r="N483" s="9">
        <f t="shared" si="31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2041</v>
      </c>
      <c r="T483" t="s">
        <v>2042</v>
      </c>
    </row>
    <row r="484" spans="1:20" ht="31.5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16.404761904761905</v>
      </c>
      <c r="G484" t="s">
        <v>14</v>
      </c>
      <c r="H484">
        <v>9</v>
      </c>
      <c r="I484" s="5">
        <f t="shared" si="29"/>
        <v>76.555555555555557</v>
      </c>
      <c r="J484" t="s">
        <v>21</v>
      </c>
      <c r="K484" t="s">
        <v>22</v>
      </c>
      <c r="L484">
        <v>1330063200</v>
      </c>
      <c r="M484" s="9">
        <f t="shared" si="30"/>
        <v>40963.25</v>
      </c>
      <c r="N484" s="9">
        <f t="shared" si="31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2049</v>
      </c>
      <c r="T484" t="s">
        <v>2036</v>
      </c>
    </row>
    <row r="485" spans="1:20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52.774617067833695</v>
      </c>
      <c r="G485" t="s">
        <v>14</v>
      </c>
      <c r="H485">
        <v>554</v>
      </c>
      <c r="I485" s="5">
        <f t="shared" si="29"/>
        <v>87.068592057761734</v>
      </c>
      <c r="J485" t="s">
        <v>21</v>
      </c>
      <c r="K485" t="s">
        <v>22</v>
      </c>
      <c r="L485">
        <v>1576130400</v>
      </c>
      <c r="M485" s="9">
        <f t="shared" si="30"/>
        <v>43811.25</v>
      </c>
      <c r="N485" s="9">
        <f t="shared" si="31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2041</v>
      </c>
      <c r="T485" t="s">
        <v>2042</v>
      </c>
    </row>
    <row r="486" spans="1:20" x14ac:dyDescent="0.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260.20608108108109</v>
      </c>
      <c r="G486" t="s">
        <v>20</v>
      </c>
      <c r="H486">
        <v>1572</v>
      </c>
      <c r="I486" s="5">
        <f t="shared" si="29"/>
        <v>48.99554707379135</v>
      </c>
      <c r="J486" t="s">
        <v>40</v>
      </c>
      <c r="K486" t="s">
        <v>41</v>
      </c>
      <c r="L486">
        <v>1407128400</v>
      </c>
      <c r="M486" s="9">
        <f t="shared" si="30"/>
        <v>41855.208333333336</v>
      </c>
      <c r="N486" s="9">
        <f t="shared" si="31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2037</v>
      </c>
      <c r="T486" t="s">
        <v>2038</v>
      </c>
    </row>
    <row r="487" spans="1:20" ht="31.5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30.73289183222958</v>
      </c>
      <c r="G487" t="s">
        <v>14</v>
      </c>
      <c r="H487">
        <v>648</v>
      </c>
      <c r="I487" s="5">
        <f t="shared" si="29"/>
        <v>42.969135802469133</v>
      </c>
      <c r="J487" t="s">
        <v>40</v>
      </c>
      <c r="K487" t="s">
        <v>41</v>
      </c>
      <c r="L487">
        <v>1560142800</v>
      </c>
      <c r="M487" s="9">
        <f t="shared" si="30"/>
        <v>43626.208333333328</v>
      </c>
      <c r="N487" s="9">
        <f t="shared" si="31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2041</v>
      </c>
      <c r="T487" t="s">
        <v>2042</v>
      </c>
    </row>
    <row r="488" spans="1:20" ht="31.5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13.5</v>
      </c>
      <c r="G488" t="s">
        <v>14</v>
      </c>
      <c r="H488">
        <v>21</v>
      </c>
      <c r="I488" s="5">
        <f t="shared" si="29"/>
        <v>33.428571428571431</v>
      </c>
      <c r="J488" t="s">
        <v>40</v>
      </c>
      <c r="K488" t="s">
        <v>41</v>
      </c>
      <c r="L488">
        <v>1520575200</v>
      </c>
      <c r="M488" s="9">
        <f t="shared" si="30"/>
        <v>43168.25</v>
      </c>
      <c r="N488" s="9">
        <f t="shared" si="31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2049</v>
      </c>
      <c r="T488" t="s">
        <v>2059</v>
      </c>
    </row>
    <row r="489" spans="1:20" x14ac:dyDescent="0.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178.62556663644605</v>
      </c>
      <c r="G489" t="s">
        <v>20</v>
      </c>
      <c r="H489">
        <v>2346</v>
      </c>
      <c r="I489" s="5">
        <f t="shared" si="29"/>
        <v>83.982949701619773</v>
      </c>
      <c r="J489" t="s">
        <v>21</v>
      </c>
      <c r="K489" t="s">
        <v>22</v>
      </c>
      <c r="L489">
        <v>1492664400</v>
      </c>
      <c r="M489" s="9">
        <f t="shared" si="30"/>
        <v>42845.208333333328</v>
      </c>
      <c r="N489" s="9">
        <f t="shared" si="31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2041</v>
      </c>
      <c r="T489" t="s">
        <v>2042</v>
      </c>
    </row>
    <row r="490" spans="1:20" x14ac:dyDescent="0.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220.0566037735849</v>
      </c>
      <c r="G490" t="s">
        <v>20</v>
      </c>
      <c r="H490">
        <v>115</v>
      </c>
      <c r="I490" s="5">
        <f t="shared" si="29"/>
        <v>101.41739130434783</v>
      </c>
      <c r="J490" t="s">
        <v>21</v>
      </c>
      <c r="K490" t="s">
        <v>22</v>
      </c>
      <c r="L490">
        <v>1454479200</v>
      </c>
      <c r="M490" s="9">
        <f t="shared" si="30"/>
        <v>42403.25</v>
      </c>
      <c r="N490" s="9">
        <f t="shared" si="31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2041</v>
      </c>
      <c r="T490" t="s">
        <v>2042</v>
      </c>
    </row>
    <row r="491" spans="1:20" x14ac:dyDescent="0.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101.5108695652174</v>
      </c>
      <c r="G491" t="s">
        <v>20</v>
      </c>
      <c r="H491">
        <v>85</v>
      </c>
      <c r="I491" s="5">
        <f t="shared" si="29"/>
        <v>109.87058823529412</v>
      </c>
      <c r="J491" t="s">
        <v>107</v>
      </c>
      <c r="K491" t="s">
        <v>108</v>
      </c>
      <c r="L491">
        <v>1281934800</v>
      </c>
      <c r="M491" s="9">
        <f t="shared" si="30"/>
        <v>40406.208333333336</v>
      </c>
      <c r="N491" s="9">
        <f t="shared" si="31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2039</v>
      </c>
      <c r="T491" t="s">
        <v>2048</v>
      </c>
    </row>
    <row r="492" spans="1:20" x14ac:dyDescent="0.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191.5</v>
      </c>
      <c r="G492" t="s">
        <v>20</v>
      </c>
      <c r="H492">
        <v>144</v>
      </c>
      <c r="I492" s="5">
        <f t="shared" si="29"/>
        <v>31.916666666666668</v>
      </c>
      <c r="J492" t="s">
        <v>21</v>
      </c>
      <c r="K492" t="s">
        <v>22</v>
      </c>
      <c r="L492">
        <v>1573970400</v>
      </c>
      <c r="M492" s="9">
        <f t="shared" si="30"/>
        <v>43786.25</v>
      </c>
      <c r="N492" s="9">
        <f t="shared" si="31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305.34683098591546</v>
      </c>
      <c r="G493" t="s">
        <v>20</v>
      </c>
      <c r="H493">
        <v>2443</v>
      </c>
      <c r="I493" s="5">
        <f t="shared" si="29"/>
        <v>70.993450675399103</v>
      </c>
      <c r="J493" t="s">
        <v>21</v>
      </c>
      <c r="K493" t="s">
        <v>22</v>
      </c>
      <c r="L493">
        <v>1372654800</v>
      </c>
      <c r="M493" s="9">
        <f t="shared" si="30"/>
        <v>41456.208333333336</v>
      </c>
      <c r="N493" s="9">
        <f t="shared" si="31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2037</v>
      </c>
      <c r="T493" t="s">
        <v>2038</v>
      </c>
    </row>
    <row r="494" spans="1:20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23.995287958115181</v>
      </c>
      <c r="G494" t="s">
        <v>74</v>
      </c>
      <c r="H494">
        <v>595</v>
      </c>
      <c r="I494" s="5">
        <f t="shared" si="29"/>
        <v>77.026890756302521</v>
      </c>
      <c r="J494" t="s">
        <v>21</v>
      </c>
      <c r="K494" t="s">
        <v>22</v>
      </c>
      <c r="L494">
        <v>1275886800</v>
      </c>
      <c r="M494" s="9">
        <f t="shared" si="30"/>
        <v>40336.208333333336</v>
      </c>
      <c r="N494" s="9">
        <f t="shared" si="31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2043</v>
      </c>
      <c r="T494" t="s">
        <v>2053</v>
      </c>
    </row>
    <row r="495" spans="1:20" x14ac:dyDescent="0.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723.77777777777771</v>
      </c>
      <c r="G495" t="s">
        <v>20</v>
      </c>
      <c r="H495">
        <v>64</v>
      </c>
      <c r="I495" s="5">
        <f t="shared" si="29"/>
        <v>101.78125</v>
      </c>
      <c r="J495" t="s">
        <v>21</v>
      </c>
      <c r="K495" t="s">
        <v>22</v>
      </c>
      <c r="L495">
        <v>1561784400</v>
      </c>
      <c r="M495" s="9">
        <f t="shared" si="30"/>
        <v>43645.208333333328</v>
      </c>
      <c r="N495" s="9">
        <f t="shared" si="31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547.36</v>
      </c>
      <c r="G496" t="s">
        <v>20</v>
      </c>
      <c r="H496">
        <v>268</v>
      </c>
      <c r="I496" s="5">
        <f t="shared" si="29"/>
        <v>51.059701492537314</v>
      </c>
      <c r="J496" t="s">
        <v>21</v>
      </c>
      <c r="K496" t="s">
        <v>22</v>
      </c>
      <c r="L496">
        <v>1332392400</v>
      </c>
      <c r="M496" s="9">
        <f t="shared" si="30"/>
        <v>40990.208333333336</v>
      </c>
      <c r="N496" s="9">
        <f t="shared" si="31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2039</v>
      </c>
      <c r="T496" t="s">
        <v>2048</v>
      </c>
    </row>
    <row r="497" spans="1:20" x14ac:dyDescent="0.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414.49999999999994</v>
      </c>
      <c r="G497" t="s">
        <v>20</v>
      </c>
      <c r="H497">
        <v>195</v>
      </c>
      <c r="I497" s="5">
        <f t="shared" si="29"/>
        <v>68.02051282051282</v>
      </c>
      <c r="J497" t="s">
        <v>36</v>
      </c>
      <c r="K497" t="s">
        <v>37</v>
      </c>
      <c r="L497">
        <v>1402376400</v>
      </c>
      <c r="M497" s="9">
        <f t="shared" si="30"/>
        <v>41800.208333333336</v>
      </c>
      <c r="N497" s="9">
        <f t="shared" si="31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2041</v>
      </c>
      <c r="T497" t="s">
        <v>2042</v>
      </c>
    </row>
    <row r="498" spans="1:20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0.90696409140369971</v>
      </c>
      <c r="G498" t="s">
        <v>14</v>
      </c>
      <c r="H498">
        <v>54</v>
      </c>
      <c r="I498" s="5">
        <f t="shared" si="29"/>
        <v>30.87037037037037</v>
      </c>
      <c r="J498" t="s">
        <v>21</v>
      </c>
      <c r="K498" t="s">
        <v>22</v>
      </c>
      <c r="L498">
        <v>1495342800</v>
      </c>
      <c r="M498" s="9">
        <f t="shared" si="30"/>
        <v>42876.208333333328</v>
      </c>
      <c r="N498" s="9">
        <f t="shared" si="31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2043</v>
      </c>
      <c r="T498" t="s">
        <v>2051</v>
      </c>
    </row>
    <row r="499" spans="1:20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34.173469387755098</v>
      </c>
      <c r="G499" t="s">
        <v>14</v>
      </c>
      <c r="H499">
        <v>120</v>
      </c>
      <c r="I499" s="5">
        <f t="shared" si="29"/>
        <v>27.908333333333335</v>
      </c>
      <c r="J499" t="s">
        <v>21</v>
      </c>
      <c r="K499" t="s">
        <v>22</v>
      </c>
      <c r="L499">
        <v>1482213600</v>
      </c>
      <c r="M499" s="9">
        <f t="shared" si="30"/>
        <v>42724.25</v>
      </c>
      <c r="N499" s="9">
        <f t="shared" si="31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2039</v>
      </c>
      <c r="T499" t="s">
        <v>2048</v>
      </c>
    </row>
    <row r="500" spans="1:20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23.948810754912099</v>
      </c>
      <c r="G500" t="s">
        <v>14</v>
      </c>
      <c r="H500">
        <v>579</v>
      </c>
      <c r="I500" s="5">
        <f t="shared" si="29"/>
        <v>79.994818652849744</v>
      </c>
      <c r="J500" t="s">
        <v>36</v>
      </c>
      <c r="K500" t="s">
        <v>37</v>
      </c>
      <c r="L500">
        <v>1420092000</v>
      </c>
      <c r="M500" s="9">
        <f t="shared" si="30"/>
        <v>42005.25</v>
      </c>
      <c r="N500" s="9">
        <f t="shared" si="31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2039</v>
      </c>
      <c r="T500" t="s">
        <v>2040</v>
      </c>
    </row>
    <row r="501" spans="1:20" ht="31.5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48.072649572649574</v>
      </c>
      <c r="G501" t="s">
        <v>14</v>
      </c>
      <c r="H501">
        <v>2072</v>
      </c>
      <c r="I501" s="5">
        <f t="shared" si="29"/>
        <v>38.003378378378379</v>
      </c>
      <c r="J501" t="s">
        <v>21</v>
      </c>
      <c r="K501" t="s">
        <v>22</v>
      </c>
      <c r="L501">
        <v>1458018000</v>
      </c>
      <c r="M501" s="9">
        <f t="shared" si="30"/>
        <v>42444.208333333328</v>
      </c>
      <c r="N501" s="9">
        <f t="shared" si="31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2043</v>
      </c>
      <c r="T501" t="s">
        <v>2044</v>
      </c>
    </row>
    <row r="502" spans="1:20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5" t="e">
        <f t="shared" si="29"/>
        <v>#DIV/0!</v>
      </c>
      <c r="J502" t="s">
        <v>21</v>
      </c>
      <c r="K502" t="s">
        <v>22</v>
      </c>
      <c r="L502">
        <v>1367384400</v>
      </c>
      <c r="M502" s="9">
        <f t="shared" si="30"/>
        <v>41395.208333333336</v>
      </c>
      <c r="N502" s="9">
        <f t="shared" si="31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2041</v>
      </c>
      <c r="T502" t="s">
        <v>2042</v>
      </c>
    </row>
    <row r="503" spans="1:20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70.145182291666657</v>
      </c>
      <c r="G503" t="s">
        <v>14</v>
      </c>
      <c r="H503">
        <v>1796</v>
      </c>
      <c r="I503" s="5">
        <f t="shared" si="29"/>
        <v>59.990534521158132</v>
      </c>
      <c r="J503" t="s">
        <v>21</v>
      </c>
      <c r="K503" t="s">
        <v>22</v>
      </c>
      <c r="L503">
        <v>1363064400</v>
      </c>
      <c r="M503" s="9">
        <f t="shared" si="30"/>
        <v>41345.208333333336</v>
      </c>
      <c r="N503" s="9">
        <f t="shared" si="31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2043</v>
      </c>
      <c r="T503" t="s">
        <v>2044</v>
      </c>
    </row>
    <row r="504" spans="1:20" x14ac:dyDescent="0.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529.92307692307691</v>
      </c>
      <c r="G504" t="s">
        <v>20</v>
      </c>
      <c r="H504">
        <v>186</v>
      </c>
      <c r="I504" s="5">
        <f t="shared" si="29"/>
        <v>37.037634408602152</v>
      </c>
      <c r="J504" t="s">
        <v>26</v>
      </c>
      <c r="K504" t="s">
        <v>27</v>
      </c>
      <c r="L504">
        <v>1343365200</v>
      </c>
      <c r="M504" s="9">
        <f t="shared" si="30"/>
        <v>41117.208333333336</v>
      </c>
      <c r="N504" s="9">
        <f t="shared" si="31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2035</v>
      </c>
      <c r="T504" t="s">
        <v>2052</v>
      </c>
    </row>
    <row r="505" spans="1:20" ht="31.5" x14ac:dyDescent="0.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180.32549019607845</v>
      </c>
      <c r="G505" t="s">
        <v>20</v>
      </c>
      <c r="H505">
        <v>460</v>
      </c>
      <c r="I505" s="5">
        <f t="shared" si="29"/>
        <v>99.963043478260872</v>
      </c>
      <c r="J505" t="s">
        <v>21</v>
      </c>
      <c r="K505" t="s">
        <v>22</v>
      </c>
      <c r="L505">
        <v>1435726800</v>
      </c>
      <c r="M505" s="9">
        <f t="shared" si="30"/>
        <v>42186.208333333328</v>
      </c>
      <c r="N505" s="9">
        <f t="shared" si="31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2043</v>
      </c>
      <c r="T505" t="s">
        <v>2046</v>
      </c>
    </row>
    <row r="506" spans="1:20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92.320000000000007</v>
      </c>
      <c r="G506" t="s">
        <v>14</v>
      </c>
      <c r="H506">
        <v>62</v>
      </c>
      <c r="I506" s="5">
        <f t="shared" si="29"/>
        <v>111.6774193548387</v>
      </c>
      <c r="J506" t="s">
        <v>107</v>
      </c>
      <c r="K506" t="s">
        <v>108</v>
      </c>
      <c r="L506">
        <v>1431925200</v>
      </c>
      <c r="M506" s="9">
        <f t="shared" si="30"/>
        <v>42142.208333333328</v>
      </c>
      <c r="N506" s="9">
        <f t="shared" si="31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2033</v>
      </c>
      <c r="T506" t="s">
        <v>2034</v>
      </c>
    </row>
    <row r="507" spans="1:20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13.901001112347053</v>
      </c>
      <c r="G507" t="s">
        <v>14</v>
      </c>
      <c r="H507">
        <v>347</v>
      </c>
      <c r="I507" s="5">
        <f t="shared" si="29"/>
        <v>36.014409221902014</v>
      </c>
      <c r="J507" t="s">
        <v>21</v>
      </c>
      <c r="K507" t="s">
        <v>22</v>
      </c>
      <c r="L507">
        <v>1362722400</v>
      </c>
      <c r="M507" s="9">
        <f t="shared" si="30"/>
        <v>41341.25</v>
      </c>
      <c r="N507" s="9">
        <f t="shared" si="31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2049</v>
      </c>
      <c r="T507" t="s">
        <v>2056</v>
      </c>
    </row>
    <row r="508" spans="1:20" x14ac:dyDescent="0.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927.07777777777767</v>
      </c>
      <c r="G508" t="s">
        <v>20</v>
      </c>
      <c r="H508">
        <v>2528</v>
      </c>
      <c r="I508" s="5">
        <f t="shared" si="29"/>
        <v>66.010284810126578</v>
      </c>
      <c r="J508" t="s">
        <v>21</v>
      </c>
      <c r="K508" t="s">
        <v>22</v>
      </c>
      <c r="L508">
        <v>1511416800</v>
      </c>
      <c r="M508" s="9">
        <f t="shared" si="30"/>
        <v>43062.25</v>
      </c>
      <c r="N508" s="9">
        <f t="shared" si="31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2041</v>
      </c>
      <c r="T508" t="s">
        <v>2042</v>
      </c>
    </row>
    <row r="509" spans="1:20" ht="31.5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39.857142857142861</v>
      </c>
      <c r="G509" t="s">
        <v>14</v>
      </c>
      <c r="H509">
        <v>19</v>
      </c>
      <c r="I509" s="5">
        <f t="shared" si="29"/>
        <v>44.05263157894737</v>
      </c>
      <c r="J509" t="s">
        <v>21</v>
      </c>
      <c r="K509" t="s">
        <v>22</v>
      </c>
      <c r="L509">
        <v>1365483600</v>
      </c>
      <c r="M509" s="9">
        <f t="shared" si="30"/>
        <v>41373.208333333336</v>
      </c>
      <c r="N509" s="9">
        <f t="shared" si="31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2039</v>
      </c>
      <c r="T509" t="s">
        <v>2040</v>
      </c>
    </row>
    <row r="510" spans="1:20" x14ac:dyDescent="0.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112.22929936305732</v>
      </c>
      <c r="G510" t="s">
        <v>20</v>
      </c>
      <c r="H510">
        <v>3657</v>
      </c>
      <c r="I510" s="5">
        <f t="shared" si="29"/>
        <v>52.999726551818434</v>
      </c>
      <c r="J510" t="s">
        <v>21</v>
      </c>
      <c r="K510" t="s">
        <v>22</v>
      </c>
      <c r="L510">
        <v>1532840400</v>
      </c>
      <c r="M510" s="9">
        <f t="shared" si="30"/>
        <v>43310.208333333328</v>
      </c>
      <c r="N510" s="9">
        <f t="shared" si="31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2041</v>
      </c>
      <c r="T510" t="s">
        <v>2042</v>
      </c>
    </row>
    <row r="511" spans="1:20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70.925816023738875</v>
      </c>
      <c r="G511" t="s">
        <v>14</v>
      </c>
      <c r="H511">
        <v>1258</v>
      </c>
      <c r="I511" s="5">
        <f t="shared" si="29"/>
        <v>95</v>
      </c>
      <c r="J511" t="s">
        <v>21</v>
      </c>
      <c r="K511" t="s">
        <v>22</v>
      </c>
      <c r="L511">
        <v>1336194000</v>
      </c>
      <c r="M511" s="9">
        <f t="shared" si="30"/>
        <v>41034.208333333336</v>
      </c>
      <c r="N511" s="9">
        <f t="shared" si="31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2041</v>
      </c>
      <c r="T511" t="s">
        <v>2042</v>
      </c>
    </row>
    <row r="512" spans="1:20" x14ac:dyDescent="0.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119.08974358974358</v>
      </c>
      <c r="G512" t="s">
        <v>20</v>
      </c>
      <c r="H512">
        <v>131</v>
      </c>
      <c r="I512" s="5">
        <f t="shared" si="29"/>
        <v>70.908396946564892</v>
      </c>
      <c r="J512" t="s">
        <v>26</v>
      </c>
      <c r="K512" t="s">
        <v>27</v>
      </c>
      <c r="L512">
        <v>1527742800</v>
      </c>
      <c r="M512" s="9">
        <f t="shared" si="30"/>
        <v>43251.208333333328</v>
      </c>
      <c r="N512" s="9">
        <f t="shared" si="31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2043</v>
      </c>
      <c r="T512" t="s">
        <v>2046</v>
      </c>
    </row>
    <row r="513" spans="1:20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24.017591339648174</v>
      </c>
      <c r="G513" t="s">
        <v>14</v>
      </c>
      <c r="H513">
        <v>362</v>
      </c>
      <c r="I513" s="5">
        <f t="shared" si="29"/>
        <v>98.060773480662988</v>
      </c>
      <c r="J513" t="s">
        <v>21</v>
      </c>
      <c r="K513" t="s">
        <v>22</v>
      </c>
      <c r="L513">
        <v>1564030800</v>
      </c>
      <c r="M513" s="9">
        <f t="shared" si="30"/>
        <v>43671.208333333328</v>
      </c>
      <c r="N513" s="9">
        <f t="shared" si="31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2041</v>
      </c>
      <c r="T513" t="s">
        <v>2042</v>
      </c>
    </row>
    <row r="514" spans="1:20" x14ac:dyDescent="0.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139.31868131868131</v>
      </c>
      <c r="G514" t="s">
        <v>20</v>
      </c>
      <c r="H514">
        <v>239</v>
      </c>
      <c r="I514" s="5">
        <f t="shared" si="29"/>
        <v>53.046025104602514</v>
      </c>
      <c r="J514" t="s">
        <v>21</v>
      </c>
      <c r="K514" t="s">
        <v>22</v>
      </c>
      <c r="L514">
        <v>1404536400</v>
      </c>
      <c r="M514" s="9">
        <f t="shared" si="30"/>
        <v>41825.208333333336</v>
      </c>
      <c r="N514" s="9">
        <f t="shared" si="31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2035</v>
      </c>
      <c r="T514" t="s">
        <v>2052</v>
      </c>
    </row>
    <row r="515" spans="1:20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(E515/D515)*100</f>
        <v>39.277108433734945</v>
      </c>
      <c r="G515" t="s">
        <v>74</v>
      </c>
      <c r="H515">
        <v>35</v>
      </c>
      <c r="I515" s="5">
        <f t="shared" ref="I515:I578" si="33">E515/H515</f>
        <v>93.142857142857139</v>
      </c>
      <c r="J515" t="s">
        <v>21</v>
      </c>
      <c r="K515" t="s">
        <v>22</v>
      </c>
      <c r="L515">
        <v>1284008400</v>
      </c>
      <c r="M515" s="9">
        <f t="shared" ref="M515:M578" si="34">L515/86400+25569</f>
        <v>40430.208333333336</v>
      </c>
      <c r="N515" s="9">
        <f t="shared" ref="N515:N578" si="35">O515/86400+25569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2043</v>
      </c>
      <c r="T515" t="s">
        <v>2060</v>
      </c>
    </row>
    <row r="516" spans="1:20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22.439077144917089</v>
      </c>
      <c r="G516" t="s">
        <v>74</v>
      </c>
      <c r="H516">
        <v>528</v>
      </c>
      <c r="I516" s="5">
        <f t="shared" si="33"/>
        <v>58.945075757575758</v>
      </c>
      <c r="J516" t="s">
        <v>98</v>
      </c>
      <c r="K516" t="s">
        <v>99</v>
      </c>
      <c r="L516">
        <v>1386309600</v>
      </c>
      <c r="M516" s="9">
        <f t="shared" si="34"/>
        <v>41614.25</v>
      </c>
      <c r="N516" s="9">
        <f t="shared" si="35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2033</v>
      </c>
      <c r="T516" t="s">
        <v>2034</v>
      </c>
    </row>
    <row r="517" spans="1:20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55.779069767441861</v>
      </c>
      <c r="G517" t="s">
        <v>14</v>
      </c>
      <c r="H517">
        <v>133</v>
      </c>
      <c r="I517" s="5">
        <f t="shared" si="33"/>
        <v>36.067669172932334</v>
      </c>
      <c r="J517" t="s">
        <v>15</v>
      </c>
      <c r="K517" t="s">
        <v>16</v>
      </c>
      <c r="L517">
        <v>1324620000</v>
      </c>
      <c r="M517" s="9">
        <f t="shared" si="34"/>
        <v>40900.25</v>
      </c>
      <c r="N517" s="9">
        <f t="shared" si="35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2041</v>
      </c>
      <c r="T517" t="s">
        <v>2042</v>
      </c>
    </row>
    <row r="518" spans="1:20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42.523125996810208</v>
      </c>
      <c r="G518" t="s">
        <v>14</v>
      </c>
      <c r="H518">
        <v>846</v>
      </c>
      <c r="I518" s="5">
        <f t="shared" si="33"/>
        <v>63.030732860520096</v>
      </c>
      <c r="J518" t="s">
        <v>21</v>
      </c>
      <c r="K518" t="s">
        <v>22</v>
      </c>
      <c r="L518">
        <v>1281070800</v>
      </c>
      <c r="M518" s="9">
        <f t="shared" si="34"/>
        <v>40396.208333333336</v>
      </c>
      <c r="N518" s="9">
        <f t="shared" si="35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2049</v>
      </c>
      <c r="T518" t="s">
        <v>2050</v>
      </c>
    </row>
    <row r="519" spans="1:20" x14ac:dyDescent="0.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112.00000000000001</v>
      </c>
      <c r="G519" t="s">
        <v>20</v>
      </c>
      <c r="H519">
        <v>78</v>
      </c>
      <c r="I519" s="5">
        <f t="shared" si="33"/>
        <v>84.717948717948715</v>
      </c>
      <c r="J519" t="s">
        <v>21</v>
      </c>
      <c r="K519" t="s">
        <v>22</v>
      </c>
      <c r="L519">
        <v>1493960400</v>
      </c>
      <c r="M519" s="9">
        <f t="shared" si="34"/>
        <v>42860.208333333328</v>
      </c>
      <c r="N519" s="9">
        <f t="shared" si="35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2037</v>
      </c>
      <c r="T519" t="s">
        <v>2038</v>
      </c>
    </row>
    <row r="520" spans="1:20" ht="31.5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7.0681818181818183</v>
      </c>
      <c r="G520" t="s">
        <v>14</v>
      </c>
      <c r="H520">
        <v>10</v>
      </c>
      <c r="I520" s="5">
        <f t="shared" si="33"/>
        <v>62.2</v>
      </c>
      <c r="J520" t="s">
        <v>21</v>
      </c>
      <c r="K520" t="s">
        <v>22</v>
      </c>
      <c r="L520">
        <v>1519365600</v>
      </c>
      <c r="M520" s="9">
        <f t="shared" si="34"/>
        <v>43154.25</v>
      </c>
      <c r="N520" s="9">
        <f t="shared" si="35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2043</v>
      </c>
      <c r="T520" t="s">
        <v>2051</v>
      </c>
    </row>
    <row r="521" spans="1:20" x14ac:dyDescent="0.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101.74563871693867</v>
      </c>
      <c r="G521" t="s">
        <v>20</v>
      </c>
      <c r="H521">
        <v>1773</v>
      </c>
      <c r="I521" s="5">
        <f t="shared" si="33"/>
        <v>101.97518330513255</v>
      </c>
      <c r="J521" t="s">
        <v>21</v>
      </c>
      <c r="K521" t="s">
        <v>22</v>
      </c>
      <c r="L521">
        <v>1420696800</v>
      </c>
      <c r="M521" s="9">
        <f t="shared" si="34"/>
        <v>42012.25</v>
      </c>
      <c r="N521" s="9">
        <f t="shared" si="35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2033</v>
      </c>
      <c r="T521" t="s">
        <v>2034</v>
      </c>
    </row>
    <row r="522" spans="1:20" x14ac:dyDescent="0.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425.75</v>
      </c>
      <c r="G522" t="s">
        <v>20</v>
      </c>
      <c r="H522">
        <v>32</v>
      </c>
      <c r="I522" s="5">
        <f t="shared" si="33"/>
        <v>106.4375</v>
      </c>
      <c r="J522" t="s">
        <v>21</v>
      </c>
      <c r="K522" t="s">
        <v>22</v>
      </c>
      <c r="L522">
        <v>1555650000</v>
      </c>
      <c r="M522" s="9">
        <f t="shared" si="34"/>
        <v>43574.208333333328</v>
      </c>
      <c r="N522" s="9">
        <f t="shared" si="35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2041</v>
      </c>
      <c r="T522" t="s">
        <v>2042</v>
      </c>
    </row>
    <row r="523" spans="1:20" x14ac:dyDescent="0.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145.53947368421052</v>
      </c>
      <c r="G523" t="s">
        <v>20</v>
      </c>
      <c r="H523">
        <v>369</v>
      </c>
      <c r="I523" s="5">
        <f t="shared" si="33"/>
        <v>29.975609756097562</v>
      </c>
      <c r="J523" t="s">
        <v>21</v>
      </c>
      <c r="K523" t="s">
        <v>22</v>
      </c>
      <c r="L523">
        <v>1471928400</v>
      </c>
      <c r="M523" s="9">
        <f t="shared" si="34"/>
        <v>42605.208333333328</v>
      </c>
      <c r="N523" s="9">
        <f t="shared" si="35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2043</v>
      </c>
      <c r="T523" t="s">
        <v>2046</v>
      </c>
    </row>
    <row r="524" spans="1:20" ht="31.5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32.453465346534657</v>
      </c>
      <c r="G524" t="s">
        <v>14</v>
      </c>
      <c r="H524">
        <v>191</v>
      </c>
      <c r="I524" s="5">
        <f t="shared" si="33"/>
        <v>85.806282722513089</v>
      </c>
      <c r="J524" t="s">
        <v>21</v>
      </c>
      <c r="K524" t="s">
        <v>22</v>
      </c>
      <c r="L524">
        <v>1341291600</v>
      </c>
      <c r="M524" s="9">
        <f t="shared" si="34"/>
        <v>41093.208333333336</v>
      </c>
      <c r="N524" s="9">
        <f t="shared" si="35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2043</v>
      </c>
      <c r="T524" t="s">
        <v>2053</v>
      </c>
    </row>
    <row r="525" spans="1:20" x14ac:dyDescent="0.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700.33333333333326</v>
      </c>
      <c r="G525" t="s">
        <v>20</v>
      </c>
      <c r="H525">
        <v>89</v>
      </c>
      <c r="I525" s="5">
        <f t="shared" si="33"/>
        <v>70.82022471910112</v>
      </c>
      <c r="J525" t="s">
        <v>21</v>
      </c>
      <c r="K525" t="s">
        <v>22</v>
      </c>
      <c r="L525">
        <v>1267682400</v>
      </c>
      <c r="M525" s="9">
        <f t="shared" si="34"/>
        <v>40241.25</v>
      </c>
      <c r="N525" s="9">
        <f t="shared" si="35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2043</v>
      </c>
      <c r="T525" t="s">
        <v>2053</v>
      </c>
    </row>
    <row r="526" spans="1:20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83.904860392967933</v>
      </c>
      <c r="G526" t="s">
        <v>14</v>
      </c>
      <c r="H526">
        <v>1979</v>
      </c>
      <c r="I526" s="5">
        <f t="shared" si="33"/>
        <v>40.998484082870135</v>
      </c>
      <c r="J526" t="s">
        <v>21</v>
      </c>
      <c r="K526" t="s">
        <v>22</v>
      </c>
      <c r="L526">
        <v>1272258000</v>
      </c>
      <c r="M526" s="9">
        <f t="shared" si="34"/>
        <v>40294.208333333336</v>
      </c>
      <c r="N526" s="9">
        <f t="shared" si="35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2041</v>
      </c>
      <c r="T526" t="s">
        <v>2042</v>
      </c>
    </row>
    <row r="527" spans="1:20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84.19047619047619</v>
      </c>
      <c r="G527" t="s">
        <v>14</v>
      </c>
      <c r="H527">
        <v>63</v>
      </c>
      <c r="I527" s="5">
        <f t="shared" si="33"/>
        <v>28.063492063492063</v>
      </c>
      <c r="J527" t="s">
        <v>21</v>
      </c>
      <c r="K527" t="s">
        <v>22</v>
      </c>
      <c r="L527">
        <v>1290492000</v>
      </c>
      <c r="M527" s="9">
        <f t="shared" si="34"/>
        <v>40505.25</v>
      </c>
      <c r="N527" s="9">
        <f t="shared" si="35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2039</v>
      </c>
      <c r="T527" t="s">
        <v>2048</v>
      </c>
    </row>
    <row r="528" spans="1:20" ht="31.5" x14ac:dyDescent="0.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155.95180722891567</v>
      </c>
      <c r="G528" t="s">
        <v>20</v>
      </c>
      <c r="H528">
        <v>147</v>
      </c>
      <c r="I528" s="5">
        <f t="shared" si="33"/>
        <v>88.054421768707485</v>
      </c>
      <c r="J528" t="s">
        <v>21</v>
      </c>
      <c r="K528" t="s">
        <v>22</v>
      </c>
      <c r="L528">
        <v>1451109600</v>
      </c>
      <c r="M528" s="9">
        <f t="shared" si="34"/>
        <v>42364.25</v>
      </c>
      <c r="N528" s="9">
        <f t="shared" si="35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2041</v>
      </c>
      <c r="T528" t="s">
        <v>2042</v>
      </c>
    </row>
    <row r="529" spans="1:20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99.619450317124731</v>
      </c>
      <c r="G529" t="s">
        <v>14</v>
      </c>
      <c r="H529">
        <v>6080</v>
      </c>
      <c r="I529" s="5">
        <f t="shared" si="33"/>
        <v>31</v>
      </c>
      <c r="J529" t="s">
        <v>15</v>
      </c>
      <c r="K529" t="s">
        <v>16</v>
      </c>
      <c r="L529">
        <v>1454652000</v>
      </c>
      <c r="M529" s="9">
        <f t="shared" si="34"/>
        <v>42405.25</v>
      </c>
      <c r="N529" s="9">
        <f t="shared" si="35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2043</v>
      </c>
      <c r="T529" t="s">
        <v>2051</v>
      </c>
    </row>
    <row r="530" spans="1:20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80.300000000000011</v>
      </c>
      <c r="G530" t="s">
        <v>14</v>
      </c>
      <c r="H530">
        <v>80</v>
      </c>
      <c r="I530" s="5">
        <f t="shared" si="33"/>
        <v>90.337500000000006</v>
      </c>
      <c r="J530" t="s">
        <v>40</v>
      </c>
      <c r="K530" t="s">
        <v>41</v>
      </c>
      <c r="L530">
        <v>1385186400</v>
      </c>
      <c r="M530" s="9">
        <f t="shared" si="34"/>
        <v>41601.25</v>
      </c>
      <c r="N530" s="9">
        <f t="shared" si="35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2033</v>
      </c>
      <c r="T530" t="s">
        <v>2047</v>
      </c>
    </row>
    <row r="531" spans="1:20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11.254901960784313</v>
      </c>
      <c r="G531" t="s">
        <v>14</v>
      </c>
      <c r="H531">
        <v>9</v>
      </c>
      <c r="I531" s="5">
        <f t="shared" si="33"/>
        <v>63.777777777777779</v>
      </c>
      <c r="J531" t="s">
        <v>21</v>
      </c>
      <c r="K531" t="s">
        <v>22</v>
      </c>
      <c r="L531">
        <v>1399698000</v>
      </c>
      <c r="M531" s="9">
        <f t="shared" si="34"/>
        <v>41769.208333333336</v>
      </c>
      <c r="N531" s="9">
        <f t="shared" si="35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2035</v>
      </c>
      <c r="T531" t="s">
        <v>2052</v>
      </c>
    </row>
    <row r="532" spans="1:20" ht="31.5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91.740952380952379</v>
      </c>
      <c r="G532" t="s">
        <v>14</v>
      </c>
      <c r="H532">
        <v>1784</v>
      </c>
      <c r="I532" s="5">
        <f t="shared" si="33"/>
        <v>53.995515695067262</v>
      </c>
      <c r="J532" t="s">
        <v>21</v>
      </c>
      <c r="K532" t="s">
        <v>22</v>
      </c>
      <c r="L532">
        <v>1283230800</v>
      </c>
      <c r="M532" s="9">
        <f t="shared" si="34"/>
        <v>40421.208333333336</v>
      </c>
      <c r="N532" s="9">
        <f t="shared" si="35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2049</v>
      </c>
      <c r="T532" t="s">
        <v>2036</v>
      </c>
    </row>
    <row r="533" spans="1:20" ht="31.5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95.521156936261391</v>
      </c>
      <c r="G533" t="s">
        <v>47</v>
      </c>
      <c r="H533">
        <v>3640</v>
      </c>
      <c r="I533" s="5">
        <f t="shared" si="33"/>
        <v>48.993956043956047</v>
      </c>
      <c r="J533" t="s">
        <v>98</v>
      </c>
      <c r="K533" t="s">
        <v>99</v>
      </c>
      <c r="L533">
        <v>1384149600</v>
      </c>
      <c r="M533" s="9">
        <f t="shared" si="34"/>
        <v>41589.25</v>
      </c>
      <c r="N533" s="9">
        <f t="shared" si="35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2035</v>
      </c>
      <c r="T533" t="s">
        <v>2052</v>
      </c>
    </row>
    <row r="534" spans="1:20" x14ac:dyDescent="0.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502.87499999999994</v>
      </c>
      <c r="G534" t="s">
        <v>20</v>
      </c>
      <c r="H534">
        <v>126</v>
      </c>
      <c r="I534" s="5">
        <f t="shared" si="33"/>
        <v>63.857142857142854</v>
      </c>
      <c r="J534" t="s">
        <v>15</v>
      </c>
      <c r="K534" t="s">
        <v>16</v>
      </c>
      <c r="L534">
        <v>1516860000</v>
      </c>
      <c r="M534" s="9">
        <f t="shared" si="34"/>
        <v>43125.25</v>
      </c>
      <c r="N534" s="9">
        <f t="shared" si="35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2041</v>
      </c>
      <c r="T534" t="s">
        <v>2042</v>
      </c>
    </row>
    <row r="535" spans="1:20" x14ac:dyDescent="0.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159.24394463667818</v>
      </c>
      <c r="G535" t="s">
        <v>20</v>
      </c>
      <c r="H535">
        <v>2218</v>
      </c>
      <c r="I535" s="5">
        <f t="shared" si="33"/>
        <v>82.996393146979258</v>
      </c>
      <c r="J535" t="s">
        <v>40</v>
      </c>
      <c r="K535" t="s">
        <v>41</v>
      </c>
      <c r="L535">
        <v>1374642000</v>
      </c>
      <c r="M535" s="9">
        <f t="shared" si="34"/>
        <v>41479.208333333336</v>
      </c>
      <c r="N535" s="9">
        <f t="shared" si="35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2033</v>
      </c>
      <c r="T535" t="s">
        <v>2047</v>
      </c>
    </row>
    <row r="536" spans="1:20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15.022446689113355</v>
      </c>
      <c r="G536" t="s">
        <v>14</v>
      </c>
      <c r="H536">
        <v>243</v>
      </c>
      <c r="I536" s="5">
        <f t="shared" si="33"/>
        <v>55.08230452674897</v>
      </c>
      <c r="J536" t="s">
        <v>21</v>
      </c>
      <c r="K536" t="s">
        <v>22</v>
      </c>
      <c r="L536">
        <v>1534482000</v>
      </c>
      <c r="M536" s="9">
        <f t="shared" si="34"/>
        <v>43329.208333333328</v>
      </c>
      <c r="N536" s="9">
        <f t="shared" si="35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2043</v>
      </c>
      <c r="T536" t="s">
        <v>2046</v>
      </c>
    </row>
    <row r="537" spans="1:20" x14ac:dyDescent="0.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482.03846153846149</v>
      </c>
      <c r="G537" t="s">
        <v>20</v>
      </c>
      <c r="H537">
        <v>202</v>
      </c>
      <c r="I537" s="5">
        <f t="shared" si="33"/>
        <v>62.044554455445542</v>
      </c>
      <c r="J537" t="s">
        <v>107</v>
      </c>
      <c r="K537" t="s">
        <v>108</v>
      </c>
      <c r="L537">
        <v>1528434000</v>
      </c>
      <c r="M537" s="9">
        <f t="shared" si="34"/>
        <v>43259.208333333328</v>
      </c>
      <c r="N537" s="9">
        <f t="shared" si="35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2041</v>
      </c>
      <c r="T537" t="s">
        <v>2042</v>
      </c>
    </row>
    <row r="538" spans="1:20" x14ac:dyDescent="0.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149.96938775510205</v>
      </c>
      <c r="G538" t="s">
        <v>20</v>
      </c>
      <c r="H538">
        <v>140</v>
      </c>
      <c r="I538" s="5">
        <f t="shared" si="33"/>
        <v>104.97857142857143</v>
      </c>
      <c r="J538" t="s">
        <v>107</v>
      </c>
      <c r="K538" t="s">
        <v>108</v>
      </c>
      <c r="L538">
        <v>1282626000</v>
      </c>
      <c r="M538" s="9">
        <f t="shared" si="34"/>
        <v>40414.208333333336</v>
      </c>
      <c r="N538" s="9">
        <f t="shared" si="35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2049</v>
      </c>
      <c r="T538" t="s">
        <v>2036</v>
      </c>
    </row>
    <row r="539" spans="1:20" x14ac:dyDescent="0.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117.22156398104266</v>
      </c>
      <c r="G539" t="s">
        <v>20</v>
      </c>
      <c r="H539">
        <v>1052</v>
      </c>
      <c r="I539" s="5">
        <f t="shared" si="33"/>
        <v>94.044676806083643</v>
      </c>
      <c r="J539" t="s">
        <v>36</v>
      </c>
      <c r="K539" t="s">
        <v>37</v>
      </c>
      <c r="L539">
        <v>1535605200</v>
      </c>
      <c r="M539" s="9">
        <f t="shared" si="34"/>
        <v>43342.208333333328</v>
      </c>
      <c r="N539" s="9">
        <f t="shared" si="35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2043</v>
      </c>
      <c r="T539" t="s">
        <v>2044</v>
      </c>
    </row>
    <row r="540" spans="1:20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37.695968274950431</v>
      </c>
      <c r="G540" t="s">
        <v>14</v>
      </c>
      <c r="H540">
        <v>1296</v>
      </c>
      <c r="I540" s="5">
        <f t="shared" si="33"/>
        <v>44.007716049382715</v>
      </c>
      <c r="J540" t="s">
        <v>21</v>
      </c>
      <c r="K540" t="s">
        <v>22</v>
      </c>
      <c r="L540">
        <v>1379826000</v>
      </c>
      <c r="M540" s="9">
        <f t="shared" si="34"/>
        <v>41539.208333333336</v>
      </c>
      <c r="N540" s="9">
        <f t="shared" si="35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2035</v>
      </c>
      <c r="T540" t="s">
        <v>2061</v>
      </c>
    </row>
    <row r="541" spans="1:20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72.653061224489804</v>
      </c>
      <c r="G541" t="s">
        <v>14</v>
      </c>
      <c r="H541">
        <v>77</v>
      </c>
      <c r="I541" s="5">
        <f t="shared" si="33"/>
        <v>92.467532467532465</v>
      </c>
      <c r="J541" t="s">
        <v>21</v>
      </c>
      <c r="K541" t="s">
        <v>22</v>
      </c>
      <c r="L541">
        <v>1561957200</v>
      </c>
      <c r="M541" s="9">
        <f t="shared" si="34"/>
        <v>43647.208333333328</v>
      </c>
      <c r="N541" s="9">
        <f t="shared" si="35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2037</v>
      </c>
      <c r="T541" t="s">
        <v>2038</v>
      </c>
    </row>
    <row r="542" spans="1:20" x14ac:dyDescent="0.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265.98113207547169</v>
      </c>
      <c r="G542" t="s">
        <v>20</v>
      </c>
      <c r="H542">
        <v>247</v>
      </c>
      <c r="I542" s="5">
        <f t="shared" si="33"/>
        <v>57.072874493927124</v>
      </c>
      <c r="J542" t="s">
        <v>21</v>
      </c>
      <c r="K542" t="s">
        <v>22</v>
      </c>
      <c r="L542">
        <v>1525496400</v>
      </c>
      <c r="M542" s="9">
        <f t="shared" si="34"/>
        <v>43225.208333333328</v>
      </c>
      <c r="N542" s="9">
        <f t="shared" si="35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24.205617977528089</v>
      </c>
      <c r="G543" t="s">
        <v>14</v>
      </c>
      <c r="H543">
        <v>395</v>
      </c>
      <c r="I543" s="5">
        <f t="shared" si="33"/>
        <v>109.07848101265823</v>
      </c>
      <c r="J543" t="s">
        <v>107</v>
      </c>
      <c r="K543" t="s">
        <v>108</v>
      </c>
      <c r="L543">
        <v>1433912400</v>
      </c>
      <c r="M543" s="9">
        <f t="shared" si="34"/>
        <v>42165.208333333328</v>
      </c>
      <c r="N543" s="9">
        <f t="shared" si="35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2035</v>
      </c>
      <c r="T543" t="s">
        <v>2061</v>
      </c>
    </row>
    <row r="544" spans="1:20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2.5064935064935066</v>
      </c>
      <c r="G544" t="s">
        <v>14</v>
      </c>
      <c r="H544">
        <v>49</v>
      </c>
      <c r="I544" s="5">
        <f t="shared" si="33"/>
        <v>39.387755102040813</v>
      </c>
      <c r="J544" t="s">
        <v>40</v>
      </c>
      <c r="K544" t="s">
        <v>41</v>
      </c>
      <c r="L544">
        <v>1453442400</v>
      </c>
      <c r="M544" s="9">
        <f t="shared" si="34"/>
        <v>42391.25</v>
      </c>
      <c r="N544" s="9">
        <f t="shared" si="35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2033</v>
      </c>
      <c r="T544" t="s">
        <v>2047</v>
      </c>
    </row>
    <row r="545" spans="1:20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16.329799764428738</v>
      </c>
      <c r="G545" t="s">
        <v>14</v>
      </c>
      <c r="H545">
        <v>180</v>
      </c>
      <c r="I545" s="5">
        <f t="shared" si="33"/>
        <v>77.022222222222226</v>
      </c>
      <c r="J545" t="s">
        <v>21</v>
      </c>
      <c r="K545" t="s">
        <v>22</v>
      </c>
      <c r="L545">
        <v>1378875600</v>
      </c>
      <c r="M545" s="9">
        <f t="shared" si="34"/>
        <v>41528.208333333336</v>
      </c>
      <c r="N545" s="9">
        <f t="shared" si="35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2035</v>
      </c>
      <c r="T545" t="s">
        <v>2052</v>
      </c>
    </row>
    <row r="546" spans="1:20" ht="31.5" x14ac:dyDescent="0.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276.5</v>
      </c>
      <c r="G546" t="s">
        <v>20</v>
      </c>
      <c r="H546">
        <v>84</v>
      </c>
      <c r="I546" s="5">
        <f t="shared" si="33"/>
        <v>92.166666666666671</v>
      </c>
      <c r="J546" t="s">
        <v>21</v>
      </c>
      <c r="K546" t="s">
        <v>22</v>
      </c>
      <c r="L546">
        <v>1452232800</v>
      </c>
      <c r="M546" s="9">
        <f t="shared" si="34"/>
        <v>42377.25</v>
      </c>
      <c r="N546" s="9">
        <f t="shared" si="35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2033</v>
      </c>
      <c r="T546" t="s">
        <v>2034</v>
      </c>
    </row>
    <row r="547" spans="1:20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88.803571428571431</v>
      </c>
      <c r="G547" t="s">
        <v>14</v>
      </c>
      <c r="H547">
        <v>2690</v>
      </c>
      <c r="I547" s="5">
        <f t="shared" si="33"/>
        <v>61.007063197026021</v>
      </c>
      <c r="J547" t="s">
        <v>21</v>
      </c>
      <c r="K547" t="s">
        <v>22</v>
      </c>
      <c r="L547">
        <v>1577253600</v>
      </c>
      <c r="M547" s="9">
        <f t="shared" si="34"/>
        <v>43824.25</v>
      </c>
      <c r="N547" s="9">
        <f t="shared" si="35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2041</v>
      </c>
      <c r="T547" t="s">
        <v>2042</v>
      </c>
    </row>
    <row r="548" spans="1:20" x14ac:dyDescent="0.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163.57142857142856</v>
      </c>
      <c r="G548" t="s">
        <v>20</v>
      </c>
      <c r="H548">
        <v>88</v>
      </c>
      <c r="I548" s="5">
        <f t="shared" si="33"/>
        <v>78.068181818181813</v>
      </c>
      <c r="J548" t="s">
        <v>21</v>
      </c>
      <c r="K548" t="s">
        <v>22</v>
      </c>
      <c r="L548">
        <v>1537160400</v>
      </c>
      <c r="M548" s="9">
        <f t="shared" si="34"/>
        <v>43360.208333333328</v>
      </c>
      <c r="N548" s="9">
        <f t="shared" si="35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2041</v>
      </c>
      <c r="T548" t="s">
        <v>2042</v>
      </c>
    </row>
    <row r="549" spans="1:20" x14ac:dyDescent="0.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969</v>
      </c>
      <c r="G549" t="s">
        <v>20</v>
      </c>
      <c r="H549">
        <v>156</v>
      </c>
      <c r="I549" s="5">
        <f t="shared" si="33"/>
        <v>80.75</v>
      </c>
      <c r="J549" t="s">
        <v>21</v>
      </c>
      <c r="K549" t="s">
        <v>22</v>
      </c>
      <c r="L549">
        <v>1422165600</v>
      </c>
      <c r="M549" s="9">
        <f t="shared" si="34"/>
        <v>42029.25</v>
      </c>
      <c r="N549" s="9">
        <f t="shared" si="35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2043</v>
      </c>
      <c r="T549" t="s">
        <v>2046</v>
      </c>
    </row>
    <row r="550" spans="1:20" x14ac:dyDescent="0.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270.91376701966715</v>
      </c>
      <c r="G550" t="s">
        <v>20</v>
      </c>
      <c r="H550">
        <v>2985</v>
      </c>
      <c r="I550" s="5">
        <f t="shared" si="33"/>
        <v>59.991289782244557</v>
      </c>
      <c r="J550" t="s">
        <v>21</v>
      </c>
      <c r="K550" t="s">
        <v>22</v>
      </c>
      <c r="L550">
        <v>1459486800</v>
      </c>
      <c r="M550" s="9">
        <f t="shared" si="34"/>
        <v>42461.208333333328</v>
      </c>
      <c r="N550" s="9">
        <f t="shared" si="35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2041</v>
      </c>
      <c r="T550" t="s">
        <v>2042</v>
      </c>
    </row>
    <row r="551" spans="1:20" ht="31.5" x14ac:dyDescent="0.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284.21355932203392</v>
      </c>
      <c r="G551" t="s">
        <v>20</v>
      </c>
      <c r="H551">
        <v>762</v>
      </c>
      <c r="I551" s="5">
        <f t="shared" si="33"/>
        <v>110.03018372703411</v>
      </c>
      <c r="J551" t="s">
        <v>21</v>
      </c>
      <c r="K551" t="s">
        <v>22</v>
      </c>
      <c r="L551">
        <v>1369717200</v>
      </c>
      <c r="M551" s="9">
        <f t="shared" si="34"/>
        <v>41422.208333333336</v>
      </c>
      <c r="N551" s="9">
        <f t="shared" si="35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2039</v>
      </c>
      <c r="T551" t="s">
        <v>2048</v>
      </c>
    </row>
    <row r="552" spans="1:20" ht="31.5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4</v>
      </c>
      <c r="G552" t="s">
        <v>74</v>
      </c>
      <c r="H552">
        <v>1</v>
      </c>
      <c r="I552" s="5">
        <f t="shared" si="33"/>
        <v>4</v>
      </c>
      <c r="J552" t="s">
        <v>98</v>
      </c>
      <c r="K552" t="s">
        <v>99</v>
      </c>
      <c r="L552">
        <v>1330495200</v>
      </c>
      <c r="M552" s="9">
        <f t="shared" si="34"/>
        <v>40968.25</v>
      </c>
      <c r="N552" s="9">
        <f t="shared" si="35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2033</v>
      </c>
      <c r="T552" t="s">
        <v>2047</v>
      </c>
    </row>
    <row r="553" spans="1:20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58.6329816768462</v>
      </c>
      <c r="G553" t="s">
        <v>14</v>
      </c>
      <c r="H553">
        <v>2779</v>
      </c>
      <c r="I553" s="5">
        <f t="shared" si="33"/>
        <v>37.99856063332134</v>
      </c>
      <c r="J553" t="s">
        <v>26</v>
      </c>
      <c r="K553" t="s">
        <v>27</v>
      </c>
      <c r="L553">
        <v>1419055200</v>
      </c>
      <c r="M553" s="9">
        <f t="shared" si="34"/>
        <v>41993.25</v>
      </c>
      <c r="N553" s="9">
        <f t="shared" si="35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2039</v>
      </c>
      <c r="T553" t="s">
        <v>2040</v>
      </c>
    </row>
    <row r="554" spans="1:20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98.51111111111112</v>
      </c>
      <c r="G554" t="s">
        <v>14</v>
      </c>
      <c r="H554">
        <v>92</v>
      </c>
      <c r="I554" s="5">
        <f t="shared" si="33"/>
        <v>96.369565217391298</v>
      </c>
      <c r="J554" t="s">
        <v>21</v>
      </c>
      <c r="K554" t="s">
        <v>22</v>
      </c>
      <c r="L554">
        <v>1480140000</v>
      </c>
      <c r="M554" s="9">
        <f t="shared" si="34"/>
        <v>42700.25</v>
      </c>
      <c r="N554" s="9">
        <f t="shared" si="35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2041</v>
      </c>
      <c r="T554" t="s">
        <v>2042</v>
      </c>
    </row>
    <row r="555" spans="1:20" ht="31.5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43.975381008206334</v>
      </c>
      <c r="G555" t="s">
        <v>14</v>
      </c>
      <c r="H555">
        <v>1028</v>
      </c>
      <c r="I555" s="5">
        <f t="shared" si="33"/>
        <v>72.978599221789878</v>
      </c>
      <c r="J555" t="s">
        <v>21</v>
      </c>
      <c r="K555" t="s">
        <v>22</v>
      </c>
      <c r="L555">
        <v>1293948000</v>
      </c>
      <c r="M555" s="9">
        <f t="shared" si="34"/>
        <v>40545.25</v>
      </c>
      <c r="N555" s="9">
        <f t="shared" si="35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2033</v>
      </c>
      <c r="T555" t="s">
        <v>2034</v>
      </c>
    </row>
    <row r="556" spans="1:20" ht="31.5" x14ac:dyDescent="0.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151.66315789473683</v>
      </c>
      <c r="G556" t="s">
        <v>20</v>
      </c>
      <c r="H556">
        <v>554</v>
      </c>
      <c r="I556" s="5">
        <f t="shared" si="33"/>
        <v>26.007220216606498</v>
      </c>
      <c r="J556" t="s">
        <v>15</v>
      </c>
      <c r="K556" t="s">
        <v>16</v>
      </c>
      <c r="L556">
        <v>1482127200</v>
      </c>
      <c r="M556" s="9">
        <f t="shared" si="34"/>
        <v>42723.25</v>
      </c>
      <c r="N556" s="9">
        <f t="shared" si="35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2033</v>
      </c>
      <c r="T556" t="s">
        <v>2047</v>
      </c>
    </row>
    <row r="557" spans="1:20" x14ac:dyDescent="0.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223.63492063492063</v>
      </c>
      <c r="G557" t="s">
        <v>20</v>
      </c>
      <c r="H557">
        <v>135</v>
      </c>
      <c r="I557" s="5">
        <f t="shared" si="33"/>
        <v>104.36296296296297</v>
      </c>
      <c r="J557" t="s">
        <v>36</v>
      </c>
      <c r="K557" t="s">
        <v>37</v>
      </c>
      <c r="L557">
        <v>1396414800</v>
      </c>
      <c r="M557" s="9">
        <f t="shared" si="34"/>
        <v>41731.208333333336</v>
      </c>
      <c r="N557" s="9">
        <f t="shared" si="35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2033</v>
      </c>
      <c r="T557" t="s">
        <v>2034</v>
      </c>
    </row>
    <row r="558" spans="1:20" x14ac:dyDescent="0.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239.75</v>
      </c>
      <c r="G558" t="s">
        <v>20</v>
      </c>
      <c r="H558">
        <v>122</v>
      </c>
      <c r="I558" s="5">
        <f t="shared" si="33"/>
        <v>102.18852459016394</v>
      </c>
      <c r="J558" t="s">
        <v>21</v>
      </c>
      <c r="K558" t="s">
        <v>22</v>
      </c>
      <c r="L558">
        <v>1315285200</v>
      </c>
      <c r="M558" s="9">
        <f t="shared" si="34"/>
        <v>40792.208333333336</v>
      </c>
      <c r="N558" s="9">
        <f t="shared" si="35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2049</v>
      </c>
      <c r="T558" t="s">
        <v>2059</v>
      </c>
    </row>
    <row r="559" spans="1:20" x14ac:dyDescent="0.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199.33333333333334</v>
      </c>
      <c r="G559" t="s">
        <v>20</v>
      </c>
      <c r="H559">
        <v>221</v>
      </c>
      <c r="I559" s="5">
        <f t="shared" si="33"/>
        <v>54.117647058823529</v>
      </c>
      <c r="J559" t="s">
        <v>21</v>
      </c>
      <c r="K559" t="s">
        <v>22</v>
      </c>
      <c r="L559">
        <v>1443762000</v>
      </c>
      <c r="M559" s="9">
        <f t="shared" si="34"/>
        <v>42279.208333333328</v>
      </c>
      <c r="N559" s="9">
        <f t="shared" si="35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2043</v>
      </c>
      <c r="T559" t="s">
        <v>2063</v>
      </c>
    </row>
    <row r="560" spans="1:20" x14ac:dyDescent="0.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137.34482758620689</v>
      </c>
      <c r="G560" t="s">
        <v>20</v>
      </c>
      <c r="H560">
        <v>126</v>
      </c>
      <c r="I560" s="5">
        <f t="shared" si="33"/>
        <v>63.222222222222221</v>
      </c>
      <c r="J560" t="s">
        <v>21</v>
      </c>
      <c r="K560" t="s">
        <v>22</v>
      </c>
      <c r="L560">
        <v>1456293600</v>
      </c>
      <c r="M560" s="9">
        <f t="shared" si="34"/>
        <v>42424.25</v>
      </c>
      <c r="N560" s="9">
        <f t="shared" si="35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2041</v>
      </c>
      <c r="T560" t="s">
        <v>2042</v>
      </c>
    </row>
    <row r="561" spans="1:20" x14ac:dyDescent="0.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100.9696106362773</v>
      </c>
      <c r="G561" t="s">
        <v>20</v>
      </c>
      <c r="H561">
        <v>1022</v>
      </c>
      <c r="I561" s="5">
        <f t="shared" si="33"/>
        <v>104.03228962818004</v>
      </c>
      <c r="J561" t="s">
        <v>21</v>
      </c>
      <c r="K561" t="s">
        <v>22</v>
      </c>
      <c r="L561">
        <v>1470114000</v>
      </c>
      <c r="M561" s="9">
        <f t="shared" si="34"/>
        <v>42584.208333333328</v>
      </c>
      <c r="N561" s="9">
        <f t="shared" si="35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2041</v>
      </c>
      <c r="T561" t="s">
        <v>2042</v>
      </c>
    </row>
    <row r="562" spans="1:20" x14ac:dyDescent="0.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794.16</v>
      </c>
      <c r="G562" t="s">
        <v>20</v>
      </c>
      <c r="H562">
        <v>3177</v>
      </c>
      <c r="I562" s="5">
        <f t="shared" si="33"/>
        <v>49.994334277620396</v>
      </c>
      <c r="J562" t="s">
        <v>21</v>
      </c>
      <c r="K562" t="s">
        <v>22</v>
      </c>
      <c r="L562">
        <v>1321596000</v>
      </c>
      <c r="M562" s="9">
        <f t="shared" si="34"/>
        <v>40865.25</v>
      </c>
      <c r="N562" s="9">
        <f t="shared" si="35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2043</v>
      </c>
      <c r="T562" t="s">
        <v>2051</v>
      </c>
    </row>
    <row r="563" spans="1:20" x14ac:dyDescent="0.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369.7</v>
      </c>
      <c r="G563" t="s">
        <v>20</v>
      </c>
      <c r="H563">
        <v>198</v>
      </c>
      <c r="I563" s="5">
        <f t="shared" si="33"/>
        <v>56.015151515151516</v>
      </c>
      <c r="J563" t="s">
        <v>98</v>
      </c>
      <c r="K563" t="s">
        <v>99</v>
      </c>
      <c r="L563">
        <v>1318827600</v>
      </c>
      <c r="M563" s="9">
        <f t="shared" si="34"/>
        <v>40833.208333333336</v>
      </c>
      <c r="N563" s="9">
        <f t="shared" si="35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2041</v>
      </c>
      <c r="T563" t="s">
        <v>2042</v>
      </c>
    </row>
    <row r="564" spans="1:20" ht="31.5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12.818181818181817</v>
      </c>
      <c r="G564" t="s">
        <v>14</v>
      </c>
      <c r="H564">
        <v>26</v>
      </c>
      <c r="I564" s="5">
        <f t="shared" si="33"/>
        <v>48.807692307692307</v>
      </c>
      <c r="J564" t="s">
        <v>98</v>
      </c>
      <c r="K564" t="s">
        <v>99</v>
      </c>
      <c r="L564">
        <v>1552366800</v>
      </c>
      <c r="M564" s="9">
        <f t="shared" si="34"/>
        <v>43536.208333333328</v>
      </c>
      <c r="N564" s="9">
        <f t="shared" si="35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2033</v>
      </c>
      <c r="T564" t="s">
        <v>2034</v>
      </c>
    </row>
    <row r="565" spans="1:20" x14ac:dyDescent="0.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138.02702702702703</v>
      </c>
      <c r="G565" t="s">
        <v>20</v>
      </c>
      <c r="H565">
        <v>85</v>
      </c>
      <c r="I565" s="5">
        <f t="shared" si="33"/>
        <v>60.082352941176474</v>
      </c>
      <c r="J565" t="s">
        <v>26</v>
      </c>
      <c r="K565" t="s">
        <v>27</v>
      </c>
      <c r="L565">
        <v>1542088800</v>
      </c>
      <c r="M565" s="9">
        <f t="shared" si="34"/>
        <v>43417.25</v>
      </c>
      <c r="N565" s="9">
        <f t="shared" si="35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2043</v>
      </c>
      <c r="T565" t="s">
        <v>2044</v>
      </c>
    </row>
    <row r="566" spans="1:20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83.813278008298752</v>
      </c>
      <c r="G566" t="s">
        <v>14</v>
      </c>
      <c r="H566">
        <v>1790</v>
      </c>
      <c r="I566" s="5">
        <f t="shared" si="33"/>
        <v>78.990502793296088</v>
      </c>
      <c r="J566" t="s">
        <v>21</v>
      </c>
      <c r="K566" t="s">
        <v>22</v>
      </c>
      <c r="L566">
        <v>1426395600</v>
      </c>
      <c r="M566" s="9">
        <f t="shared" si="34"/>
        <v>42078.208333333328</v>
      </c>
      <c r="N566" s="9">
        <f t="shared" si="35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2041</v>
      </c>
      <c r="T566" t="s">
        <v>2042</v>
      </c>
    </row>
    <row r="567" spans="1:20" x14ac:dyDescent="0.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204.60063224446787</v>
      </c>
      <c r="G567" t="s">
        <v>20</v>
      </c>
      <c r="H567">
        <v>3596</v>
      </c>
      <c r="I567" s="5">
        <f t="shared" si="33"/>
        <v>53.99499443826474</v>
      </c>
      <c r="J567" t="s">
        <v>21</v>
      </c>
      <c r="K567" t="s">
        <v>22</v>
      </c>
      <c r="L567">
        <v>1321336800</v>
      </c>
      <c r="M567" s="9">
        <f t="shared" si="34"/>
        <v>40862.25</v>
      </c>
      <c r="N567" s="9">
        <f t="shared" si="35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2041</v>
      </c>
      <c r="T567" t="s">
        <v>2042</v>
      </c>
    </row>
    <row r="568" spans="1:20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44.344086021505376</v>
      </c>
      <c r="G568" t="s">
        <v>14</v>
      </c>
      <c r="H568">
        <v>37</v>
      </c>
      <c r="I568" s="5">
        <f t="shared" si="33"/>
        <v>111.45945945945945</v>
      </c>
      <c r="J568" t="s">
        <v>21</v>
      </c>
      <c r="K568" t="s">
        <v>22</v>
      </c>
      <c r="L568">
        <v>1456293600</v>
      </c>
      <c r="M568" s="9">
        <f t="shared" si="34"/>
        <v>42424.25</v>
      </c>
      <c r="N568" s="9">
        <f t="shared" si="35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2033</v>
      </c>
      <c r="T568" t="s">
        <v>2045</v>
      </c>
    </row>
    <row r="569" spans="1:20" ht="31.5" x14ac:dyDescent="0.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218.60294117647058</v>
      </c>
      <c r="G569" t="s">
        <v>20</v>
      </c>
      <c r="H569">
        <v>244</v>
      </c>
      <c r="I569" s="5">
        <f t="shared" si="33"/>
        <v>60.922131147540981</v>
      </c>
      <c r="J569" t="s">
        <v>21</v>
      </c>
      <c r="K569" t="s">
        <v>22</v>
      </c>
      <c r="L569">
        <v>1404968400</v>
      </c>
      <c r="M569" s="9">
        <f t="shared" si="34"/>
        <v>41830.208333333336</v>
      </c>
      <c r="N569" s="9">
        <f t="shared" si="35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2033</v>
      </c>
      <c r="T569" t="s">
        <v>2034</v>
      </c>
    </row>
    <row r="570" spans="1:20" x14ac:dyDescent="0.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186.03314917127071</v>
      </c>
      <c r="G570" t="s">
        <v>20</v>
      </c>
      <c r="H570">
        <v>5180</v>
      </c>
      <c r="I570" s="5">
        <f t="shared" si="33"/>
        <v>26.0015444015444</v>
      </c>
      <c r="J570" t="s">
        <v>21</v>
      </c>
      <c r="K570" t="s">
        <v>22</v>
      </c>
      <c r="L570">
        <v>1279170000</v>
      </c>
      <c r="M570" s="9">
        <f t="shared" si="34"/>
        <v>40374.208333333336</v>
      </c>
      <c r="N570" s="9">
        <f t="shared" si="35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2041</v>
      </c>
      <c r="T570" t="s">
        <v>2042</v>
      </c>
    </row>
    <row r="571" spans="1:20" x14ac:dyDescent="0.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237.33830845771143</v>
      </c>
      <c r="G571" t="s">
        <v>20</v>
      </c>
      <c r="H571">
        <v>589</v>
      </c>
      <c r="I571" s="5">
        <f t="shared" si="33"/>
        <v>80.993208828522924</v>
      </c>
      <c r="J571" t="s">
        <v>107</v>
      </c>
      <c r="K571" t="s">
        <v>108</v>
      </c>
      <c r="L571">
        <v>1294725600</v>
      </c>
      <c r="M571" s="9">
        <f t="shared" si="34"/>
        <v>40554.25</v>
      </c>
      <c r="N571" s="9">
        <f t="shared" si="35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2043</v>
      </c>
      <c r="T571" t="s">
        <v>2051</v>
      </c>
    </row>
    <row r="572" spans="1:20" x14ac:dyDescent="0.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305.65384615384613</v>
      </c>
      <c r="G572" t="s">
        <v>20</v>
      </c>
      <c r="H572">
        <v>2725</v>
      </c>
      <c r="I572" s="5">
        <f t="shared" si="33"/>
        <v>34.995963302752294</v>
      </c>
      <c r="J572" t="s">
        <v>21</v>
      </c>
      <c r="K572" t="s">
        <v>22</v>
      </c>
      <c r="L572">
        <v>1419055200</v>
      </c>
      <c r="M572" s="9">
        <f t="shared" si="34"/>
        <v>41993.25</v>
      </c>
      <c r="N572" s="9">
        <f t="shared" si="35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2033</v>
      </c>
      <c r="T572" t="s">
        <v>2034</v>
      </c>
    </row>
    <row r="573" spans="1:20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94.142857142857139</v>
      </c>
      <c r="G573" t="s">
        <v>14</v>
      </c>
      <c r="H573">
        <v>35</v>
      </c>
      <c r="I573" s="5">
        <f t="shared" si="33"/>
        <v>94.142857142857139</v>
      </c>
      <c r="J573" t="s">
        <v>107</v>
      </c>
      <c r="K573" t="s">
        <v>108</v>
      </c>
      <c r="L573">
        <v>1434690000</v>
      </c>
      <c r="M573" s="9">
        <f t="shared" si="34"/>
        <v>42174.208333333328</v>
      </c>
      <c r="N573" s="9">
        <f t="shared" si="35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2043</v>
      </c>
      <c r="T573" t="s">
        <v>2053</v>
      </c>
    </row>
    <row r="574" spans="1:20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54.400000000000006</v>
      </c>
      <c r="G574" t="s">
        <v>74</v>
      </c>
      <c r="H574">
        <v>94</v>
      </c>
      <c r="I574" s="5">
        <f t="shared" si="33"/>
        <v>52.085106382978722</v>
      </c>
      <c r="J574" t="s">
        <v>21</v>
      </c>
      <c r="K574" t="s">
        <v>22</v>
      </c>
      <c r="L574">
        <v>1443416400</v>
      </c>
      <c r="M574" s="9">
        <f t="shared" si="34"/>
        <v>42275.208333333328</v>
      </c>
      <c r="N574" s="9">
        <f t="shared" si="35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2033</v>
      </c>
      <c r="T574" t="s">
        <v>2034</v>
      </c>
    </row>
    <row r="575" spans="1:20" x14ac:dyDescent="0.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111.88059701492537</v>
      </c>
      <c r="G575" t="s">
        <v>20</v>
      </c>
      <c r="H575">
        <v>300</v>
      </c>
      <c r="I575" s="5">
        <f t="shared" si="33"/>
        <v>24.986666666666668</v>
      </c>
      <c r="J575" t="s">
        <v>21</v>
      </c>
      <c r="K575" t="s">
        <v>22</v>
      </c>
      <c r="L575">
        <v>1399006800</v>
      </c>
      <c r="M575" s="9">
        <f t="shared" si="34"/>
        <v>41761.208333333336</v>
      </c>
      <c r="N575" s="9">
        <f t="shared" si="35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369.14814814814815</v>
      </c>
      <c r="G576" t="s">
        <v>20</v>
      </c>
      <c r="H576">
        <v>144</v>
      </c>
      <c r="I576" s="5">
        <f t="shared" si="33"/>
        <v>69.215277777777771</v>
      </c>
      <c r="J576" t="s">
        <v>21</v>
      </c>
      <c r="K576" t="s">
        <v>22</v>
      </c>
      <c r="L576">
        <v>1575698400</v>
      </c>
      <c r="M576" s="9">
        <f t="shared" si="34"/>
        <v>43806.25</v>
      </c>
      <c r="N576" s="9">
        <f t="shared" si="35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2037</v>
      </c>
      <c r="T576" t="s">
        <v>2038</v>
      </c>
    </row>
    <row r="577" spans="1:20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62.930372148859547</v>
      </c>
      <c r="G577" t="s">
        <v>14</v>
      </c>
      <c r="H577">
        <v>558</v>
      </c>
      <c r="I577" s="5">
        <f t="shared" si="33"/>
        <v>93.944444444444443</v>
      </c>
      <c r="J577" t="s">
        <v>21</v>
      </c>
      <c r="K577" t="s">
        <v>22</v>
      </c>
      <c r="L577">
        <v>1400562000</v>
      </c>
      <c r="M577" s="9">
        <f t="shared" si="34"/>
        <v>41779.208333333336</v>
      </c>
      <c r="N577" s="9">
        <f t="shared" si="35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2041</v>
      </c>
      <c r="T577" t="s">
        <v>2042</v>
      </c>
    </row>
    <row r="578" spans="1:20" ht="31.5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64.927835051546396</v>
      </c>
      <c r="G578" t="s">
        <v>14</v>
      </c>
      <c r="H578">
        <v>64</v>
      </c>
      <c r="I578" s="5">
        <f t="shared" si="33"/>
        <v>98.40625</v>
      </c>
      <c r="J578" t="s">
        <v>21</v>
      </c>
      <c r="K578" t="s">
        <v>22</v>
      </c>
      <c r="L578">
        <v>1509512400</v>
      </c>
      <c r="M578" s="9">
        <f t="shared" si="34"/>
        <v>43040.208333333328</v>
      </c>
      <c r="N578" s="9">
        <f t="shared" si="35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2041</v>
      </c>
      <c r="T578" t="s">
        <v>2042</v>
      </c>
    </row>
    <row r="579" spans="1:20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(E579/D579)*100</f>
        <v>18.853658536585368</v>
      </c>
      <c r="G579" t="s">
        <v>74</v>
      </c>
      <c r="H579">
        <v>37</v>
      </c>
      <c r="I579" s="5">
        <f t="shared" ref="I579:I642" si="37">E579/H579</f>
        <v>41.783783783783782</v>
      </c>
      <c r="J579" t="s">
        <v>21</v>
      </c>
      <c r="K579" t="s">
        <v>22</v>
      </c>
      <c r="L579">
        <v>1299823200</v>
      </c>
      <c r="M579" s="9">
        <f t="shared" ref="M579:M642" si="38">L579/86400+25569</f>
        <v>40613.25</v>
      </c>
      <c r="N579" s="9">
        <f t="shared" ref="N579:N642" si="39">O579/86400+25569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2033</v>
      </c>
      <c r="T579" t="s">
        <v>2058</v>
      </c>
    </row>
    <row r="580" spans="1:20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16.754404145077721</v>
      </c>
      <c r="G580" t="s">
        <v>14</v>
      </c>
      <c r="H580">
        <v>245</v>
      </c>
      <c r="I580" s="5">
        <f t="shared" si="37"/>
        <v>65.991836734693877</v>
      </c>
      <c r="J580" t="s">
        <v>21</v>
      </c>
      <c r="K580" t="s">
        <v>22</v>
      </c>
      <c r="L580">
        <v>1322719200</v>
      </c>
      <c r="M580" s="9">
        <f t="shared" si="38"/>
        <v>40878.25</v>
      </c>
      <c r="N580" s="9">
        <f t="shared" si="39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2043</v>
      </c>
      <c r="T580" t="s">
        <v>2063</v>
      </c>
    </row>
    <row r="581" spans="1:20" x14ac:dyDescent="0.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101.11290322580646</v>
      </c>
      <c r="G581" t="s">
        <v>20</v>
      </c>
      <c r="H581">
        <v>87</v>
      </c>
      <c r="I581" s="5">
        <f t="shared" si="37"/>
        <v>72.05747126436782</v>
      </c>
      <c r="J581" t="s">
        <v>21</v>
      </c>
      <c r="K581" t="s">
        <v>22</v>
      </c>
      <c r="L581">
        <v>1312693200</v>
      </c>
      <c r="M581" s="9">
        <f t="shared" si="38"/>
        <v>40762.208333333336</v>
      </c>
      <c r="N581" s="9">
        <f t="shared" si="39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2033</v>
      </c>
      <c r="T581" t="s">
        <v>2058</v>
      </c>
    </row>
    <row r="582" spans="1:20" x14ac:dyDescent="0.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341.5022831050228</v>
      </c>
      <c r="G582" t="s">
        <v>20</v>
      </c>
      <c r="H582">
        <v>3116</v>
      </c>
      <c r="I582" s="5">
        <f t="shared" si="37"/>
        <v>48.003209242618745</v>
      </c>
      <c r="J582" t="s">
        <v>21</v>
      </c>
      <c r="K582" t="s">
        <v>22</v>
      </c>
      <c r="L582">
        <v>1393394400</v>
      </c>
      <c r="M582" s="9">
        <f t="shared" si="38"/>
        <v>41696.25</v>
      </c>
      <c r="N582" s="9">
        <f t="shared" si="39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2041</v>
      </c>
      <c r="T582" t="s">
        <v>2042</v>
      </c>
    </row>
    <row r="583" spans="1:20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64.016666666666666</v>
      </c>
      <c r="G583" t="s">
        <v>14</v>
      </c>
      <c r="H583">
        <v>71</v>
      </c>
      <c r="I583" s="5">
        <f t="shared" si="37"/>
        <v>54.098591549295776</v>
      </c>
      <c r="J583" t="s">
        <v>21</v>
      </c>
      <c r="K583" t="s">
        <v>22</v>
      </c>
      <c r="L583">
        <v>1304053200</v>
      </c>
      <c r="M583" s="9">
        <f t="shared" si="38"/>
        <v>40662.208333333336</v>
      </c>
      <c r="N583" s="9">
        <f t="shared" si="39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2039</v>
      </c>
      <c r="T583" t="s">
        <v>2040</v>
      </c>
    </row>
    <row r="584" spans="1:20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52.080459770114942</v>
      </c>
      <c r="G584" t="s">
        <v>14</v>
      </c>
      <c r="H584">
        <v>42</v>
      </c>
      <c r="I584" s="5">
        <f t="shared" si="37"/>
        <v>107.88095238095238</v>
      </c>
      <c r="J584" t="s">
        <v>21</v>
      </c>
      <c r="K584" t="s">
        <v>22</v>
      </c>
      <c r="L584">
        <v>1433912400</v>
      </c>
      <c r="M584" s="9">
        <f t="shared" si="38"/>
        <v>42165.208333333328</v>
      </c>
      <c r="N584" s="9">
        <f t="shared" si="39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2035</v>
      </c>
      <c r="T584" t="s">
        <v>2052</v>
      </c>
    </row>
    <row r="585" spans="1:20" ht="31.5" x14ac:dyDescent="0.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322.40211640211641</v>
      </c>
      <c r="G585" t="s">
        <v>20</v>
      </c>
      <c r="H585">
        <v>909</v>
      </c>
      <c r="I585" s="5">
        <f t="shared" si="37"/>
        <v>67.034103410341032</v>
      </c>
      <c r="J585" t="s">
        <v>21</v>
      </c>
      <c r="K585" t="s">
        <v>22</v>
      </c>
      <c r="L585">
        <v>1329717600</v>
      </c>
      <c r="M585" s="9">
        <f t="shared" si="38"/>
        <v>40959.25</v>
      </c>
      <c r="N585" s="9">
        <f t="shared" si="39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2043</v>
      </c>
      <c r="T585" t="s">
        <v>2044</v>
      </c>
    </row>
    <row r="586" spans="1:20" x14ac:dyDescent="0.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119.50810185185186</v>
      </c>
      <c r="G586" t="s">
        <v>20</v>
      </c>
      <c r="H586">
        <v>1613</v>
      </c>
      <c r="I586" s="5">
        <f t="shared" si="37"/>
        <v>64.01425914445133</v>
      </c>
      <c r="J586" t="s">
        <v>21</v>
      </c>
      <c r="K586" t="s">
        <v>22</v>
      </c>
      <c r="L586">
        <v>1335330000</v>
      </c>
      <c r="M586" s="9">
        <f t="shared" si="38"/>
        <v>41024.208333333336</v>
      </c>
      <c r="N586" s="9">
        <f t="shared" si="39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2039</v>
      </c>
      <c r="T586" t="s">
        <v>2040</v>
      </c>
    </row>
    <row r="587" spans="1:20" x14ac:dyDescent="0.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146.79775280898878</v>
      </c>
      <c r="G587" t="s">
        <v>20</v>
      </c>
      <c r="H587">
        <v>136</v>
      </c>
      <c r="I587" s="5">
        <f t="shared" si="37"/>
        <v>96.066176470588232</v>
      </c>
      <c r="J587" t="s">
        <v>21</v>
      </c>
      <c r="K587" t="s">
        <v>22</v>
      </c>
      <c r="L587">
        <v>1268888400</v>
      </c>
      <c r="M587" s="9">
        <f t="shared" si="38"/>
        <v>40255.208333333336</v>
      </c>
      <c r="N587" s="9">
        <f t="shared" si="39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2049</v>
      </c>
      <c r="T587" t="s">
        <v>2059</v>
      </c>
    </row>
    <row r="588" spans="1:20" x14ac:dyDescent="0.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950.57142857142856</v>
      </c>
      <c r="G588" t="s">
        <v>20</v>
      </c>
      <c r="H588">
        <v>130</v>
      </c>
      <c r="I588" s="5">
        <f t="shared" si="37"/>
        <v>51.184615384615384</v>
      </c>
      <c r="J588" t="s">
        <v>21</v>
      </c>
      <c r="K588" t="s">
        <v>22</v>
      </c>
      <c r="L588">
        <v>1289973600</v>
      </c>
      <c r="M588" s="9">
        <f t="shared" si="38"/>
        <v>40499.25</v>
      </c>
      <c r="N588" s="9">
        <f t="shared" si="39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2033</v>
      </c>
      <c r="T588" t="s">
        <v>2034</v>
      </c>
    </row>
    <row r="589" spans="1:20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72.893617021276597</v>
      </c>
      <c r="G589" t="s">
        <v>14</v>
      </c>
      <c r="H589">
        <v>156</v>
      </c>
      <c r="I589" s="5">
        <f t="shared" si="37"/>
        <v>43.92307692307692</v>
      </c>
      <c r="J589" t="s">
        <v>15</v>
      </c>
      <c r="K589" t="s">
        <v>16</v>
      </c>
      <c r="L589">
        <v>1547877600</v>
      </c>
      <c r="M589" s="9">
        <f t="shared" si="38"/>
        <v>43484.25</v>
      </c>
      <c r="N589" s="9">
        <f t="shared" si="39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2037</v>
      </c>
      <c r="T589" t="s">
        <v>2038</v>
      </c>
    </row>
    <row r="590" spans="1:20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79.008248730964468</v>
      </c>
      <c r="G590" t="s">
        <v>14</v>
      </c>
      <c r="H590">
        <v>1368</v>
      </c>
      <c r="I590" s="5">
        <f t="shared" si="37"/>
        <v>91.021198830409361</v>
      </c>
      <c r="J590" t="s">
        <v>40</v>
      </c>
      <c r="K590" t="s">
        <v>41</v>
      </c>
      <c r="L590">
        <v>1269493200</v>
      </c>
      <c r="M590" s="9">
        <f t="shared" si="38"/>
        <v>40262.208333333336</v>
      </c>
      <c r="N590" s="9">
        <f t="shared" si="39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2041</v>
      </c>
      <c r="T590" t="s">
        <v>2042</v>
      </c>
    </row>
    <row r="591" spans="1:20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64.721518987341781</v>
      </c>
      <c r="G591" t="s">
        <v>14</v>
      </c>
      <c r="H591">
        <v>102</v>
      </c>
      <c r="I591" s="5">
        <f t="shared" si="37"/>
        <v>50.127450980392155</v>
      </c>
      <c r="J591" t="s">
        <v>21</v>
      </c>
      <c r="K591" t="s">
        <v>22</v>
      </c>
      <c r="L591">
        <v>1436072400</v>
      </c>
      <c r="M591" s="9">
        <f t="shared" si="38"/>
        <v>42190.208333333328</v>
      </c>
      <c r="N591" s="9">
        <f t="shared" si="39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2043</v>
      </c>
      <c r="T591" t="s">
        <v>2044</v>
      </c>
    </row>
    <row r="592" spans="1:20" ht="31.5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82.028169014084511</v>
      </c>
      <c r="G592" t="s">
        <v>14</v>
      </c>
      <c r="H592">
        <v>86</v>
      </c>
      <c r="I592" s="5">
        <f t="shared" si="37"/>
        <v>67.720930232558146</v>
      </c>
      <c r="J592" t="s">
        <v>26</v>
      </c>
      <c r="K592" t="s">
        <v>27</v>
      </c>
      <c r="L592">
        <v>1419141600</v>
      </c>
      <c r="M592" s="9">
        <f t="shared" si="38"/>
        <v>41994.25</v>
      </c>
      <c r="N592" s="9">
        <f t="shared" si="39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2049</v>
      </c>
      <c r="T592" t="s">
        <v>2056</v>
      </c>
    </row>
    <row r="593" spans="1:20" x14ac:dyDescent="0.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1037.6666666666667</v>
      </c>
      <c r="G593" t="s">
        <v>20</v>
      </c>
      <c r="H593">
        <v>102</v>
      </c>
      <c r="I593" s="5">
        <f t="shared" si="37"/>
        <v>61.03921568627451</v>
      </c>
      <c r="J593" t="s">
        <v>21</v>
      </c>
      <c r="K593" t="s">
        <v>22</v>
      </c>
      <c r="L593">
        <v>1279083600</v>
      </c>
      <c r="M593" s="9">
        <f t="shared" si="38"/>
        <v>40373.208333333336</v>
      </c>
      <c r="N593" s="9">
        <f t="shared" si="39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2035</v>
      </c>
      <c r="T593" t="s">
        <v>2052</v>
      </c>
    </row>
    <row r="594" spans="1:20" ht="31.5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12.910076530612244</v>
      </c>
      <c r="G594" t="s">
        <v>14</v>
      </c>
      <c r="H594">
        <v>253</v>
      </c>
      <c r="I594" s="5">
        <f t="shared" si="37"/>
        <v>80.011857707509876</v>
      </c>
      <c r="J594" t="s">
        <v>21</v>
      </c>
      <c r="K594" t="s">
        <v>22</v>
      </c>
      <c r="L594">
        <v>1401426000</v>
      </c>
      <c r="M594" s="9">
        <f t="shared" si="38"/>
        <v>41789.208333333336</v>
      </c>
      <c r="N594" s="9">
        <f t="shared" si="39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2041</v>
      </c>
      <c r="T594" t="s">
        <v>2042</v>
      </c>
    </row>
    <row r="595" spans="1:20" x14ac:dyDescent="0.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154.84210526315789</v>
      </c>
      <c r="G595" t="s">
        <v>20</v>
      </c>
      <c r="H595">
        <v>4006</v>
      </c>
      <c r="I595" s="5">
        <f t="shared" si="37"/>
        <v>47.001497753369947</v>
      </c>
      <c r="J595" t="s">
        <v>21</v>
      </c>
      <c r="K595" t="s">
        <v>22</v>
      </c>
      <c r="L595">
        <v>1395810000</v>
      </c>
      <c r="M595" s="9">
        <f t="shared" si="38"/>
        <v>41724.208333333336</v>
      </c>
      <c r="N595" s="9">
        <f t="shared" si="39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2043</v>
      </c>
      <c r="T595" t="s">
        <v>2051</v>
      </c>
    </row>
    <row r="596" spans="1:20" ht="31.5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7.0991735537190088</v>
      </c>
      <c r="G596" t="s">
        <v>14</v>
      </c>
      <c r="H596">
        <v>157</v>
      </c>
      <c r="I596" s="5">
        <f t="shared" si="37"/>
        <v>71.127388535031841</v>
      </c>
      <c r="J596" t="s">
        <v>21</v>
      </c>
      <c r="K596" t="s">
        <v>22</v>
      </c>
      <c r="L596">
        <v>1467003600</v>
      </c>
      <c r="M596" s="9">
        <f t="shared" si="38"/>
        <v>42548.208333333328</v>
      </c>
      <c r="N596" s="9">
        <f t="shared" si="39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2041</v>
      </c>
      <c r="T596" t="s">
        <v>2042</v>
      </c>
    </row>
    <row r="597" spans="1:20" ht="31.5" x14ac:dyDescent="0.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208.52773826458036</v>
      </c>
      <c r="G597" t="s">
        <v>20</v>
      </c>
      <c r="H597">
        <v>1629</v>
      </c>
      <c r="I597" s="5">
        <f t="shared" si="37"/>
        <v>89.99079189686924</v>
      </c>
      <c r="J597" t="s">
        <v>21</v>
      </c>
      <c r="K597" t="s">
        <v>22</v>
      </c>
      <c r="L597">
        <v>1268715600</v>
      </c>
      <c r="M597" s="9">
        <f t="shared" si="38"/>
        <v>40253.208333333336</v>
      </c>
      <c r="N597" s="9">
        <f t="shared" si="3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2041</v>
      </c>
      <c r="T597" t="s">
        <v>2042</v>
      </c>
    </row>
    <row r="598" spans="1:20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99.683544303797461</v>
      </c>
      <c r="G598" t="s">
        <v>14</v>
      </c>
      <c r="H598">
        <v>183</v>
      </c>
      <c r="I598" s="5">
        <f t="shared" si="37"/>
        <v>43.032786885245905</v>
      </c>
      <c r="J598" t="s">
        <v>21</v>
      </c>
      <c r="K598" t="s">
        <v>22</v>
      </c>
      <c r="L598">
        <v>1457157600</v>
      </c>
      <c r="M598" s="9">
        <f t="shared" si="38"/>
        <v>42434.25</v>
      </c>
      <c r="N598" s="9">
        <f t="shared" si="39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2043</v>
      </c>
      <c r="T598" t="s">
        <v>2046</v>
      </c>
    </row>
    <row r="599" spans="1:20" x14ac:dyDescent="0.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201.59756097560978</v>
      </c>
      <c r="G599" t="s">
        <v>20</v>
      </c>
      <c r="H599">
        <v>2188</v>
      </c>
      <c r="I599" s="5">
        <f t="shared" si="37"/>
        <v>67.997714808043881</v>
      </c>
      <c r="J599" t="s">
        <v>21</v>
      </c>
      <c r="K599" t="s">
        <v>22</v>
      </c>
      <c r="L599">
        <v>1573970400</v>
      </c>
      <c r="M599" s="9">
        <f t="shared" si="38"/>
        <v>43786.25</v>
      </c>
      <c r="N599" s="9">
        <f t="shared" si="39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2041</v>
      </c>
      <c r="T599" t="s">
        <v>2042</v>
      </c>
    </row>
    <row r="600" spans="1:20" x14ac:dyDescent="0.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162.09032258064516</v>
      </c>
      <c r="G600" t="s">
        <v>20</v>
      </c>
      <c r="H600">
        <v>2409</v>
      </c>
      <c r="I600" s="5">
        <f t="shared" si="37"/>
        <v>73.004566210045667</v>
      </c>
      <c r="J600" t="s">
        <v>107</v>
      </c>
      <c r="K600" t="s">
        <v>108</v>
      </c>
      <c r="L600">
        <v>1276578000</v>
      </c>
      <c r="M600" s="9">
        <f t="shared" si="38"/>
        <v>40344.208333333336</v>
      </c>
      <c r="N600" s="9">
        <f t="shared" si="39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2033</v>
      </c>
      <c r="T600" t="s">
        <v>2034</v>
      </c>
    </row>
    <row r="601" spans="1:20" ht="31.5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</v>
      </c>
      <c r="G601" t="s">
        <v>14</v>
      </c>
      <c r="H601">
        <v>82</v>
      </c>
      <c r="I601" s="5">
        <f t="shared" si="37"/>
        <v>62.341463414634148</v>
      </c>
      <c r="J601" t="s">
        <v>36</v>
      </c>
      <c r="K601" t="s">
        <v>37</v>
      </c>
      <c r="L601">
        <v>1423720800</v>
      </c>
      <c r="M601" s="9">
        <f t="shared" si="38"/>
        <v>42047.25</v>
      </c>
      <c r="N601" s="9">
        <f t="shared" si="39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2043</v>
      </c>
      <c r="T601" t="s">
        <v>2044</v>
      </c>
    </row>
    <row r="602" spans="1:20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5</v>
      </c>
      <c r="G602" t="s">
        <v>14</v>
      </c>
      <c r="H602">
        <v>1</v>
      </c>
      <c r="I602" s="5">
        <f t="shared" si="37"/>
        <v>5</v>
      </c>
      <c r="J602" t="s">
        <v>40</v>
      </c>
      <c r="K602" t="s">
        <v>41</v>
      </c>
      <c r="L602">
        <v>1375160400</v>
      </c>
      <c r="M602" s="9">
        <f t="shared" si="38"/>
        <v>41485.208333333336</v>
      </c>
      <c r="N602" s="9">
        <f t="shared" si="39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2037</v>
      </c>
      <c r="T602" t="s">
        <v>2038</v>
      </c>
    </row>
    <row r="603" spans="1:20" x14ac:dyDescent="0.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206.63492063492063</v>
      </c>
      <c r="G603" t="s">
        <v>20</v>
      </c>
      <c r="H603">
        <v>194</v>
      </c>
      <c r="I603" s="5">
        <f t="shared" si="37"/>
        <v>67.103092783505161</v>
      </c>
      <c r="J603" t="s">
        <v>21</v>
      </c>
      <c r="K603" t="s">
        <v>22</v>
      </c>
      <c r="L603">
        <v>1401426000</v>
      </c>
      <c r="M603" s="9">
        <f t="shared" si="38"/>
        <v>41789.208333333336</v>
      </c>
      <c r="N603" s="9">
        <f t="shared" si="39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2039</v>
      </c>
      <c r="T603" t="s">
        <v>2048</v>
      </c>
    </row>
    <row r="604" spans="1:20" ht="31.5" x14ac:dyDescent="0.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128.23628691983123</v>
      </c>
      <c r="G604" t="s">
        <v>20</v>
      </c>
      <c r="H604">
        <v>1140</v>
      </c>
      <c r="I604" s="5">
        <f t="shared" si="37"/>
        <v>79.978947368421046</v>
      </c>
      <c r="J604" t="s">
        <v>21</v>
      </c>
      <c r="K604" t="s">
        <v>22</v>
      </c>
      <c r="L604">
        <v>1433480400</v>
      </c>
      <c r="M604" s="9">
        <f t="shared" si="38"/>
        <v>42160.208333333328</v>
      </c>
      <c r="N604" s="9">
        <f t="shared" si="39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2041</v>
      </c>
      <c r="T604" t="s">
        <v>2042</v>
      </c>
    </row>
    <row r="605" spans="1:20" x14ac:dyDescent="0.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119.66037735849055</v>
      </c>
      <c r="G605" t="s">
        <v>20</v>
      </c>
      <c r="H605">
        <v>102</v>
      </c>
      <c r="I605" s="5">
        <f t="shared" si="37"/>
        <v>62.176470588235297</v>
      </c>
      <c r="J605" t="s">
        <v>21</v>
      </c>
      <c r="K605" t="s">
        <v>22</v>
      </c>
      <c r="L605">
        <v>1555563600</v>
      </c>
      <c r="M605" s="9">
        <f t="shared" si="38"/>
        <v>43573.208333333328</v>
      </c>
      <c r="N605" s="9">
        <f t="shared" si="3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2041</v>
      </c>
      <c r="T605" t="s">
        <v>2042</v>
      </c>
    </row>
    <row r="606" spans="1:20" x14ac:dyDescent="0.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170.73055242390078</v>
      </c>
      <c r="G606" t="s">
        <v>20</v>
      </c>
      <c r="H606">
        <v>2857</v>
      </c>
      <c r="I606" s="5">
        <f t="shared" si="37"/>
        <v>53.005950297514879</v>
      </c>
      <c r="J606" t="s">
        <v>21</v>
      </c>
      <c r="K606" t="s">
        <v>22</v>
      </c>
      <c r="L606">
        <v>1295676000</v>
      </c>
      <c r="M606" s="9">
        <f t="shared" si="38"/>
        <v>40565.25</v>
      </c>
      <c r="N606" s="9">
        <f t="shared" si="39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2041</v>
      </c>
      <c r="T606" t="s">
        <v>2042</v>
      </c>
    </row>
    <row r="607" spans="1:20" x14ac:dyDescent="0.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187.21212121212122</v>
      </c>
      <c r="G607" t="s">
        <v>20</v>
      </c>
      <c r="H607">
        <v>107</v>
      </c>
      <c r="I607" s="5">
        <f t="shared" si="37"/>
        <v>57.738317757009348</v>
      </c>
      <c r="J607" t="s">
        <v>21</v>
      </c>
      <c r="K607" t="s">
        <v>22</v>
      </c>
      <c r="L607">
        <v>1443848400</v>
      </c>
      <c r="M607" s="9">
        <f t="shared" si="38"/>
        <v>42280.208333333328</v>
      </c>
      <c r="N607" s="9">
        <f t="shared" si="39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2049</v>
      </c>
      <c r="T607" t="s">
        <v>2050</v>
      </c>
    </row>
    <row r="608" spans="1:20" x14ac:dyDescent="0.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188.38235294117646</v>
      </c>
      <c r="G608" t="s">
        <v>20</v>
      </c>
      <c r="H608">
        <v>160</v>
      </c>
      <c r="I608" s="5">
        <f t="shared" si="37"/>
        <v>40.03125</v>
      </c>
      <c r="J608" t="s">
        <v>40</v>
      </c>
      <c r="K608" t="s">
        <v>41</v>
      </c>
      <c r="L608">
        <v>1457330400</v>
      </c>
      <c r="M608" s="9">
        <f t="shared" si="38"/>
        <v>42436.25</v>
      </c>
      <c r="N608" s="9">
        <f t="shared" si="39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2033</v>
      </c>
      <c r="T608" t="s">
        <v>2034</v>
      </c>
    </row>
    <row r="609" spans="1:20" x14ac:dyDescent="0.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131.29869186046511</v>
      </c>
      <c r="G609" t="s">
        <v>20</v>
      </c>
      <c r="H609">
        <v>2230</v>
      </c>
      <c r="I609" s="5">
        <f t="shared" si="37"/>
        <v>81.016591928251117</v>
      </c>
      <c r="J609" t="s">
        <v>21</v>
      </c>
      <c r="K609" t="s">
        <v>22</v>
      </c>
      <c r="L609">
        <v>1395550800</v>
      </c>
      <c r="M609" s="9">
        <f t="shared" si="38"/>
        <v>41721.208333333336</v>
      </c>
      <c r="N609" s="9">
        <f t="shared" si="39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2037</v>
      </c>
      <c r="T609" t="s">
        <v>2038</v>
      </c>
    </row>
    <row r="610" spans="1:20" x14ac:dyDescent="0.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283.97435897435901</v>
      </c>
      <c r="G610" t="s">
        <v>20</v>
      </c>
      <c r="H610">
        <v>316</v>
      </c>
      <c r="I610" s="5">
        <f t="shared" si="37"/>
        <v>35.047468354430379</v>
      </c>
      <c r="J610" t="s">
        <v>21</v>
      </c>
      <c r="K610" t="s">
        <v>22</v>
      </c>
      <c r="L610">
        <v>1551852000</v>
      </c>
      <c r="M610" s="9">
        <f t="shared" si="38"/>
        <v>43530.25</v>
      </c>
      <c r="N610" s="9">
        <f t="shared" si="39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2033</v>
      </c>
      <c r="T610" t="s">
        <v>2058</v>
      </c>
    </row>
    <row r="611" spans="1:20" x14ac:dyDescent="0.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120.41999999999999</v>
      </c>
      <c r="G611" t="s">
        <v>20</v>
      </c>
      <c r="H611">
        <v>117</v>
      </c>
      <c r="I611" s="5">
        <f t="shared" si="37"/>
        <v>102.92307692307692</v>
      </c>
      <c r="J611" t="s">
        <v>21</v>
      </c>
      <c r="K611" t="s">
        <v>22</v>
      </c>
      <c r="L611">
        <v>1547618400</v>
      </c>
      <c r="M611" s="9">
        <f t="shared" si="38"/>
        <v>43481.25</v>
      </c>
      <c r="N611" s="9">
        <f t="shared" si="39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2043</v>
      </c>
      <c r="T611" t="s">
        <v>2063</v>
      </c>
    </row>
    <row r="612" spans="1:20" ht="31.5" x14ac:dyDescent="0.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419.0560747663551</v>
      </c>
      <c r="G612" t="s">
        <v>20</v>
      </c>
      <c r="H612">
        <v>6406</v>
      </c>
      <c r="I612" s="5">
        <f t="shared" si="37"/>
        <v>27.998126756166094</v>
      </c>
      <c r="J612" t="s">
        <v>21</v>
      </c>
      <c r="K612" t="s">
        <v>22</v>
      </c>
      <c r="L612">
        <v>1355637600</v>
      </c>
      <c r="M612" s="9">
        <f t="shared" si="38"/>
        <v>41259.25</v>
      </c>
      <c r="N612" s="9">
        <f t="shared" si="39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2041</v>
      </c>
      <c r="T612" t="s">
        <v>2042</v>
      </c>
    </row>
    <row r="613" spans="1:20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13.853658536585368</v>
      </c>
      <c r="G613" t="s">
        <v>74</v>
      </c>
      <c r="H613">
        <v>15</v>
      </c>
      <c r="I613" s="5">
        <f t="shared" si="37"/>
        <v>75.733333333333334</v>
      </c>
      <c r="J613" t="s">
        <v>21</v>
      </c>
      <c r="K613" t="s">
        <v>22</v>
      </c>
      <c r="L613">
        <v>1374728400</v>
      </c>
      <c r="M613" s="9">
        <f t="shared" si="38"/>
        <v>41480.208333333336</v>
      </c>
      <c r="N613" s="9">
        <f t="shared" si="3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2041</v>
      </c>
      <c r="T613" t="s">
        <v>2042</v>
      </c>
    </row>
    <row r="614" spans="1:20" x14ac:dyDescent="0.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139.43548387096774</v>
      </c>
      <c r="G614" t="s">
        <v>20</v>
      </c>
      <c r="H614">
        <v>192</v>
      </c>
      <c r="I614" s="5">
        <f t="shared" si="37"/>
        <v>45.026041666666664</v>
      </c>
      <c r="J614" t="s">
        <v>21</v>
      </c>
      <c r="K614" t="s">
        <v>22</v>
      </c>
      <c r="L614">
        <v>1287810000</v>
      </c>
      <c r="M614" s="9">
        <f t="shared" si="38"/>
        <v>40474.208333333336</v>
      </c>
      <c r="N614" s="9">
        <f t="shared" si="39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2033</v>
      </c>
      <c r="T614" t="s">
        <v>2045</v>
      </c>
    </row>
    <row r="615" spans="1:20" x14ac:dyDescent="0.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174</v>
      </c>
      <c r="G615" t="s">
        <v>20</v>
      </c>
      <c r="H615">
        <v>26</v>
      </c>
      <c r="I615" s="5">
        <f t="shared" si="37"/>
        <v>73.615384615384613</v>
      </c>
      <c r="J615" t="s">
        <v>15</v>
      </c>
      <c r="K615" t="s">
        <v>16</v>
      </c>
      <c r="L615">
        <v>1503723600</v>
      </c>
      <c r="M615" s="9">
        <f t="shared" si="38"/>
        <v>42973.208333333328</v>
      </c>
      <c r="N615" s="9">
        <f t="shared" si="39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2041</v>
      </c>
      <c r="T615" t="s">
        <v>2042</v>
      </c>
    </row>
    <row r="616" spans="1:20" ht="31.5" x14ac:dyDescent="0.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155.49056603773585</v>
      </c>
      <c r="G616" t="s">
        <v>20</v>
      </c>
      <c r="H616">
        <v>723</v>
      </c>
      <c r="I616" s="5">
        <f t="shared" si="37"/>
        <v>56.991701244813278</v>
      </c>
      <c r="J616" t="s">
        <v>21</v>
      </c>
      <c r="K616" t="s">
        <v>22</v>
      </c>
      <c r="L616">
        <v>1484114400</v>
      </c>
      <c r="M616" s="9">
        <f t="shared" si="38"/>
        <v>42746.25</v>
      </c>
      <c r="N616" s="9">
        <f t="shared" si="39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2041</v>
      </c>
      <c r="T616" t="s">
        <v>2042</v>
      </c>
    </row>
    <row r="617" spans="1:20" x14ac:dyDescent="0.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170.44705882352943</v>
      </c>
      <c r="G617" t="s">
        <v>20</v>
      </c>
      <c r="H617">
        <v>170</v>
      </c>
      <c r="I617" s="5">
        <f t="shared" si="37"/>
        <v>85.223529411764702</v>
      </c>
      <c r="J617" t="s">
        <v>107</v>
      </c>
      <c r="K617" t="s">
        <v>108</v>
      </c>
      <c r="L617">
        <v>1461906000</v>
      </c>
      <c r="M617" s="9">
        <f t="shared" si="38"/>
        <v>42489.208333333328</v>
      </c>
      <c r="N617" s="9">
        <f t="shared" si="3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2041</v>
      </c>
      <c r="T617" t="s">
        <v>2042</v>
      </c>
    </row>
    <row r="618" spans="1:20" x14ac:dyDescent="0.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189.515625</v>
      </c>
      <c r="G618" t="s">
        <v>20</v>
      </c>
      <c r="H618">
        <v>238</v>
      </c>
      <c r="I618" s="5">
        <f t="shared" si="37"/>
        <v>50.962184873949582</v>
      </c>
      <c r="J618" t="s">
        <v>40</v>
      </c>
      <c r="K618" t="s">
        <v>41</v>
      </c>
      <c r="L618">
        <v>1379653200</v>
      </c>
      <c r="M618" s="9">
        <f t="shared" si="38"/>
        <v>41537.208333333336</v>
      </c>
      <c r="N618" s="9">
        <f t="shared" si="39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2033</v>
      </c>
      <c r="T618" t="s">
        <v>2047</v>
      </c>
    </row>
    <row r="619" spans="1:20" x14ac:dyDescent="0.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249.71428571428572</v>
      </c>
      <c r="G619" t="s">
        <v>20</v>
      </c>
      <c r="H619">
        <v>55</v>
      </c>
      <c r="I619" s="5">
        <f t="shared" si="37"/>
        <v>63.563636363636363</v>
      </c>
      <c r="J619" t="s">
        <v>21</v>
      </c>
      <c r="K619" t="s">
        <v>22</v>
      </c>
      <c r="L619">
        <v>1401858000</v>
      </c>
      <c r="M619" s="9">
        <f t="shared" si="38"/>
        <v>41794.208333333336</v>
      </c>
      <c r="N619" s="9">
        <f t="shared" si="39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2041</v>
      </c>
      <c r="T619" t="s">
        <v>2042</v>
      </c>
    </row>
    <row r="620" spans="1:20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48.860523665659613</v>
      </c>
      <c r="G620" t="s">
        <v>14</v>
      </c>
      <c r="H620">
        <v>1198</v>
      </c>
      <c r="I620" s="5">
        <f t="shared" si="37"/>
        <v>80.999165275459092</v>
      </c>
      <c r="J620" t="s">
        <v>21</v>
      </c>
      <c r="K620" t="s">
        <v>22</v>
      </c>
      <c r="L620">
        <v>1367470800</v>
      </c>
      <c r="M620" s="9">
        <f t="shared" si="38"/>
        <v>41396.208333333336</v>
      </c>
      <c r="N620" s="9">
        <f t="shared" si="39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2049</v>
      </c>
      <c r="T620" t="s">
        <v>2050</v>
      </c>
    </row>
    <row r="621" spans="1:20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28.461970393057683</v>
      </c>
      <c r="G621" t="s">
        <v>14</v>
      </c>
      <c r="H621">
        <v>648</v>
      </c>
      <c r="I621" s="5">
        <f t="shared" si="37"/>
        <v>86.044753086419746</v>
      </c>
      <c r="J621" t="s">
        <v>21</v>
      </c>
      <c r="K621" t="s">
        <v>22</v>
      </c>
      <c r="L621">
        <v>1304658000</v>
      </c>
      <c r="M621" s="9">
        <f t="shared" si="38"/>
        <v>40669.208333333336</v>
      </c>
      <c r="N621" s="9">
        <f t="shared" si="39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2041</v>
      </c>
      <c r="T621" t="s">
        <v>2042</v>
      </c>
    </row>
    <row r="622" spans="1:20" x14ac:dyDescent="0.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268.02325581395348</v>
      </c>
      <c r="G622" t="s">
        <v>20</v>
      </c>
      <c r="H622">
        <v>128</v>
      </c>
      <c r="I622" s="5">
        <f t="shared" si="37"/>
        <v>90.0390625</v>
      </c>
      <c r="J622" t="s">
        <v>26</v>
      </c>
      <c r="K622" t="s">
        <v>27</v>
      </c>
      <c r="L622">
        <v>1467954000</v>
      </c>
      <c r="M622" s="9">
        <f t="shared" si="38"/>
        <v>42559.208333333328</v>
      </c>
      <c r="N622" s="9">
        <f t="shared" si="39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619.80078125</v>
      </c>
      <c r="G623" t="s">
        <v>20</v>
      </c>
      <c r="H623">
        <v>2144</v>
      </c>
      <c r="I623" s="5">
        <f t="shared" si="37"/>
        <v>74.006063432835816</v>
      </c>
      <c r="J623" t="s">
        <v>21</v>
      </c>
      <c r="K623" t="s">
        <v>22</v>
      </c>
      <c r="L623">
        <v>1473742800</v>
      </c>
      <c r="M623" s="9">
        <f t="shared" si="38"/>
        <v>42626.208333333328</v>
      </c>
      <c r="N623" s="9">
        <f t="shared" si="39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2041</v>
      </c>
      <c r="T623" t="s">
        <v>2042</v>
      </c>
    </row>
    <row r="624" spans="1:20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3.1301587301587301</v>
      </c>
      <c r="G624" t="s">
        <v>14</v>
      </c>
      <c r="H624">
        <v>64</v>
      </c>
      <c r="I624" s="5">
        <f t="shared" si="37"/>
        <v>92.4375</v>
      </c>
      <c r="J624" t="s">
        <v>21</v>
      </c>
      <c r="K624" t="s">
        <v>22</v>
      </c>
      <c r="L624">
        <v>1523768400</v>
      </c>
      <c r="M624" s="9">
        <f t="shared" si="38"/>
        <v>43205.208333333328</v>
      </c>
      <c r="N624" s="9">
        <f t="shared" si="39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2033</v>
      </c>
      <c r="T624" t="s">
        <v>2047</v>
      </c>
    </row>
    <row r="625" spans="1:20" x14ac:dyDescent="0.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159.92152704135739</v>
      </c>
      <c r="G625" t="s">
        <v>20</v>
      </c>
      <c r="H625">
        <v>2693</v>
      </c>
      <c r="I625" s="5">
        <f t="shared" si="37"/>
        <v>55.999257333828446</v>
      </c>
      <c r="J625" t="s">
        <v>40</v>
      </c>
      <c r="K625" t="s">
        <v>41</v>
      </c>
      <c r="L625">
        <v>1437022800</v>
      </c>
      <c r="M625" s="9">
        <f t="shared" si="38"/>
        <v>42201.208333333328</v>
      </c>
      <c r="N625" s="9">
        <f t="shared" si="39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2041</v>
      </c>
      <c r="T625" t="s">
        <v>2042</v>
      </c>
    </row>
    <row r="626" spans="1:20" x14ac:dyDescent="0.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279.39215686274508</v>
      </c>
      <c r="G626" t="s">
        <v>20</v>
      </c>
      <c r="H626">
        <v>432</v>
      </c>
      <c r="I626" s="5">
        <f t="shared" si="37"/>
        <v>32.983796296296298</v>
      </c>
      <c r="J626" t="s">
        <v>21</v>
      </c>
      <c r="K626" t="s">
        <v>22</v>
      </c>
      <c r="L626">
        <v>1422165600</v>
      </c>
      <c r="M626" s="9">
        <f t="shared" si="38"/>
        <v>42029.25</v>
      </c>
      <c r="N626" s="9">
        <f t="shared" si="39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77.373333333333335</v>
      </c>
      <c r="G627" t="s">
        <v>14</v>
      </c>
      <c r="H627">
        <v>62</v>
      </c>
      <c r="I627" s="5">
        <f t="shared" si="37"/>
        <v>93.596774193548384</v>
      </c>
      <c r="J627" t="s">
        <v>21</v>
      </c>
      <c r="K627" t="s">
        <v>22</v>
      </c>
      <c r="L627">
        <v>1580104800</v>
      </c>
      <c r="M627" s="9">
        <f t="shared" si="38"/>
        <v>43857.25</v>
      </c>
      <c r="N627" s="9">
        <f t="shared" si="39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2041</v>
      </c>
      <c r="T627" t="s">
        <v>2042</v>
      </c>
    </row>
    <row r="628" spans="1:20" ht="31.5" x14ac:dyDescent="0.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206.32812500000003</v>
      </c>
      <c r="G628" t="s">
        <v>20</v>
      </c>
      <c r="H628">
        <v>189</v>
      </c>
      <c r="I628" s="5">
        <f t="shared" si="37"/>
        <v>69.867724867724874</v>
      </c>
      <c r="J628" t="s">
        <v>21</v>
      </c>
      <c r="K628" t="s">
        <v>22</v>
      </c>
      <c r="L628">
        <v>1285650000</v>
      </c>
      <c r="M628" s="9">
        <f t="shared" si="38"/>
        <v>40449.208333333336</v>
      </c>
      <c r="N628" s="9">
        <f t="shared" si="3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2041</v>
      </c>
      <c r="T628" t="s">
        <v>2042</v>
      </c>
    </row>
    <row r="629" spans="1:20" x14ac:dyDescent="0.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694.25</v>
      </c>
      <c r="G629" t="s">
        <v>20</v>
      </c>
      <c r="H629">
        <v>154</v>
      </c>
      <c r="I629" s="5">
        <f t="shared" si="37"/>
        <v>72.129870129870127</v>
      </c>
      <c r="J629" t="s">
        <v>40</v>
      </c>
      <c r="K629" t="s">
        <v>41</v>
      </c>
      <c r="L629">
        <v>1276664400</v>
      </c>
      <c r="M629" s="9">
        <f t="shared" si="38"/>
        <v>40345.208333333336</v>
      </c>
      <c r="N629" s="9">
        <f t="shared" si="39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2037</v>
      </c>
      <c r="T629" t="s">
        <v>2038</v>
      </c>
    </row>
    <row r="630" spans="1:20" x14ac:dyDescent="0.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151.78947368421052</v>
      </c>
      <c r="G630" t="s">
        <v>20</v>
      </c>
      <c r="H630">
        <v>96</v>
      </c>
      <c r="I630" s="5">
        <f t="shared" si="37"/>
        <v>30.041666666666668</v>
      </c>
      <c r="J630" t="s">
        <v>21</v>
      </c>
      <c r="K630" t="s">
        <v>22</v>
      </c>
      <c r="L630">
        <v>1286168400</v>
      </c>
      <c r="M630" s="9">
        <f t="shared" si="38"/>
        <v>40455.208333333336</v>
      </c>
      <c r="N630" s="9">
        <f t="shared" si="39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2033</v>
      </c>
      <c r="T630" t="s">
        <v>2047</v>
      </c>
    </row>
    <row r="631" spans="1:20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64.58207217694995</v>
      </c>
      <c r="G631" t="s">
        <v>14</v>
      </c>
      <c r="H631">
        <v>750</v>
      </c>
      <c r="I631" s="5">
        <f t="shared" si="37"/>
        <v>73.968000000000004</v>
      </c>
      <c r="J631" t="s">
        <v>21</v>
      </c>
      <c r="K631" t="s">
        <v>22</v>
      </c>
      <c r="L631">
        <v>1467781200</v>
      </c>
      <c r="M631" s="9">
        <f t="shared" si="38"/>
        <v>42557.208333333328</v>
      </c>
      <c r="N631" s="9">
        <f t="shared" si="39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2041</v>
      </c>
      <c r="T631" t="s">
        <v>2042</v>
      </c>
    </row>
    <row r="632" spans="1:20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62.873684210526314</v>
      </c>
      <c r="G632" t="s">
        <v>74</v>
      </c>
      <c r="H632">
        <v>87</v>
      </c>
      <c r="I632" s="5">
        <f t="shared" si="37"/>
        <v>68.65517241379311</v>
      </c>
      <c r="J632" t="s">
        <v>21</v>
      </c>
      <c r="K632" t="s">
        <v>22</v>
      </c>
      <c r="L632">
        <v>1556686800</v>
      </c>
      <c r="M632" s="9">
        <f t="shared" si="38"/>
        <v>43586.208333333328</v>
      </c>
      <c r="N632" s="9">
        <f t="shared" si="3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2041</v>
      </c>
      <c r="T632" t="s">
        <v>2042</v>
      </c>
    </row>
    <row r="633" spans="1:20" x14ac:dyDescent="0.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310.39864864864865</v>
      </c>
      <c r="G633" t="s">
        <v>20</v>
      </c>
      <c r="H633">
        <v>3063</v>
      </c>
      <c r="I633" s="5">
        <f t="shared" si="37"/>
        <v>59.992164544564154</v>
      </c>
      <c r="J633" t="s">
        <v>21</v>
      </c>
      <c r="K633" t="s">
        <v>22</v>
      </c>
      <c r="L633">
        <v>1553576400</v>
      </c>
      <c r="M633" s="9">
        <f t="shared" si="38"/>
        <v>43550.208333333328</v>
      </c>
      <c r="N633" s="9">
        <f t="shared" si="3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2041</v>
      </c>
      <c r="T633" t="s">
        <v>2042</v>
      </c>
    </row>
    <row r="634" spans="1:20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42.859916782246884</v>
      </c>
      <c r="G634" t="s">
        <v>47</v>
      </c>
      <c r="H634">
        <v>278</v>
      </c>
      <c r="I634" s="5">
        <f t="shared" si="37"/>
        <v>111.15827338129496</v>
      </c>
      <c r="J634" t="s">
        <v>21</v>
      </c>
      <c r="K634" t="s">
        <v>22</v>
      </c>
      <c r="L634">
        <v>1414904400</v>
      </c>
      <c r="M634" s="9">
        <f t="shared" si="38"/>
        <v>41945.208333333336</v>
      </c>
      <c r="N634" s="9">
        <f t="shared" si="39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2041</v>
      </c>
      <c r="T634" t="s">
        <v>2042</v>
      </c>
    </row>
    <row r="635" spans="1:20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83.119402985074629</v>
      </c>
      <c r="G635" t="s">
        <v>14</v>
      </c>
      <c r="H635">
        <v>105</v>
      </c>
      <c r="I635" s="5">
        <f t="shared" si="37"/>
        <v>53.038095238095238</v>
      </c>
      <c r="J635" t="s">
        <v>21</v>
      </c>
      <c r="K635" t="s">
        <v>22</v>
      </c>
      <c r="L635">
        <v>1446876000</v>
      </c>
      <c r="M635" s="9">
        <f t="shared" si="38"/>
        <v>42315.25</v>
      </c>
      <c r="N635" s="9">
        <f t="shared" si="39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2043</v>
      </c>
      <c r="T635" t="s">
        <v>2051</v>
      </c>
    </row>
    <row r="636" spans="1:20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78.531302876480552</v>
      </c>
      <c r="G636" t="s">
        <v>74</v>
      </c>
      <c r="H636">
        <v>1658</v>
      </c>
      <c r="I636" s="5">
        <f t="shared" si="37"/>
        <v>55.985524728588658</v>
      </c>
      <c r="J636" t="s">
        <v>21</v>
      </c>
      <c r="K636" t="s">
        <v>22</v>
      </c>
      <c r="L636">
        <v>1490418000</v>
      </c>
      <c r="M636" s="9">
        <f t="shared" si="38"/>
        <v>42819.208333333328</v>
      </c>
      <c r="N636" s="9">
        <f t="shared" si="39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2043</v>
      </c>
      <c r="T636" t="s">
        <v>2060</v>
      </c>
    </row>
    <row r="637" spans="1:20" x14ac:dyDescent="0.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114.09352517985612</v>
      </c>
      <c r="G637" t="s">
        <v>20</v>
      </c>
      <c r="H637">
        <v>2266</v>
      </c>
      <c r="I637" s="5">
        <f t="shared" si="37"/>
        <v>69.986760812003524</v>
      </c>
      <c r="J637" t="s">
        <v>21</v>
      </c>
      <c r="K637" t="s">
        <v>22</v>
      </c>
      <c r="L637">
        <v>1360389600</v>
      </c>
      <c r="M637" s="9">
        <f t="shared" si="38"/>
        <v>41314.25</v>
      </c>
      <c r="N637" s="9">
        <f t="shared" si="3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2043</v>
      </c>
      <c r="T637" t="s">
        <v>2060</v>
      </c>
    </row>
    <row r="638" spans="1:20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64.537683358624179</v>
      </c>
      <c r="G638" t="s">
        <v>14</v>
      </c>
      <c r="H638">
        <v>2604</v>
      </c>
      <c r="I638" s="5">
        <f t="shared" si="37"/>
        <v>48.998079877112133</v>
      </c>
      <c r="J638" t="s">
        <v>36</v>
      </c>
      <c r="K638" t="s">
        <v>37</v>
      </c>
      <c r="L638">
        <v>1326866400</v>
      </c>
      <c r="M638" s="9">
        <f t="shared" si="38"/>
        <v>40926.25</v>
      </c>
      <c r="N638" s="9">
        <f t="shared" si="39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2043</v>
      </c>
      <c r="T638" t="s">
        <v>2051</v>
      </c>
    </row>
    <row r="639" spans="1:20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79.411764705882348</v>
      </c>
      <c r="G639" t="s">
        <v>14</v>
      </c>
      <c r="H639">
        <v>65</v>
      </c>
      <c r="I639" s="5">
        <f t="shared" si="37"/>
        <v>103.84615384615384</v>
      </c>
      <c r="J639" t="s">
        <v>21</v>
      </c>
      <c r="K639" t="s">
        <v>22</v>
      </c>
      <c r="L639">
        <v>1479103200</v>
      </c>
      <c r="M639" s="9">
        <f t="shared" si="38"/>
        <v>42688.25</v>
      </c>
      <c r="N639" s="9">
        <f t="shared" si="39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2041</v>
      </c>
      <c r="T639" t="s">
        <v>2042</v>
      </c>
    </row>
    <row r="640" spans="1:20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11.419117647058824</v>
      </c>
      <c r="G640" t="s">
        <v>14</v>
      </c>
      <c r="H640">
        <v>94</v>
      </c>
      <c r="I640" s="5">
        <f t="shared" si="37"/>
        <v>99.127659574468083</v>
      </c>
      <c r="J640" t="s">
        <v>21</v>
      </c>
      <c r="K640" t="s">
        <v>22</v>
      </c>
      <c r="L640">
        <v>1280206800</v>
      </c>
      <c r="M640" s="9">
        <f t="shared" si="38"/>
        <v>40386.208333333336</v>
      </c>
      <c r="N640" s="9">
        <f t="shared" si="3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2041</v>
      </c>
      <c r="T640" t="s">
        <v>2042</v>
      </c>
    </row>
    <row r="641" spans="1:20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56.186046511627907</v>
      </c>
      <c r="G641" t="s">
        <v>47</v>
      </c>
      <c r="H641">
        <v>45</v>
      </c>
      <c r="I641" s="5">
        <f t="shared" si="37"/>
        <v>107.37777777777778</v>
      </c>
      <c r="J641" t="s">
        <v>21</v>
      </c>
      <c r="K641" t="s">
        <v>22</v>
      </c>
      <c r="L641">
        <v>1532754000</v>
      </c>
      <c r="M641" s="9">
        <f t="shared" si="38"/>
        <v>43309.208333333328</v>
      </c>
      <c r="N641" s="9">
        <f t="shared" si="39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2043</v>
      </c>
      <c r="T641" t="s">
        <v>2046</v>
      </c>
    </row>
    <row r="642" spans="1:20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16.501669449081803</v>
      </c>
      <c r="G642" t="s">
        <v>14</v>
      </c>
      <c r="H642">
        <v>257</v>
      </c>
      <c r="I642" s="5">
        <f t="shared" si="37"/>
        <v>76.922178988326849</v>
      </c>
      <c r="J642" t="s">
        <v>21</v>
      </c>
      <c r="K642" t="s">
        <v>22</v>
      </c>
      <c r="L642">
        <v>1453096800</v>
      </c>
      <c r="M642" s="9">
        <f t="shared" si="38"/>
        <v>42387.25</v>
      </c>
      <c r="N642" s="9">
        <f t="shared" si="39"/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2041</v>
      </c>
      <c r="T642" t="s">
        <v>2042</v>
      </c>
    </row>
    <row r="643" spans="1:20" ht="31.5" x14ac:dyDescent="0.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(E643/D643)*100</f>
        <v>119.96808510638297</v>
      </c>
      <c r="G643" t="s">
        <v>20</v>
      </c>
      <c r="H643">
        <v>194</v>
      </c>
      <c r="I643" s="5">
        <f t="shared" ref="I643:I706" si="41">E643/H643</f>
        <v>58.128865979381445</v>
      </c>
      <c r="J643" t="s">
        <v>98</v>
      </c>
      <c r="K643" t="s">
        <v>99</v>
      </c>
      <c r="L643">
        <v>1487570400</v>
      </c>
      <c r="M643" s="9">
        <f t="shared" ref="M643:M706" si="42">L643/86400+25569</f>
        <v>42786.25</v>
      </c>
      <c r="N643" s="9">
        <f t="shared" ref="N643:N706" si="43">O643/86400+25569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2041</v>
      </c>
      <c r="T643" t="s">
        <v>2042</v>
      </c>
    </row>
    <row r="644" spans="1:20" x14ac:dyDescent="0.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145.45652173913044</v>
      </c>
      <c r="G644" t="s">
        <v>20</v>
      </c>
      <c r="H644">
        <v>129</v>
      </c>
      <c r="I644" s="5">
        <f t="shared" si="41"/>
        <v>103.73643410852713</v>
      </c>
      <c r="J644" t="s">
        <v>15</v>
      </c>
      <c r="K644" t="s">
        <v>16</v>
      </c>
      <c r="L644">
        <v>1545026400</v>
      </c>
      <c r="M644" s="9">
        <f t="shared" si="42"/>
        <v>43451.25</v>
      </c>
      <c r="N644" s="9">
        <f t="shared" si="43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2039</v>
      </c>
      <c r="T644" t="s">
        <v>2048</v>
      </c>
    </row>
    <row r="645" spans="1:20" x14ac:dyDescent="0.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221.38255033557047</v>
      </c>
      <c r="G645" t="s">
        <v>20</v>
      </c>
      <c r="H645">
        <v>375</v>
      </c>
      <c r="I645" s="5">
        <f t="shared" si="41"/>
        <v>87.962666666666664</v>
      </c>
      <c r="J645" t="s">
        <v>21</v>
      </c>
      <c r="K645" t="s">
        <v>22</v>
      </c>
      <c r="L645">
        <v>1488348000</v>
      </c>
      <c r="M645" s="9">
        <f t="shared" si="42"/>
        <v>42795.25</v>
      </c>
      <c r="N645" s="9">
        <f t="shared" si="4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2041</v>
      </c>
      <c r="T645" t="s">
        <v>2042</v>
      </c>
    </row>
    <row r="646" spans="1:20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48.396694214876035</v>
      </c>
      <c r="G646" t="s">
        <v>14</v>
      </c>
      <c r="H646">
        <v>2928</v>
      </c>
      <c r="I646" s="5">
        <f t="shared" si="41"/>
        <v>28</v>
      </c>
      <c r="J646" t="s">
        <v>15</v>
      </c>
      <c r="K646" t="s">
        <v>16</v>
      </c>
      <c r="L646">
        <v>1545112800</v>
      </c>
      <c r="M646" s="9">
        <f t="shared" si="42"/>
        <v>43452.25</v>
      </c>
      <c r="N646" s="9">
        <f t="shared" si="43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2041</v>
      </c>
      <c r="T646" t="s">
        <v>2042</v>
      </c>
    </row>
    <row r="647" spans="1:20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92.911504424778755</v>
      </c>
      <c r="G647" t="s">
        <v>14</v>
      </c>
      <c r="H647">
        <v>4697</v>
      </c>
      <c r="I647" s="5">
        <f t="shared" si="41"/>
        <v>37.999361294443261</v>
      </c>
      <c r="J647" t="s">
        <v>21</v>
      </c>
      <c r="K647" t="s">
        <v>22</v>
      </c>
      <c r="L647">
        <v>1537938000</v>
      </c>
      <c r="M647" s="9">
        <f t="shared" si="42"/>
        <v>43369.208333333328</v>
      </c>
      <c r="N647" s="9">
        <f t="shared" si="4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2033</v>
      </c>
      <c r="T647" t="s">
        <v>2034</v>
      </c>
    </row>
    <row r="648" spans="1:20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88.599797365754824</v>
      </c>
      <c r="G648" t="s">
        <v>14</v>
      </c>
      <c r="H648">
        <v>2915</v>
      </c>
      <c r="I648" s="5">
        <f t="shared" si="41"/>
        <v>29.999313893653515</v>
      </c>
      <c r="J648" t="s">
        <v>21</v>
      </c>
      <c r="K648" t="s">
        <v>22</v>
      </c>
      <c r="L648">
        <v>1363150800</v>
      </c>
      <c r="M648" s="9">
        <f t="shared" si="42"/>
        <v>41346.208333333336</v>
      </c>
      <c r="N648" s="9">
        <f t="shared" si="4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2035</v>
      </c>
      <c r="T648" t="s">
        <v>2052</v>
      </c>
    </row>
    <row r="649" spans="1:20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41.4</v>
      </c>
      <c r="G649" t="s">
        <v>14</v>
      </c>
      <c r="H649">
        <v>18</v>
      </c>
      <c r="I649" s="5">
        <f t="shared" si="41"/>
        <v>103.5</v>
      </c>
      <c r="J649" t="s">
        <v>21</v>
      </c>
      <c r="K649" t="s">
        <v>22</v>
      </c>
      <c r="L649">
        <v>1523250000</v>
      </c>
      <c r="M649" s="9">
        <f t="shared" si="42"/>
        <v>43199.208333333328</v>
      </c>
      <c r="N649" s="9">
        <f t="shared" si="4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2049</v>
      </c>
      <c r="T649" t="s">
        <v>2059</v>
      </c>
    </row>
    <row r="650" spans="1:20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63.056795131845846</v>
      </c>
      <c r="G650" t="s">
        <v>74</v>
      </c>
      <c r="H650">
        <v>723</v>
      </c>
      <c r="I650" s="5">
        <f t="shared" si="41"/>
        <v>85.994467496542185</v>
      </c>
      <c r="J650" t="s">
        <v>21</v>
      </c>
      <c r="K650" t="s">
        <v>22</v>
      </c>
      <c r="L650">
        <v>1499317200</v>
      </c>
      <c r="M650" s="9">
        <f t="shared" si="42"/>
        <v>42922.208333333328</v>
      </c>
      <c r="N650" s="9">
        <f t="shared" si="4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2037</v>
      </c>
      <c r="T650" t="s">
        <v>2038</v>
      </c>
    </row>
    <row r="651" spans="1:20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48.482333607230892</v>
      </c>
      <c r="G651" t="s">
        <v>14</v>
      </c>
      <c r="H651">
        <v>602</v>
      </c>
      <c r="I651" s="5">
        <f t="shared" si="41"/>
        <v>98.011627906976742</v>
      </c>
      <c r="J651" t="s">
        <v>98</v>
      </c>
      <c r="K651" t="s">
        <v>99</v>
      </c>
      <c r="L651">
        <v>1287550800</v>
      </c>
      <c r="M651" s="9">
        <f t="shared" si="42"/>
        <v>40471.208333333336</v>
      </c>
      <c r="N651" s="9">
        <f t="shared" si="4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2041</v>
      </c>
      <c r="T651" t="s">
        <v>2042</v>
      </c>
    </row>
    <row r="652" spans="1:20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2</v>
      </c>
      <c r="G652" t="s">
        <v>14</v>
      </c>
      <c r="H652">
        <v>1</v>
      </c>
      <c r="I652" s="5">
        <f t="shared" si="41"/>
        <v>2</v>
      </c>
      <c r="J652" t="s">
        <v>21</v>
      </c>
      <c r="K652" t="s">
        <v>22</v>
      </c>
      <c r="L652">
        <v>1404795600</v>
      </c>
      <c r="M652" s="9">
        <f t="shared" si="42"/>
        <v>41828.208333333336</v>
      </c>
      <c r="N652" s="9">
        <f t="shared" si="4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2033</v>
      </c>
      <c r="T652" t="s">
        <v>2058</v>
      </c>
    </row>
    <row r="653" spans="1:20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88.47941026944585</v>
      </c>
      <c r="G653" t="s">
        <v>14</v>
      </c>
      <c r="H653">
        <v>3868</v>
      </c>
      <c r="I653" s="5">
        <f t="shared" si="41"/>
        <v>44.994570837642193</v>
      </c>
      <c r="J653" t="s">
        <v>107</v>
      </c>
      <c r="K653" t="s">
        <v>108</v>
      </c>
      <c r="L653">
        <v>1393048800</v>
      </c>
      <c r="M653" s="9">
        <f t="shared" si="42"/>
        <v>41692.25</v>
      </c>
      <c r="N653" s="9">
        <f t="shared" si="43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2043</v>
      </c>
      <c r="T653" t="s">
        <v>2053</v>
      </c>
    </row>
    <row r="654" spans="1:20" x14ac:dyDescent="0.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126.84</v>
      </c>
      <c r="G654" t="s">
        <v>20</v>
      </c>
      <c r="H654">
        <v>409</v>
      </c>
      <c r="I654" s="5">
        <f t="shared" si="41"/>
        <v>31.012224938875306</v>
      </c>
      <c r="J654" t="s">
        <v>21</v>
      </c>
      <c r="K654" t="s">
        <v>22</v>
      </c>
      <c r="L654">
        <v>1470373200</v>
      </c>
      <c r="M654" s="9">
        <f t="shared" si="42"/>
        <v>42587.208333333328</v>
      </c>
      <c r="N654" s="9">
        <f t="shared" si="4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2039</v>
      </c>
      <c r="T654" t="s">
        <v>2040</v>
      </c>
    </row>
    <row r="655" spans="1:20" x14ac:dyDescent="0.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2338.833333333333</v>
      </c>
      <c r="G655" t="s">
        <v>20</v>
      </c>
      <c r="H655">
        <v>234</v>
      </c>
      <c r="I655" s="5">
        <f t="shared" si="41"/>
        <v>59.970085470085472</v>
      </c>
      <c r="J655" t="s">
        <v>21</v>
      </c>
      <c r="K655" t="s">
        <v>22</v>
      </c>
      <c r="L655">
        <v>1460091600</v>
      </c>
      <c r="M655" s="9">
        <f t="shared" si="42"/>
        <v>42468.208333333328</v>
      </c>
      <c r="N655" s="9">
        <f t="shared" si="4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2039</v>
      </c>
      <c r="T655" t="s">
        <v>2040</v>
      </c>
    </row>
    <row r="656" spans="1:20" x14ac:dyDescent="0.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508.38857142857148</v>
      </c>
      <c r="G656" t="s">
        <v>20</v>
      </c>
      <c r="H656">
        <v>3016</v>
      </c>
      <c r="I656" s="5">
        <f t="shared" si="41"/>
        <v>58.9973474801061</v>
      </c>
      <c r="J656" t="s">
        <v>21</v>
      </c>
      <c r="K656" t="s">
        <v>22</v>
      </c>
      <c r="L656">
        <v>1440392400</v>
      </c>
      <c r="M656" s="9">
        <f t="shared" si="42"/>
        <v>42240.208333333328</v>
      </c>
      <c r="N656" s="9">
        <f t="shared" si="4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2033</v>
      </c>
      <c r="T656" t="s">
        <v>2057</v>
      </c>
    </row>
    <row r="657" spans="1:20" x14ac:dyDescent="0.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191.47826086956522</v>
      </c>
      <c r="G657" t="s">
        <v>20</v>
      </c>
      <c r="H657">
        <v>264</v>
      </c>
      <c r="I657" s="5">
        <f t="shared" si="41"/>
        <v>50.045454545454547</v>
      </c>
      <c r="J657" t="s">
        <v>21</v>
      </c>
      <c r="K657" t="s">
        <v>22</v>
      </c>
      <c r="L657">
        <v>1488434400</v>
      </c>
      <c r="M657" s="9">
        <f t="shared" si="42"/>
        <v>42796.25</v>
      </c>
      <c r="N657" s="9">
        <f t="shared" si="4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42.127533783783782</v>
      </c>
      <c r="G658" t="s">
        <v>14</v>
      </c>
      <c r="H658">
        <v>504</v>
      </c>
      <c r="I658" s="5">
        <f t="shared" si="41"/>
        <v>98.966269841269835</v>
      </c>
      <c r="J658" t="s">
        <v>26</v>
      </c>
      <c r="K658" t="s">
        <v>27</v>
      </c>
      <c r="L658">
        <v>1514440800</v>
      </c>
      <c r="M658" s="9">
        <f t="shared" si="42"/>
        <v>43097.25</v>
      </c>
      <c r="N658" s="9">
        <f t="shared" si="43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2037</v>
      </c>
      <c r="T658" t="s">
        <v>2038</v>
      </c>
    </row>
    <row r="659" spans="1:20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</v>
      </c>
      <c r="G659" t="s">
        <v>14</v>
      </c>
      <c r="H659">
        <v>14</v>
      </c>
      <c r="I659" s="5">
        <f t="shared" si="41"/>
        <v>58.857142857142854</v>
      </c>
      <c r="J659" t="s">
        <v>21</v>
      </c>
      <c r="K659" t="s">
        <v>22</v>
      </c>
      <c r="L659">
        <v>1514354400</v>
      </c>
      <c r="M659" s="9">
        <f t="shared" si="42"/>
        <v>43096.25</v>
      </c>
      <c r="N659" s="9">
        <f t="shared" si="43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2043</v>
      </c>
      <c r="T659" t="s">
        <v>2063</v>
      </c>
    </row>
    <row r="660" spans="1:20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60.064638783269963</v>
      </c>
      <c r="G660" t="s">
        <v>74</v>
      </c>
      <c r="H660">
        <v>390</v>
      </c>
      <c r="I660" s="5">
        <f t="shared" si="41"/>
        <v>81.010256410256417</v>
      </c>
      <c r="J660" t="s">
        <v>21</v>
      </c>
      <c r="K660" t="s">
        <v>22</v>
      </c>
      <c r="L660">
        <v>1440910800</v>
      </c>
      <c r="M660" s="9">
        <f t="shared" si="42"/>
        <v>42246.208333333328</v>
      </c>
      <c r="N660" s="9">
        <f t="shared" si="4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2033</v>
      </c>
      <c r="T660" t="s">
        <v>2034</v>
      </c>
    </row>
    <row r="661" spans="1:20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47.232808616404313</v>
      </c>
      <c r="G661" t="s">
        <v>14</v>
      </c>
      <c r="H661">
        <v>750</v>
      </c>
      <c r="I661" s="5">
        <f t="shared" si="41"/>
        <v>76.013333333333335</v>
      </c>
      <c r="J661" t="s">
        <v>40</v>
      </c>
      <c r="K661" t="s">
        <v>41</v>
      </c>
      <c r="L661">
        <v>1296108000</v>
      </c>
      <c r="M661" s="9">
        <f t="shared" si="42"/>
        <v>40570.25</v>
      </c>
      <c r="N661" s="9">
        <f t="shared" si="43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2043</v>
      </c>
      <c r="T661" t="s">
        <v>2044</v>
      </c>
    </row>
    <row r="662" spans="1:20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81.736263736263737</v>
      </c>
      <c r="G662" t="s">
        <v>14</v>
      </c>
      <c r="H662">
        <v>77</v>
      </c>
      <c r="I662" s="5">
        <f t="shared" si="41"/>
        <v>96.597402597402592</v>
      </c>
      <c r="J662" t="s">
        <v>21</v>
      </c>
      <c r="K662" t="s">
        <v>22</v>
      </c>
      <c r="L662">
        <v>1440133200</v>
      </c>
      <c r="M662" s="9">
        <f t="shared" si="42"/>
        <v>42237.208333333328</v>
      </c>
      <c r="N662" s="9">
        <f t="shared" si="4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2041</v>
      </c>
      <c r="T662" t="s">
        <v>2042</v>
      </c>
    </row>
    <row r="663" spans="1:20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54.187265917603</v>
      </c>
      <c r="G663" t="s">
        <v>14</v>
      </c>
      <c r="H663">
        <v>752</v>
      </c>
      <c r="I663" s="5">
        <f t="shared" si="41"/>
        <v>76.957446808510639</v>
      </c>
      <c r="J663" t="s">
        <v>36</v>
      </c>
      <c r="K663" t="s">
        <v>37</v>
      </c>
      <c r="L663">
        <v>1332910800</v>
      </c>
      <c r="M663" s="9">
        <f t="shared" si="42"/>
        <v>40996.208333333336</v>
      </c>
      <c r="N663" s="9">
        <f t="shared" si="4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2033</v>
      </c>
      <c r="T663" t="s">
        <v>2058</v>
      </c>
    </row>
    <row r="664" spans="1:20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97.868131868131869</v>
      </c>
      <c r="G664" t="s">
        <v>14</v>
      </c>
      <c r="H664">
        <v>131</v>
      </c>
      <c r="I664" s="5">
        <f t="shared" si="41"/>
        <v>67.984732824427482</v>
      </c>
      <c r="J664" t="s">
        <v>21</v>
      </c>
      <c r="K664" t="s">
        <v>22</v>
      </c>
      <c r="L664">
        <v>1544335200</v>
      </c>
      <c r="M664" s="9">
        <f t="shared" si="42"/>
        <v>43443.25</v>
      </c>
      <c r="N664" s="9">
        <f t="shared" si="43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2041</v>
      </c>
      <c r="T664" t="s">
        <v>2042</v>
      </c>
    </row>
    <row r="665" spans="1:20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77.239999999999995</v>
      </c>
      <c r="G665" t="s">
        <v>14</v>
      </c>
      <c r="H665">
        <v>87</v>
      </c>
      <c r="I665" s="5">
        <f t="shared" si="41"/>
        <v>88.781609195402297</v>
      </c>
      <c r="J665" t="s">
        <v>21</v>
      </c>
      <c r="K665" t="s">
        <v>22</v>
      </c>
      <c r="L665">
        <v>1286427600</v>
      </c>
      <c r="M665" s="9">
        <f t="shared" si="42"/>
        <v>40458.208333333336</v>
      </c>
      <c r="N665" s="9">
        <f t="shared" si="4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2041</v>
      </c>
      <c r="T665" t="s">
        <v>2042</v>
      </c>
    </row>
    <row r="666" spans="1:20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33.464735516372798</v>
      </c>
      <c r="G666" t="s">
        <v>14</v>
      </c>
      <c r="H666">
        <v>1063</v>
      </c>
      <c r="I666" s="5">
        <f t="shared" si="41"/>
        <v>24.99623706491063</v>
      </c>
      <c r="J666" t="s">
        <v>21</v>
      </c>
      <c r="K666" t="s">
        <v>22</v>
      </c>
      <c r="L666">
        <v>1329717600</v>
      </c>
      <c r="M666" s="9">
        <f t="shared" si="42"/>
        <v>40959.25</v>
      </c>
      <c r="N666" s="9">
        <f t="shared" si="43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2033</v>
      </c>
      <c r="T666" t="s">
        <v>2058</v>
      </c>
    </row>
    <row r="667" spans="1:20" x14ac:dyDescent="0.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239.58823529411765</v>
      </c>
      <c r="G667" t="s">
        <v>20</v>
      </c>
      <c r="H667">
        <v>272</v>
      </c>
      <c r="I667" s="5">
        <f t="shared" si="41"/>
        <v>44.922794117647058</v>
      </c>
      <c r="J667" t="s">
        <v>21</v>
      </c>
      <c r="K667" t="s">
        <v>22</v>
      </c>
      <c r="L667">
        <v>1310187600</v>
      </c>
      <c r="M667" s="9">
        <f t="shared" si="42"/>
        <v>40733.208333333336</v>
      </c>
      <c r="N667" s="9">
        <f t="shared" si="4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2043</v>
      </c>
      <c r="T667" t="s">
        <v>2044</v>
      </c>
    </row>
    <row r="668" spans="1:20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64.032258064516128</v>
      </c>
      <c r="G668" t="s">
        <v>74</v>
      </c>
      <c r="H668">
        <v>25</v>
      </c>
      <c r="I668" s="5">
        <f t="shared" si="41"/>
        <v>79.400000000000006</v>
      </c>
      <c r="J668" t="s">
        <v>21</v>
      </c>
      <c r="K668" t="s">
        <v>22</v>
      </c>
      <c r="L668">
        <v>1377838800</v>
      </c>
      <c r="M668" s="9">
        <f t="shared" si="42"/>
        <v>41516.208333333336</v>
      </c>
      <c r="N668" s="9">
        <f t="shared" si="4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2041</v>
      </c>
      <c r="T668" t="s">
        <v>2042</v>
      </c>
    </row>
    <row r="669" spans="1:20" ht="31.5" x14ac:dyDescent="0.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176.15942028985506</v>
      </c>
      <c r="G669" t="s">
        <v>20</v>
      </c>
      <c r="H669">
        <v>419</v>
      </c>
      <c r="I669" s="5">
        <f t="shared" si="41"/>
        <v>29.009546539379475</v>
      </c>
      <c r="J669" t="s">
        <v>21</v>
      </c>
      <c r="K669" t="s">
        <v>22</v>
      </c>
      <c r="L669">
        <v>1410325200</v>
      </c>
      <c r="M669" s="9">
        <f t="shared" si="42"/>
        <v>41892.208333333336</v>
      </c>
      <c r="N669" s="9">
        <f t="shared" si="4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20.33818181818182</v>
      </c>
      <c r="G670" t="s">
        <v>14</v>
      </c>
      <c r="H670">
        <v>76</v>
      </c>
      <c r="I670" s="5">
        <f t="shared" si="41"/>
        <v>73.59210526315789</v>
      </c>
      <c r="J670" t="s">
        <v>21</v>
      </c>
      <c r="K670" t="s">
        <v>22</v>
      </c>
      <c r="L670">
        <v>1343797200</v>
      </c>
      <c r="M670" s="9">
        <f t="shared" si="42"/>
        <v>41122.208333333336</v>
      </c>
      <c r="N670" s="9">
        <f t="shared" si="4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2041</v>
      </c>
      <c r="T670" t="s">
        <v>2042</v>
      </c>
    </row>
    <row r="671" spans="1:20" x14ac:dyDescent="0.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358.64754098360658</v>
      </c>
      <c r="G671" t="s">
        <v>20</v>
      </c>
      <c r="H671">
        <v>1621</v>
      </c>
      <c r="I671" s="5">
        <f t="shared" si="41"/>
        <v>107.97038864898211</v>
      </c>
      <c r="J671" t="s">
        <v>107</v>
      </c>
      <c r="K671" t="s">
        <v>108</v>
      </c>
      <c r="L671">
        <v>1498453200</v>
      </c>
      <c r="M671" s="9">
        <f t="shared" si="42"/>
        <v>42912.208333333328</v>
      </c>
      <c r="N671" s="9">
        <f t="shared" si="4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2041</v>
      </c>
      <c r="T671" t="s">
        <v>2042</v>
      </c>
    </row>
    <row r="672" spans="1:20" ht="31.5" x14ac:dyDescent="0.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468.85802469135803</v>
      </c>
      <c r="G672" t="s">
        <v>20</v>
      </c>
      <c r="H672">
        <v>1101</v>
      </c>
      <c r="I672" s="5">
        <f t="shared" si="41"/>
        <v>68.987284287011803</v>
      </c>
      <c r="J672" t="s">
        <v>21</v>
      </c>
      <c r="K672" t="s">
        <v>22</v>
      </c>
      <c r="L672">
        <v>1456380000</v>
      </c>
      <c r="M672" s="9">
        <f t="shared" si="42"/>
        <v>42425.25</v>
      </c>
      <c r="N672" s="9">
        <f t="shared" si="43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2033</v>
      </c>
      <c r="T672" t="s">
        <v>2047</v>
      </c>
    </row>
    <row r="673" spans="1:20" ht="31.5" x14ac:dyDescent="0.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122.05635245901641</v>
      </c>
      <c r="G673" t="s">
        <v>20</v>
      </c>
      <c r="H673">
        <v>1073</v>
      </c>
      <c r="I673" s="5">
        <f t="shared" si="41"/>
        <v>111.02236719478098</v>
      </c>
      <c r="J673" t="s">
        <v>21</v>
      </c>
      <c r="K673" t="s">
        <v>22</v>
      </c>
      <c r="L673">
        <v>1280552400</v>
      </c>
      <c r="M673" s="9">
        <f t="shared" si="42"/>
        <v>40390.208333333336</v>
      </c>
      <c r="N673" s="9">
        <f t="shared" si="4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2041</v>
      </c>
      <c r="T673" t="s">
        <v>2042</v>
      </c>
    </row>
    <row r="674" spans="1:20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55.931783729156137</v>
      </c>
      <c r="G674" t="s">
        <v>14</v>
      </c>
      <c r="H674">
        <v>4428</v>
      </c>
      <c r="I674" s="5">
        <f t="shared" si="41"/>
        <v>24.997515808491418</v>
      </c>
      <c r="J674" t="s">
        <v>26</v>
      </c>
      <c r="K674" t="s">
        <v>27</v>
      </c>
      <c r="L674">
        <v>1521608400</v>
      </c>
      <c r="M674" s="9">
        <f t="shared" si="42"/>
        <v>43180.208333333328</v>
      </c>
      <c r="N674" s="9">
        <f t="shared" si="4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2041</v>
      </c>
      <c r="T674" t="s">
        <v>2042</v>
      </c>
    </row>
    <row r="675" spans="1:20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43.660714285714285</v>
      </c>
      <c r="G675" t="s">
        <v>14</v>
      </c>
      <c r="H675">
        <v>58</v>
      </c>
      <c r="I675" s="5">
        <f t="shared" si="41"/>
        <v>42.155172413793103</v>
      </c>
      <c r="J675" t="s">
        <v>107</v>
      </c>
      <c r="K675" t="s">
        <v>108</v>
      </c>
      <c r="L675">
        <v>1460696400</v>
      </c>
      <c r="M675" s="9">
        <f t="shared" si="42"/>
        <v>42475.208333333328</v>
      </c>
      <c r="N675" s="9">
        <f t="shared" si="4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2033</v>
      </c>
      <c r="T675" t="s">
        <v>2047</v>
      </c>
    </row>
    <row r="676" spans="1:20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33.53837141183363</v>
      </c>
      <c r="G676" t="s">
        <v>74</v>
      </c>
      <c r="H676">
        <v>1218</v>
      </c>
      <c r="I676" s="5">
        <f t="shared" si="41"/>
        <v>47.003284072249592</v>
      </c>
      <c r="J676" t="s">
        <v>21</v>
      </c>
      <c r="K676" t="s">
        <v>22</v>
      </c>
      <c r="L676">
        <v>1313730000</v>
      </c>
      <c r="M676" s="9">
        <f t="shared" si="42"/>
        <v>40774.208333333336</v>
      </c>
      <c r="N676" s="9">
        <f t="shared" si="4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122.97938144329896</v>
      </c>
      <c r="G677" t="s">
        <v>20</v>
      </c>
      <c r="H677">
        <v>331</v>
      </c>
      <c r="I677" s="5">
        <f t="shared" si="41"/>
        <v>36.0392749244713</v>
      </c>
      <c r="J677" t="s">
        <v>21</v>
      </c>
      <c r="K677" t="s">
        <v>22</v>
      </c>
      <c r="L677">
        <v>1568178000</v>
      </c>
      <c r="M677" s="9">
        <f t="shared" si="42"/>
        <v>43719.208333333328</v>
      </c>
      <c r="N677" s="9">
        <f t="shared" si="4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189.74959871589084</v>
      </c>
      <c r="G678" t="s">
        <v>20</v>
      </c>
      <c r="H678">
        <v>1170</v>
      </c>
      <c r="I678" s="5">
        <f t="shared" si="41"/>
        <v>101.03760683760684</v>
      </c>
      <c r="J678" t="s">
        <v>21</v>
      </c>
      <c r="K678" t="s">
        <v>22</v>
      </c>
      <c r="L678">
        <v>1348635600</v>
      </c>
      <c r="M678" s="9">
        <f t="shared" si="42"/>
        <v>41178.208333333336</v>
      </c>
      <c r="N678" s="9">
        <f t="shared" si="4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83.622641509433961</v>
      </c>
      <c r="G679" t="s">
        <v>14</v>
      </c>
      <c r="H679">
        <v>111</v>
      </c>
      <c r="I679" s="5">
        <f t="shared" si="41"/>
        <v>39.927927927927925</v>
      </c>
      <c r="J679" t="s">
        <v>21</v>
      </c>
      <c r="K679" t="s">
        <v>22</v>
      </c>
      <c r="L679">
        <v>1468126800</v>
      </c>
      <c r="M679" s="9">
        <f t="shared" si="42"/>
        <v>42561.208333333328</v>
      </c>
      <c r="N679" s="9">
        <f t="shared" si="4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2049</v>
      </c>
      <c r="T679" t="s">
        <v>2036</v>
      </c>
    </row>
    <row r="680" spans="1:20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17.968844221105527</v>
      </c>
      <c r="G680" t="s">
        <v>74</v>
      </c>
      <c r="H680">
        <v>215</v>
      </c>
      <c r="I680" s="5">
        <f t="shared" si="41"/>
        <v>83.158139534883716</v>
      </c>
      <c r="J680" t="s">
        <v>21</v>
      </c>
      <c r="K680" t="s">
        <v>22</v>
      </c>
      <c r="L680">
        <v>1547877600</v>
      </c>
      <c r="M680" s="9">
        <f t="shared" si="42"/>
        <v>43484.25</v>
      </c>
      <c r="N680" s="9">
        <f t="shared" si="43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2043</v>
      </c>
      <c r="T680" t="s">
        <v>2046</v>
      </c>
    </row>
    <row r="681" spans="1:20" x14ac:dyDescent="0.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1036.5</v>
      </c>
      <c r="G681" t="s">
        <v>20</v>
      </c>
      <c r="H681">
        <v>363</v>
      </c>
      <c r="I681" s="5">
        <f t="shared" si="41"/>
        <v>39.97520661157025</v>
      </c>
      <c r="J681" t="s">
        <v>21</v>
      </c>
      <c r="K681" t="s">
        <v>22</v>
      </c>
      <c r="L681">
        <v>1571374800</v>
      </c>
      <c r="M681" s="9">
        <f t="shared" si="42"/>
        <v>43756.208333333328</v>
      </c>
      <c r="N681" s="9">
        <f t="shared" si="4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2037</v>
      </c>
      <c r="T681" t="s">
        <v>2038</v>
      </c>
    </row>
    <row r="682" spans="1:20" ht="31.5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97.405219780219781</v>
      </c>
      <c r="G682" t="s">
        <v>14</v>
      </c>
      <c r="H682">
        <v>2955</v>
      </c>
      <c r="I682" s="5">
        <f t="shared" si="41"/>
        <v>47.993908629441627</v>
      </c>
      <c r="J682" t="s">
        <v>21</v>
      </c>
      <c r="K682" t="s">
        <v>22</v>
      </c>
      <c r="L682">
        <v>1576303200</v>
      </c>
      <c r="M682" s="9">
        <f t="shared" si="42"/>
        <v>43813.25</v>
      </c>
      <c r="N682" s="9">
        <f t="shared" si="43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2035</v>
      </c>
      <c r="T682" t="s">
        <v>2061</v>
      </c>
    </row>
    <row r="683" spans="1:20" ht="31.5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86.386203150461711</v>
      </c>
      <c r="G683" t="s">
        <v>14</v>
      </c>
      <c r="H683">
        <v>1657</v>
      </c>
      <c r="I683" s="5">
        <f t="shared" si="41"/>
        <v>95.978877489438744</v>
      </c>
      <c r="J683" t="s">
        <v>21</v>
      </c>
      <c r="K683" t="s">
        <v>22</v>
      </c>
      <c r="L683">
        <v>1324447200</v>
      </c>
      <c r="M683" s="9">
        <f t="shared" si="42"/>
        <v>40898.25</v>
      </c>
      <c r="N683" s="9">
        <f t="shared" si="43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2041</v>
      </c>
      <c r="T683" t="s">
        <v>2042</v>
      </c>
    </row>
    <row r="684" spans="1:20" x14ac:dyDescent="0.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150.16666666666666</v>
      </c>
      <c r="G684" t="s">
        <v>20</v>
      </c>
      <c r="H684">
        <v>103</v>
      </c>
      <c r="I684" s="5">
        <f t="shared" si="41"/>
        <v>78.728155339805824</v>
      </c>
      <c r="J684" t="s">
        <v>21</v>
      </c>
      <c r="K684" t="s">
        <v>22</v>
      </c>
      <c r="L684">
        <v>1386741600</v>
      </c>
      <c r="M684" s="9">
        <f t="shared" si="42"/>
        <v>41619.25</v>
      </c>
      <c r="N684" s="9">
        <f t="shared" si="43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2041</v>
      </c>
      <c r="T684" t="s">
        <v>2042</v>
      </c>
    </row>
    <row r="685" spans="1:20" x14ac:dyDescent="0.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358.43478260869563</v>
      </c>
      <c r="G685" t="s">
        <v>20</v>
      </c>
      <c r="H685">
        <v>147</v>
      </c>
      <c r="I685" s="5">
        <f t="shared" si="41"/>
        <v>56.081632653061227</v>
      </c>
      <c r="J685" t="s">
        <v>21</v>
      </c>
      <c r="K685" t="s">
        <v>22</v>
      </c>
      <c r="L685">
        <v>1537074000</v>
      </c>
      <c r="M685" s="9">
        <f t="shared" si="42"/>
        <v>43359.208333333328</v>
      </c>
      <c r="N685" s="9">
        <f t="shared" si="4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2041</v>
      </c>
      <c r="T685" t="s">
        <v>2042</v>
      </c>
    </row>
    <row r="686" spans="1:20" x14ac:dyDescent="0.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542.85714285714289</v>
      </c>
      <c r="G686" t="s">
        <v>20</v>
      </c>
      <c r="H686">
        <v>110</v>
      </c>
      <c r="I686" s="5">
        <f t="shared" si="41"/>
        <v>69.090909090909093</v>
      </c>
      <c r="J686" t="s">
        <v>15</v>
      </c>
      <c r="K686" t="s">
        <v>16</v>
      </c>
      <c r="L686">
        <v>1277787600</v>
      </c>
      <c r="M686" s="9">
        <f t="shared" si="42"/>
        <v>40358.208333333336</v>
      </c>
      <c r="N686" s="9">
        <f t="shared" si="4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2049</v>
      </c>
      <c r="T686" t="s">
        <v>2050</v>
      </c>
    </row>
    <row r="687" spans="1:20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67.500714285714281</v>
      </c>
      <c r="G687" t="s">
        <v>14</v>
      </c>
      <c r="H687">
        <v>926</v>
      </c>
      <c r="I687" s="5">
        <f t="shared" si="41"/>
        <v>102.05291576673866</v>
      </c>
      <c r="J687" t="s">
        <v>15</v>
      </c>
      <c r="K687" t="s">
        <v>16</v>
      </c>
      <c r="L687">
        <v>1440306000</v>
      </c>
      <c r="M687" s="9">
        <f t="shared" si="42"/>
        <v>42239.208333333328</v>
      </c>
      <c r="N687" s="9">
        <f t="shared" si="4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2041</v>
      </c>
      <c r="T687" t="s">
        <v>2042</v>
      </c>
    </row>
    <row r="688" spans="1:20" x14ac:dyDescent="0.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191.74666666666667</v>
      </c>
      <c r="G688" t="s">
        <v>20</v>
      </c>
      <c r="H688">
        <v>134</v>
      </c>
      <c r="I688" s="5">
        <f t="shared" si="41"/>
        <v>107.32089552238806</v>
      </c>
      <c r="J688" t="s">
        <v>21</v>
      </c>
      <c r="K688" t="s">
        <v>22</v>
      </c>
      <c r="L688">
        <v>1522126800</v>
      </c>
      <c r="M688" s="9">
        <f t="shared" si="42"/>
        <v>43186.208333333328</v>
      </c>
      <c r="N688" s="9">
        <f t="shared" si="4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2039</v>
      </c>
      <c r="T688" t="s">
        <v>2048</v>
      </c>
    </row>
    <row r="689" spans="1:20" x14ac:dyDescent="0.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932</v>
      </c>
      <c r="G689" t="s">
        <v>20</v>
      </c>
      <c r="H689">
        <v>269</v>
      </c>
      <c r="I689" s="5">
        <f t="shared" si="41"/>
        <v>51.970260223048328</v>
      </c>
      <c r="J689" t="s">
        <v>21</v>
      </c>
      <c r="K689" t="s">
        <v>22</v>
      </c>
      <c r="L689">
        <v>1489298400</v>
      </c>
      <c r="M689" s="9">
        <f t="shared" si="42"/>
        <v>42806.25</v>
      </c>
      <c r="N689" s="9">
        <f t="shared" si="4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2041</v>
      </c>
      <c r="T689" t="s">
        <v>2042</v>
      </c>
    </row>
    <row r="690" spans="1:20" x14ac:dyDescent="0.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429.27586206896552</v>
      </c>
      <c r="G690" t="s">
        <v>20</v>
      </c>
      <c r="H690">
        <v>175</v>
      </c>
      <c r="I690" s="5">
        <f t="shared" si="41"/>
        <v>71.137142857142862</v>
      </c>
      <c r="J690" t="s">
        <v>21</v>
      </c>
      <c r="K690" t="s">
        <v>22</v>
      </c>
      <c r="L690">
        <v>1547100000</v>
      </c>
      <c r="M690" s="9">
        <f t="shared" si="42"/>
        <v>43475.25</v>
      </c>
      <c r="N690" s="9">
        <f t="shared" si="43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2043</v>
      </c>
      <c r="T690" t="s">
        <v>2060</v>
      </c>
    </row>
    <row r="691" spans="1:20" x14ac:dyDescent="0.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100.65753424657535</v>
      </c>
      <c r="G691" t="s">
        <v>20</v>
      </c>
      <c r="H691">
        <v>69</v>
      </c>
      <c r="I691" s="5">
        <f t="shared" si="41"/>
        <v>106.49275362318841</v>
      </c>
      <c r="J691" t="s">
        <v>21</v>
      </c>
      <c r="K691" t="s">
        <v>22</v>
      </c>
      <c r="L691">
        <v>1383022800</v>
      </c>
      <c r="M691" s="9">
        <f t="shared" si="42"/>
        <v>41576.208333333336</v>
      </c>
      <c r="N691" s="9">
        <f t="shared" si="43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2039</v>
      </c>
      <c r="T691" t="s">
        <v>2040</v>
      </c>
    </row>
    <row r="692" spans="1:20" x14ac:dyDescent="0.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226.61111111111109</v>
      </c>
      <c r="G692" t="s">
        <v>20</v>
      </c>
      <c r="H692">
        <v>190</v>
      </c>
      <c r="I692" s="5">
        <f t="shared" si="41"/>
        <v>42.93684210526316</v>
      </c>
      <c r="J692" t="s">
        <v>21</v>
      </c>
      <c r="K692" t="s">
        <v>22</v>
      </c>
      <c r="L692">
        <v>1322373600</v>
      </c>
      <c r="M692" s="9">
        <f t="shared" si="42"/>
        <v>40874.25</v>
      </c>
      <c r="N692" s="9">
        <f t="shared" si="43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2043</v>
      </c>
      <c r="T692" t="s">
        <v>2044</v>
      </c>
    </row>
    <row r="693" spans="1:20" x14ac:dyDescent="0.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142.38</v>
      </c>
      <c r="G693" t="s">
        <v>20</v>
      </c>
      <c r="H693">
        <v>237</v>
      </c>
      <c r="I693" s="5">
        <f t="shared" si="41"/>
        <v>30.037974683544302</v>
      </c>
      <c r="J693" t="s">
        <v>21</v>
      </c>
      <c r="K693" t="s">
        <v>22</v>
      </c>
      <c r="L693">
        <v>1349240400</v>
      </c>
      <c r="M693" s="9">
        <f t="shared" si="42"/>
        <v>41185.208333333336</v>
      </c>
      <c r="N693" s="9">
        <f t="shared" si="4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2043</v>
      </c>
      <c r="T693" t="s">
        <v>2044</v>
      </c>
    </row>
    <row r="694" spans="1:20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90.633333333333326</v>
      </c>
      <c r="G694" t="s">
        <v>14</v>
      </c>
      <c r="H694">
        <v>77</v>
      </c>
      <c r="I694" s="5">
        <f t="shared" si="41"/>
        <v>70.623376623376629</v>
      </c>
      <c r="J694" t="s">
        <v>40</v>
      </c>
      <c r="K694" t="s">
        <v>41</v>
      </c>
      <c r="L694">
        <v>1562648400</v>
      </c>
      <c r="M694" s="9">
        <f t="shared" si="42"/>
        <v>43655.208333333328</v>
      </c>
      <c r="N694" s="9">
        <f t="shared" si="4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2033</v>
      </c>
      <c r="T694" t="s">
        <v>2034</v>
      </c>
    </row>
    <row r="695" spans="1:20" ht="31.5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63.966740576496676</v>
      </c>
      <c r="G695" t="s">
        <v>14</v>
      </c>
      <c r="H695">
        <v>1748</v>
      </c>
      <c r="I695" s="5">
        <f t="shared" si="41"/>
        <v>66.016018306636155</v>
      </c>
      <c r="J695" t="s">
        <v>21</v>
      </c>
      <c r="K695" t="s">
        <v>22</v>
      </c>
      <c r="L695">
        <v>1508216400</v>
      </c>
      <c r="M695" s="9">
        <f t="shared" si="42"/>
        <v>43025.208333333328</v>
      </c>
      <c r="N695" s="9">
        <f t="shared" si="4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2041</v>
      </c>
      <c r="T695" t="s">
        <v>2042</v>
      </c>
    </row>
    <row r="696" spans="1:20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84.131868131868131</v>
      </c>
      <c r="G696" t="s">
        <v>14</v>
      </c>
      <c r="H696">
        <v>79</v>
      </c>
      <c r="I696" s="5">
        <f t="shared" si="41"/>
        <v>96.911392405063296</v>
      </c>
      <c r="J696" t="s">
        <v>21</v>
      </c>
      <c r="K696" t="s">
        <v>22</v>
      </c>
      <c r="L696">
        <v>1511762400</v>
      </c>
      <c r="M696" s="9">
        <f t="shared" si="42"/>
        <v>43066.25</v>
      </c>
      <c r="N696" s="9">
        <f t="shared" si="43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2041</v>
      </c>
      <c r="T696" t="s">
        <v>2042</v>
      </c>
    </row>
    <row r="697" spans="1:20" x14ac:dyDescent="0.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133.93478260869566</v>
      </c>
      <c r="G697" t="s">
        <v>20</v>
      </c>
      <c r="H697">
        <v>196</v>
      </c>
      <c r="I697" s="5">
        <f t="shared" si="41"/>
        <v>62.867346938775512</v>
      </c>
      <c r="J697" t="s">
        <v>107</v>
      </c>
      <c r="K697" t="s">
        <v>108</v>
      </c>
      <c r="L697">
        <v>1447480800</v>
      </c>
      <c r="M697" s="9">
        <f t="shared" si="42"/>
        <v>42322.25</v>
      </c>
      <c r="N697" s="9">
        <f t="shared" si="43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2033</v>
      </c>
      <c r="T697" t="s">
        <v>2034</v>
      </c>
    </row>
    <row r="698" spans="1:20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59.042047531992694</v>
      </c>
      <c r="G698" t="s">
        <v>14</v>
      </c>
      <c r="H698">
        <v>889</v>
      </c>
      <c r="I698" s="5">
        <f t="shared" si="41"/>
        <v>108.98537682789652</v>
      </c>
      <c r="J698" t="s">
        <v>21</v>
      </c>
      <c r="K698" t="s">
        <v>22</v>
      </c>
      <c r="L698">
        <v>1429506000</v>
      </c>
      <c r="M698" s="9">
        <f t="shared" si="42"/>
        <v>42114.208333333328</v>
      </c>
      <c r="N698" s="9">
        <f t="shared" si="4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2041</v>
      </c>
      <c r="T698" t="s">
        <v>2042</v>
      </c>
    </row>
    <row r="699" spans="1:20" x14ac:dyDescent="0.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152.80062063615205</v>
      </c>
      <c r="G699" t="s">
        <v>20</v>
      </c>
      <c r="H699">
        <v>7295</v>
      </c>
      <c r="I699" s="5">
        <f t="shared" si="41"/>
        <v>26.999314599040439</v>
      </c>
      <c r="J699" t="s">
        <v>21</v>
      </c>
      <c r="K699" t="s">
        <v>22</v>
      </c>
      <c r="L699">
        <v>1522472400</v>
      </c>
      <c r="M699" s="9">
        <f t="shared" si="42"/>
        <v>43190.208333333328</v>
      </c>
      <c r="N699" s="9">
        <f t="shared" si="4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2033</v>
      </c>
      <c r="T699" t="s">
        <v>2045</v>
      </c>
    </row>
    <row r="700" spans="1:20" x14ac:dyDescent="0.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446.69121140142522</v>
      </c>
      <c r="G700" t="s">
        <v>20</v>
      </c>
      <c r="H700">
        <v>2893</v>
      </c>
      <c r="I700" s="5">
        <f t="shared" si="41"/>
        <v>65.004147943311438</v>
      </c>
      <c r="J700" t="s">
        <v>15</v>
      </c>
      <c r="K700" t="s">
        <v>16</v>
      </c>
      <c r="L700">
        <v>1322114400</v>
      </c>
      <c r="M700" s="9">
        <f t="shared" si="42"/>
        <v>40871.25</v>
      </c>
      <c r="N700" s="9">
        <f t="shared" si="43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2039</v>
      </c>
      <c r="T700" t="s">
        <v>2048</v>
      </c>
    </row>
    <row r="701" spans="1:20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84.391891891891888</v>
      </c>
      <c r="G701" t="s">
        <v>14</v>
      </c>
      <c r="H701">
        <v>56</v>
      </c>
      <c r="I701" s="5">
        <f t="shared" si="41"/>
        <v>111.51785714285714</v>
      </c>
      <c r="J701" t="s">
        <v>21</v>
      </c>
      <c r="K701" t="s">
        <v>22</v>
      </c>
      <c r="L701">
        <v>1561438800</v>
      </c>
      <c r="M701" s="9">
        <f t="shared" si="42"/>
        <v>43641.208333333328</v>
      </c>
      <c r="N701" s="9">
        <f t="shared" si="4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2043</v>
      </c>
      <c r="T701" t="s">
        <v>2046</v>
      </c>
    </row>
    <row r="702" spans="1:20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3</v>
      </c>
      <c r="G702" t="s">
        <v>14</v>
      </c>
      <c r="H702">
        <v>1</v>
      </c>
      <c r="I702" s="5">
        <f t="shared" si="41"/>
        <v>3</v>
      </c>
      <c r="J702" t="s">
        <v>21</v>
      </c>
      <c r="K702" t="s">
        <v>22</v>
      </c>
      <c r="L702">
        <v>1264399200</v>
      </c>
      <c r="M702" s="9">
        <f t="shared" si="42"/>
        <v>40203.25</v>
      </c>
      <c r="N702" s="9">
        <f t="shared" si="43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2039</v>
      </c>
      <c r="T702" t="s">
        <v>2048</v>
      </c>
    </row>
    <row r="703" spans="1:20" ht="31.5" x14ac:dyDescent="0.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175.02692307692308</v>
      </c>
      <c r="G703" t="s">
        <v>20</v>
      </c>
      <c r="H703">
        <v>820</v>
      </c>
      <c r="I703" s="5">
        <f t="shared" si="41"/>
        <v>110.99268292682927</v>
      </c>
      <c r="J703" t="s">
        <v>21</v>
      </c>
      <c r="K703" t="s">
        <v>22</v>
      </c>
      <c r="L703">
        <v>1301202000</v>
      </c>
      <c r="M703" s="9">
        <f t="shared" si="42"/>
        <v>40629.208333333336</v>
      </c>
      <c r="N703" s="9">
        <f t="shared" si="4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2041</v>
      </c>
      <c r="T703" t="s">
        <v>2042</v>
      </c>
    </row>
    <row r="704" spans="1:20" ht="31.5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54.137931034482754</v>
      </c>
      <c r="G704" t="s">
        <v>14</v>
      </c>
      <c r="H704">
        <v>83</v>
      </c>
      <c r="I704" s="5">
        <f t="shared" si="41"/>
        <v>56.746987951807228</v>
      </c>
      <c r="J704" t="s">
        <v>21</v>
      </c>
      <c r="K704" t="s">
        <v>22</v>
      </c>
      <c r="L704">
        <v>1374469200</v>
      </c>
      <c r="M704" s="9">
        <f t="shared" si="42"/>
        <v>41477.208333333336</v>
      </c>
      <c r="N704" s="9">
        <f t="shared" si="4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2039</v>
      </c>
      <c r="T704" t="s">
        <v>2048</v>
      </c>
    </row>
    <row r="705" spans="1:20" x14ac:dyDescent="0.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311.87381703470032</v>
      </c>
      <c r="G705" t="s">
        <v>20</v>
      </c>
      <c r="H705">
        <v>2038</v>
      </c>
      <c r="I705" s="5">
        <f t="shared" si="41"/>
        <v>97.020608439646708</v>
      </c>
      <c r="J705" t="s">
        <v>21</v>
      </c>
      <c r="K705" t="s">
        <v>22</v>
      </c>
      <c r="L705">
        <v>1334984400</v>
      </c>
      <c r="M705" s="9">
        <f t="shared" si="42"/>
        <v>41020.208333333336</v>
      </c>
      <c r="N705" s="9">
        <f t="shared" si="4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2049</v>
      </c>
      <c r="T705" t="s">
        <v>2059</v>
      </c>
    </row>
    <row r="706" spans="1:20" ht="31.5" x14ac:dyDescent="0.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122.78160919540231</v>
      </c>
      <c r="G706" t="s">
        <v>20</v>
      </c>
      <c r="H706">
        <v>116</v>
      </c>
      <c r="I706" s="5">
        <f t="shared" si="41"/>
        <v>92.08620689655173</v>
      </c>
      <c r="J706" t="s">
        <v>21</v>
      </c>
      <c r="K706" t="s">
        <v>22</v>
      </c>
      <c r="L706">
        <v>1467608400</v>
      </c>
      <c r="M706" s="9">
        <f t="shared" si="42"/>
        <v>42555.208333333328</v>
      </c>
      <c r="N706" s="9">
        <f t="shared" si="4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2043</v>
      </c>
      <c r="T706" t="s">
        <v>2051</v>
      </c>
    </row>
    <row r="707" spans="1:20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(E707/D707)*100</f>
        <v>99.026517383618156</v>
      </c>
      <c r="G707" t="s">
        <v>14</v>
      </c>
      <c r="H707">
        <v>2025</v>
      </c>
      <c r="I707" s="5">
        <f t="shared" ref="I707:I770" si="45">E707/H707</f>
        <v>82.986666666666665</v>
      </c>
      <c r="J707" t="s">
        <v>40</v>
      </c>
      <c r="K707" t="s">
        <v>41</v>
      </c>
      <c r="L707">
        <v>1386741600</v>
      </c>
      <c r="M707" s="9">
        <f t="shared" ref="M707:M770" si="46">L707/86400+25569</f>
        <v>41619.25</v>
      </c>
      <c r="N707" s="9">
        <f t="shared" ref="N707:N770" si="47">O707/86400+25569</f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2049</v>
      </c>
      <c r="T707" t="s">
        <v>2050</v>
      </c>
    </row>
    <row r="708" spans="1:20" ht="31.5" x14ac:dyDescent="0.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127.84686346863469</v>
      </c>
      <c r="G708" t="s">
        <v>20</v>
      </c>
      <c r="H708">
        <v>1345</v>
      </c>
      <c r="I708" s="5">
        <f t="shared" si="45"/>
        <v>103.03791821561339</v>
      </c>
      <c r="J708" t="s">
        <v>26</v>
      </c>
      <c r="K708" t="s">
        <v>27</v>
      </c>
      <c r="L708">
        <v>1546754400</v>
      </c>
      <c r="M708" s="9">
        <f t="shared" si="46"/>
        <v>43471.25</v>
      </c>
      <c r="N708" s="9">
        <f t="shared" si="47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2039</v>
      </c>
      <c r="T708" t="s">
        <v>2040</v>
      </c>
    </row>
    <row r="709" spans="1:20" ht="31.5" x14ac:dyDescent="0.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158.61643835616439</v>
      </c>
      <c r="G709" t="s">
        <v>20</v>
      </c>
      <c r="H709">
        <v>168</v>
      </c>
      <c r="I709" s="5">
        <f t="shared" si="45"/>
        <v>68.922619047619051</v>
      </c>
      <c r="J709" t="s">
        <v>21</v>
      </c>
      <c r="K709" t="s">
        <v>22</v>
      </c>
      <c r="L709">
        <v>1544248800</v>
      </c>
      <c r="M709" s="9">
        <f t="shared" si="46"/>
        <v>43442.25</v>
      </c>
      <c r="N709" s="9">
        <f t="shared" si="47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2043</v>
      </c>
      <c r="T709" t="s">
        <v>2046</v>
      </c>
    </row>
    <row r="710" spans="1:20" x14ac:dyDescent="0.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707.05882352941171</v>
      </c>
      <c r="G710" t="s">
        <v>20</v>
      </c>
      <c r="H710">
        <v>137</v>
      </c>
      <c r="I710" s="5">
        <f t="shared" si="45"/>
        <v>87.737226277372258</v>
      </c>
      <c r="J710" t="s">
        <v>98</v>
      </c>
      <c r="K710" t="s">
        <v>99</v>
      </c>
      <c r="L710">
        <v>1495429200</v>
      </c>
      <c r="M710" s="9">
        <f t="shared" si="46"/>
        <v>42877.208333333328</v>
      </c>
      <c r="N710" s="9">
        <f t="shared" si="4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2041</v>
      </c>
      <c r="T710" t="s">
        <v>2042</v>
      </c>
    </row>
    <row r="711" spans="1:20" x14ac:dyDescent="0.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142.38775510204081</v>
      </c>
      <c r="G711" t="s">
        <v>20</v>
      </c>
      <c r="H711">
        <v>186</v>
      </c>
      <c r="I711" s="5">
        <f t="shared" si="45"/>
        <v>75.021505376344081</v>
      </c>
      <c r="J711" t="s">
        <v>107</v>
      </c>
      <c r="K711" t="s">
        <v>108</v>
      </c>
      <c r="L711">
        <v>1334811600</v>
      </c>
      <c r="M711" s="9">
        <f t="shared" si="46"/>
        <v>41018.208333333336</v>
      </c>
      <c r="N711" s="9">
        <f t="shared" si="4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2041</v>
      </c>
      <c r="T711" t="s">
        <v>2042</v>
      </c>
    </row>
    <row r="712" spans="1:20" ht="31.5" x14ac:dyDescent="0.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147.86046511627907</v>
      </c>
      <c r="G712" t="s">
        <v>20</v>
      </c>
      <c r="H712">
        <v>125</v>
      </c>
      <c r="I712" s="5">
        <f t="shared" si="45"/>
        <v>50.863999999999997</v>
      </c>
      <c r="J712" t="s">
        <v>21</v>
      </c>
      <c r="K712" t="s">
        <v>22</v>
      </c>
      <c r="L712">
        <v>1531544400</v>
      </c>
      <c r="M712" s="9">
        <f t="shared" si="46"/>
        <v>43295.208333333328</v>
      </c>
      <c r="N712" s="9">
        <f t="shared" si="4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2041</v>
      </c>
      <c r="T712" t="s">
        <v>2042</v>
      </c>
    </row>
    <row r="713" spans="1:20" ht="31.5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20.322580645161288</v>
      </c>
      <c r="G713" t="s">
        <v>14</v>
      </c>
      <c r="H713">
        <v>14</v>
      </c>
      <c r="I713" s="5">
        <f t="shared" si="45"/>
        <v>90</v>
      </c>
      <c r="J713" t="s">
        <v>107</v>
      </c>
      <c r="K713" t="s">
        <v>108</v>
      </c>
      <c r="L713">
        <v>1453615200</v>
      </c>
      <c r="M713" s="9">
        <f t="shared" si="46"/>
        <v>42393.25</v>
      </c>
      <c r="N713" s="9">
        <f t="shared" si="47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2041</v>
      </c>
      <c r="T713" t="s">
        <v>2042</v>
      </c>
    </row>
    <row r="714" spans="1:20" ht="31.5" x14ac:dyDescent="0.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1840.625</v>
      </c>
      <c r="G714" t="s">
        <v>20</v>
      </c>
      <c r="H714">
        <v>202</v>
      </c>
      <c r="I714" s="5">
        <f t="shared" si="45"/>
        <v>72.896039603960389</v>
      </c>
      <c r="J714" t="s">
        <v>21</v>
      </c>
      <c r="K714" t="s">
        <v>22</v>
      </c>
      <c r="L714">
        <v>1467954000</v>
      </c>
      <c r="M714" s="9">
        <f t="shared" si="46"/>
        <v>42559.208333333328</v>
      </c>
      <c r="N714" s="9">
        <f t="shared" si="4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2041</v>
      </c>
      <c r="T714" t="s">
        <v>2042</v>
      </c>
    </row>
    <row r="715" spans="1:20" x14ac:dyDescent="0.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161.94202898550725</v>
      </c>
      <c r="G715" t="s">
        <v>20</v>
      </c>
      <c r="H715">
        <v>103</v>
      </c>
      <c r="I715" s="5">
        <f t="shared" si="45"/>
        <v>108.48543689320388</v>
      </c>
      <c r="J715" t="s">
        <v>21</v>
      </c>
      <c r="K715" t="s">
        <v>22</v>
      </c>
      <c r="L715">
        <v>1471842000</v>
      </c>
      <c r="M715" s="9">
        <f t="shared" si="46"/>
        <v>42604.208333333328</v>
      </c>
      <c r="N715" s="9">
        <f t="shared" si="4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2049</v>
      </c>
      <c r="T715" t="s">
        <v>2056</v>
      </c>
    </row>
    <row r="716" spans="1:20" x14ac:dyDescent="0.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472.82077922077923</v>
      </c>
      <c r="G716" t="s">
        <v>20</v>
      </c>
      <c r="H716">
        <v>1785</v>
      </c>
      <c r="I716" s="5">
        <f t="shared" si="45"/>
        <v>101.98095238095237</v>
      </c>
      <c r="J716" t="s">
        <v>21</v>
      </c>
      <c r="K716" t="s">
        <v>22</v>
      </c>
      <c r="L716">
        <v>1408424400</v>
      </c>
      <c r="M716" s="9">
        <f t="shared" si="46"/>
        <v>41870.208333333336</v>
      </c>
      <c r="N716" s="9">
        <f t="shared" si="4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2033</v>
      </c>
      <c r="T716" t="s">
        <v>2034</v>
      </c>
    </row>
    <row r="717" spans="1:20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24.466101694915253</v>
      </c>
      <c r="G717" t="s">
        <v>14</v>
      </c>
      <c r="H717">
        <v>656</v>
      </c>
      <c r="I717" s="5">
        <f t="shared" si="45"/>
        <v>44.009146341463413</v>
      </c>
      <c r="J717" t="s">
        <v>21</v>
      </c>
      <c r="K717" t="s">
        <v>22</v>
      </c>
      <c r="L717">
        <v>1281157200</v>
      </c>
      <c r="M717" s="9">
        <f t="shared" si="46"/>
        <v>40397.208333333336</v>
      </c>
      <c r="N717" s="9">
        <f t="shared" si="4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2035</v>
      </c>
      <c r="T717" t="s">
        <v>2061</v>
      </c>
    </row>
    <row r="718" spans="1:20" x14ac:dyDescent="0.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517.65</v>
      </c>
      <c r="G718" t="s">
        <v>20</v>
      </c>
      <c r="H718">
        <v>157</v>
      </c>
      <c r="I718" s="5">
        <f t="shared" si="45"/>
        <v>65.942675159235662</v>
      </c>
      <c r="J718" t="s">
        <v>21</v>
      </c>
      <c r="K718" t="s">
        <v>22</v>
      </c>
      <c r="L718">
        <v>1373432400</v>
      </c>
      <c r="M718" s="9">
        <f t="shared" si="46"/>
        <v>41465.208333333336</v>
      </c>
      <c r="N718" s="9">
        <f t="shared" si="4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2041</v>
      </c>
      <c r="T718" t="s">
        <v>2042</v>
      </c>
    </row>
    <row r="719" spans="1:20" ht="31.5" x14ac:dyDescent="0.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247.64285714285714</v>
      </c>
      <c r="G719" t="s">
        <v>20</v>
      </c>
      <c r="H719">
        <v>555</v>
      </c>
      <c r="I719" s="5">
        <f t="shared" si="45"/>
        <v>24.987387387387386</v>
      </c>
      <c r="J719" t="s">
        <v>21</v>
      </c>
      <c r="K719" t="s">
        <v>22</v>
      </c>
      <c r="L719">
        <v>1313989200</v>
      </c>
      <c r="M719" s="9">
        <f t="shared" si="46"/>
        <v>40777.208333333336</v>
      </c>
      <c r="N719" s="9">
        <f t="shared" si="4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2043</v>
      </c>
      <c r="T719" t="s">
        <v>2044</v>
      </c>
    </row>
    <row r="720" spans="1:20" x14ac:dyDescent="0.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100.20481927710843</v>
      </c>
      <c r="G720" t="s">
        <v>20</v>
      </c>
      <c r="H720">
        <v>297</v>
      </c>
      <c r="I720" s="5">
        <f t="shared" si="45"/>
        <v>28.003367003367003</v>
      </c>
      <c r="J720" t="s">
        <v>21</v>
      </c>
      <c r="K720" t="s">
        <v>22</v>
      </c>
      <c r="L720">
        <v>1371445200</v>
      </c>
      <c r="M720" s="9">
        <f t="shared" si="46"/>
        <v>41442.208333333336</v>
      </c>
      <c r="N720" s="9">
        <f t="shared" si="4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2039</v>
      </c>
      <c r="T720" t="s">
        <v>2048</v>
      </c>
    </row>
    <row r="721" spans="1:20" x14ac:dyDescent="0.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153</v>
      </c>
      <c r="G721" t="s">
        <v>20</v>
      </c>
      <c r="H721">
        <v>123</v>
      </c>
      <c r="I721" s="5">
        <f t="shared" si="45"/>
        <v>85.829268292682926</v>
      </c>
      <c r="J721" t="s">
        <v>21</v>
      </c>
      <c r="K721" t="s">
        <v>22</v>
      </c>
      <c r="L721">
        <v>1338267600</v>
      </c>
      <c r="M721" s="9">
        <f t="shared" si="46"/>
        <v>41058.208333333336</v>
      </c>
      <c r="N721" s="9">
        <f t="shared" si="4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2049</v>
      </c>
      <c r="T721" t="s">
        <v>2036</v>
      </c>
    </row>
    <row r="722" spans="1:20" ht="31.5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37.091954022988503</v>
      </c>
      <c r="G722" t="s">
        <v>74</v>
      </c>
      <c r="H722">
        <v>38</v>
      </c>
      <c r="I722" s="5">
        <f t="shared" si="45"/>
        <v>84.921052631578945</v>
      </c>
      <c r="J722" t="s">
        <v>36</v>
      </c>
      <c r="K722" t="s">
        <v>37</v>
      </c>
      <c r="L722">
        <v>1519192800</v>
      </c>
      <c r="M722" s="9">
        <f t="shared" si="46"/>
        <v>43152.25</v>
      </c>
      <c r="N722" s="9">
        <f t="shared" si="47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2041</v>
      </c>
      <c r="T722" t="s">
        <v>2042</v>
      </c>
    </row>
    <row r="723" spans="1:20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4.392394822006473</v>
      </c>
      <c r="G723" t="s">
        <v>74</v>
      </c>
      <c r="H723">
        <v>60</v>
      </c>
      <c r="I723" s="5">
        <f t="shared" si="45"/>
        <v>90.483333333333334</v>
      </c>
      <c r="J723" t="s">
        <v>21</v>
      </c>
      <c r="K723" t="s">
        <v>22</v>
      </c>
      <c r="L723">
        <v>1522818000</v>
      </c>
      <c r="M723" s="9">
        <f t="shared" si="46"/>
        <v>43194.208333333328</v>
      </c>
      <c r="N723" s="9">
        <f t="shared" si="4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2033</v>
      </c>
      <c r="T723" t="s">
        <v>2034</v>
      </c>
    </row>
    <row r="724" spans="1:20" x14ac:dyDescent="0.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156.50721649484535</v>
      </c>
      <c r="G724" t="s">
        <v>20</v>
      </c>
      <c r="H724">
        <v>3036</v>
      </c>
      <c r="I724" s="5">
        <f t="shared" si="45"/>
        <v>25.00197628458498</v>
      </c>
      <c r="J724" t="s">
        <v>21</v>
      </c>
      <c r="K724" t="s">
        <v>22</v>
      </c>
      <c r="L724">
        <v>1509948000</v>
      </c>
      <c r="M724" s="9">
        <f t="shared" si="46"/>
        <v>43045.25</v>
      </c>
      <c r="N724" s="9">
        <f t="shared" si="47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2043</v>
      </c>
      <c r="T724" t="s">
        <v>2044</v>
      </c>
    </row>
    <row r="725" spans="1:20" x14ac:dyDescent="0.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270.40816326530609</v>
      </c>
      <c r="G725" t="s">
        <v>20</v>
      </c>
      <c r="H725">
        <v>144</v>
      </c>
      <c r="I725" s="5">
        <f t="shared" si="45"/>
        <v>92.013888888888886</v>
      </c>
      <c r="J725" t="s">
        <v>26</v>
      </c>
      <c r="K725" t="s">
        <v>27</v>
      </c>
      <c r="L725">
        <v>1456898400</v>
      </c>
      <c r="M725" s="9">
        <f t="shared" si="46"/>
        <v>42431.25</v>
      </c>
      <c r="N725" s="9">
        <f t="shared" si="4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2041</v>
      </c>
      <c r="T725" t="s">
        <v>2042</v>
      </c>
    </row>
    <row r="726" spans="1:20" ht="31.5" x14ac:dyDescent="0.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134.05952380952382</v>
      </c>
      <c r="G726" t="s">
        <v>20</v>
      </c>
      <c r="H726">
        <v>121</v>
      </c>
      <c r="I726" s="5">
        <f t="shared" si="45"/>
        <v>93.066115702479337</v>
      </c>
      <c r="J726" t="s">
        <v>40</v>
      </c>
      <c r="K726" t="s">
        <v>41</v>
      </c>
      <c r="L726">
        <v>1413954000</v>
      </c>
      <c r="M726" s="9">
        <f t="shared" si="46"/>
        <v>41934.208333333336</v>
      </c>
      <c r="N726" s="9">
        <f t="shared" si="4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2041</v>
      </c>
      <c r="T726" t="s">
        <v>2042</v>
      </c>
    </row>
    <row r="727" spans="1:20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50.398033126293996</v>
      </c>
      <c r="G727" t="s">
        <v>14</v>
      </c>
      <c r="H727">
        <v>1596</v>
      </c>
      <c r="I727" s="5">
        <f t="shared" si="45"/>
        <v>61.008145363408524</v>
      </c>
      <c r="J727" t="s">
        <v>21</v>
      </c>
      <c r="K727" t="s">
        <v>22</v>
      </c>
      <c r="L727">
        <v>1416031200</v>
      </c>
      <c r="M727" s="9">
        <f t="shared" si="46"/>
        <v>41958.25</v>
      </c>
      <c r="N727" s="9">
        <f t="shared" si="47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2035</v>
      </c>
      <c r="T727" t="s">
        <v>2061</v>
      </c>
    </row>
    <row r="728" spans="1:20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88.815837937384899</v>
      </c>
      <c r="G728" t="s">
        <v>74</v>
      </c>
      <c r="H728">
        <v>524</v>
      </c>
      <c r="I728" s="5">
        <f t="shared" si="45"/>
        <v>92.036259541984734</v>
      </c>
      <c r="J728" t="s">
        <v>21</v>
      </c>
      <c r="K728" t="s">
        <v>22</v>
      </c>
      <c r="L728">
        <v>1287982800</v>
      </c>
      <c r="M728" s="9">
        <f t="shared" si="46"/>
        <v>40476.208333333336</v>
      </c>
      <c r="N728" s="9">
        <f t="shared" si="4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2041</v>
      </c>
      <c r="T728" t="s">
        <v>2042</v>
      </c>
    </row>
    <row r="729" spans="1:20" x14ac:dyDescent="0.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165</v>
      </c>
      <c r="G729" t="s">
        <v>20</v>
      </c>
      <c r="H729">
        <v>181</v>
      </c>
      <c r="I729" s="5">
        <f t="shared" si="45"/>
        <v>81.132596685082873</v>
      </c>
      <c r="J729" t="s">
        <v>21</v>
      </c>
      <c r="K729" t="s">
        <v>22</v>
      </c>
      <c r="L729">
        <v>1547964000</v>
      </c>
      <c r="M729" s="9">
        <f t="shared" si="46"/>
        <v>43485.25</v>
      </c>
      <c r="N729" s="9">
        <f t="shared" si="4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2039</v>
      </c>
      <c r="T729" t="s">
        <v>2040</v>
      </c>
    </row>
    <row r="730" spans="1:20" ht="31.5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17.5</v>
      </c>
      <c r="G730" t="s">
        <v>14</v>
      </c>
      <c r="H730">
        <v>10</v>
      </c>
      <c r="I730" s="5">
        <f t="shared" si="45"/>
        <v>73.5</v>
      </c>
      <c r="J730" t="s">
        <v>21</v>
      </c>
      <c r="K730" t="s">
        <v>22</v>
      </c>
      <c r="L730">
        <v>1464152400</v>
      </c>
      <c r="M730" s="9">
        <f t="shared" si="46"/>
        <v>42515.208333333328</v>
      </c>
      <c r="N730" s="9">
        <f t="shared" si="4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2041</v>
      </c>
      <c r="T730" t="s">
        <v>2042</v>
      </c>
    </row>
    <row r="731" spans="1:20" ht="31.5" x14ac:dyDescent="0.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185.66071428571428</v>
      </c>
      <c r="G731" t="s">
        <v>20</v>
      </c>
      <c r="H731">
        <v>122</v>
      </c>
      <c r="I731" s="5">
        <f t="shared" si="45"/>
        <v>85.221311475409834</v>
      </c>
      <c r="J731" t="s">
        <v>21</v>
      </c>
      <c r="K731" t="s">
        <v>22</v>
      </c>
      <c r="L731">
        <v>1359957600</v>
      </c>
      <c r="M731" s="9">
        <f t="shared" si="46"/>
        <v>41309.25</v>
      </c>
      <c r="N731" s="9">
        <f t="shared" si="47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2043</v>
      </c>
      <c r="T731" t="s">
        <v>2046</v>
      </c>
    </row>
    <row r="732" spans="1:20" x14ac:dyDescent="0.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412.6631944444444</v>
      </c>
      <c r="G732" t="s">
        <v>20</v>
      </c>
      <c r="H732">
        <v>1071</v>
      </c>
      <c r="I732" s="5">
        <f t="shared" si="45"/>
        <v>110.96825396825396</v>
      </c>
      <c r="J732" t="s">
        <v>15</v>
      </c>
      <c r="K732" t="s">
        <v>16</v>
      </c>
      <c r="L732">
        <v>1432357200</v>
      </c>
      <c r="M732" s="9">
        <f t="shared" si="46"/>
        <v>42147.208333333328</v>
      </c>
      <c r="N732" s="9">
        <f t="shared" si="4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2039</v>
      </c>
      <c r="T732" t="s">
        <v>2048</v>
      </c>
    </row>
    <row r="733" spans="1:20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90.25</v>
      </c>
      <c r="G733" t="s">
        <v>74</v>
      </c>
      <c r="H733">
        <v>219</v>
      </c>
      <c r="I733" s="5">
        <f t="shared" si="45"/>
        <v>32.968036529680369</v>
      </c>
      <c r="J733" t="s">
        <v>21</v>
      </c>
      <c r="K733" t="s">
        <v>22</v>
      </c>
      <c r="L733">
        <v>1500786000</v>
      </c>
      <c r="M733" s="9">
        <f t="shared" si="46"/>
        <v>42939.208333333328</v>
      </c>
      <c r="N733" s="9">
        <f t="shared" si="4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2039</v>
      </c>
      <c r="T733" t="s">
        <v>2040</v>
      </c>
    </row>
    <row r="734" spans="1:20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91.984615384615381</v>
      </c>
      <c r="G734" t="s">
        <v>14</v>
      </c>
      <c r="H734">
        <v>1121</v>
      </c>
      <c r="I734" s="5">
        <f t="shared" si="45"/>
        <v>96.005352363960753</v>
      </c>
      <c r="J734" t="s">
        <v>21</v>
      </c>
      <c r="K734" t="s">
        <v>22</v>
      </c>
      <c r="L734">
        <v>1490158800</v>
      </c>
      <c r="M734" s="9">
        <f t="shared" si="46"/>
        <v>42816.208333333328</v>
      </c>
      <c r="N734" s="9">
        <f t="shared" si="4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2033</v>
      </c>
      <c r="T734" t="s">
        <v>2034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527.00632911392404</v>
      </c>
      <c r="G735" t="s">
        <v>20</v>
      </c>
      <c r="H735">
        <v>980</v>
      </c>
      <c r="I735" s="5">
        <f t="shared" si="45"/>
        <v>84.96632653061225</v>
      </c>
      <c r="J735" t="s">
        <v>21</v>
      </c>
      <c r="K735" t="s">
        <v>22</v>
      </c>
      <c r="L735">
        <v>1406178000</v>
      </c>
      <c r="M735" s="9">
        <f t="shared" si="46"/>
        <v>41844.208333333336</v>
      </c>
      <c r="N735" s="9">
        <f t="shared" si="4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2033</v>
      </c>
      <c r="T735" t="s">
        <v>2057</v>
      </c>
    </row>
    <row r="736" spans="1:20" x14ac:dyDescent="0.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319.14285714285711</v>
      </c>
      <c r="G736" t="s">
        <v>20</v>
      </c>
      <c r="H736">
        <v>536</v>
      </c>
      <c r="I736" s="5">
        <f t="shared" si="45"/>
        <v>25.007462686567163</v>
      </c>
      <c r="J736" t="s">
        <v>21</v>
      </c>
      <c r="K736" t="s">
        <v>22</v>
      </c>
      <c r="L736">
        <v>1485583200</v>
      </c>
      <c r="M736" s="9">
        <f t="shared" si="46"/>
        <v>42763.25</v>
      </c>
      <c r="N736" s="9">
        <f t="shared" si="47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2041</v>
      </c>
      <c r="T736" t="s">
        <v>2042</v>
      </c>
    </row>
    <row r="737" spans="1:20" x14ac:dyDescent="0.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354.18867924528303</v>
      </c>
      <c r="G737" t="s">
        <v>20</v>
      </c>
      <c r="H737">
        <v>1991</v>
      </c>
      <c r="I737" s="5">
        <f t="shared" si="45"/>
        <v>65.998995479658461</v>
      </c>
      <c r="J737" t="s">
        <v>21</v>
      </c>
      <c r="K737" t="s">
        <v>22</v>
      </c>
      <c r="L737">
        <v>1459314000</v>
      </c>
      <c r="M737" s="9">
        <f t="shared" si="46"/>
        <v>42459.208333333328</v>
      </c>
      <c r="N737" s="9">
        <f t="shared" si="4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32.896103896103895</v>
      </c>
      <c r="G738" t="s">
        <v>74</v>
      </c>
      <c r="H738">
        <v>29</v>
      </c>
      <c r="I738" s="5">
        <f t="shared" si="45"/>
        <v>87.34482758620689</v>
      </c>
      <c r="J738" t="s">
        <v>21</v>
      </c>
      <c r="K738" t="s">
        <v>22</v>
      </c>
      <c r="L738">
        <v>1424412000</v>
      </c>
      <c r="M738" s="9">
        <f t="shared" si="46"/>
        <v>42055.25</v>
      </c>
      <c r="N738" s="9">
        <f t="shared" si="47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2049</v>
      </c>
      <c r="T738" t="s">
        <v>2050</v>
      </c>
    </row>
    <row r="739" spans="1:20" ht="31.5" x14ac:dyDescent="0.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135.8918918918919</v>
      </c>
      <c r="G739" t="s">
        <v>20</v>
      </c>
      <c r="H739">
        <v>180</v>
      </c>
      <c r="I739" s="5">
        <f t="shared" si="45"/>
        <v>27.933333333333334</v>
      </c>
      <c r="J739" t="s">
        <v>21</v>
      </c>
      <c r="K739" t="s">
        <v>22</v>
      </c>
      <c r="L739">
        <v>1478844000</v>
      </c>
      <c r="M739" s="9">
        <f t="shared" si="46"/>
        <v>42685.25</v>
      </c>
      <c r="N739" s="9">
        <f t="shared" si="47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2033</v>
      </c>
      <c r="T739" t="s">
        <v>2047</v>
      </c>
    </row>
    <row r="740" spans="1:20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2.0843373493975905</v>
      </c>
      <c r="G740" t="s">
        <v>14</v>
      </c>
      <c r="H740">
        <v>15</v>
      </c>
      <c r="I740" s="5">
        <f t="shared" si="45"/>
        <v>103.8</v>
      </c>
      <c r="J740" t="s">
        <v>21</v>
      </c>
      <c r="K740" t="s">
        <v>22</v>
      </c>
      <c r="L740">
        <v>1416117600</v>
      </c>
      <c r="M740" s="9">
        <f t="shared" si="46"/>
        <v>41959.25</v>
      </c>
      <c r="N740" s="9">
        <f t="shared" si="47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2041</v>
      </c>
      <c r="T740" t="s">
        <v>2042</v>
      </c>
    </row>
    <row r="741" spans="1:20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61</v>
      </c>
      <c r="G741" t="s">
        <v>14</v>
      </c>
      <c r="H741">
        <v>191</v>
      </c>
      <c r="I741" s="5">
        <f t="shared" si="45"/>
        <v>31.937172774869111</v>
      </c>
      <c r="J741" t="s">
        <v>21</v>
      </c>
      <c r="K741" t="s">
        <v>22</v>
      </c>
      <c r="L741">
        <v>1340946000</v>
      </c>
      <c r="M741" s="9">
        <f t="shared" si="46"/>
        <v>41089.208333333336</v>
      </c>
      <c r="N741" s="9">
        <f t="shared" si="4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2033</v>
      </c>
      <c r="T741" t="s">
        <v>2047</v>
      </c>
    </row>
    <row r="742" spans="1:20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30.037735849056602</v>
      </c>
      <c r="G742" t="s">
        <v>14</v>
      </c>
      <c r="H742">
        <v>16</v>
      </c>
      <c r="I742" s="5">
        <f t="shared" si="45"/>
        <v>99.5</v>
      </c>
      <c r="J742" t="s">
        <v>21</v>
      </c>
      <c r="K742" t="s">
        <v>22</v>
      </c>
      <c r="L742">
        <v>1486101600</v>
      </c>
      <c r="M742" s="9">
        <f t="shared" si="46"/>
        <v>42769.25</v>
      </c>
      <c r="N742" s="9">
        <f t="shared" si="47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2041</v>
      </c>
      <c r="T742" t="s">
        <v>2042</v>
      </c>
    </row>
    <row r="743" spans="1:20" x14ac:dyDescent="0.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1179.1666666666665</v>
      </c>
      <c r="G743" t="s">
        <v>20</v>
      </c>
      <c r="H743">
        <v>130</v>
      </c>
      <c r="I743" s="5">
        <f t="shared" si="45"/>
        <v>108.84615384615384</v>
      </c>
      <c r="J743" t="s">
        <v>21</v>
      </c>
      <c r="K743" t="s">
        <v>22</v>
      </c>
      <c r="L743">
        <v>1274590800</v>
      </c>
      <c r="M743" s="9">
        <f t="shared" si="46"/>
        <v>40321.208333333336</v>
      </c>
      <c r="N743" s="9">
        <f t="shared" si="4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2041</v>
      </c>
      <c r="T743" t="s">
        <v>2042</v>
      </c>
    </row>
    <row r="744" spans="1:20" x14ac:dyDescent="0.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1126.0833333333335</v>
      </c>
      <c r="G744" t="s">
        <v>20</v>
      </c>
      <c r="H744">
        <v>122</v>
      </c>
      <c r="I744" s="5">
        <f t="shared" si="45"/>
        <v>110.76229508196721</v>
      </c>
      <c r="J744" t="s">
        <v>21</v>
      </c>
      <c r="K744" t="s">
        <v>22</v>
      </c>
      <c r="L744">
        <v>1263880800</v>
      </c>
      <c r="M744" s="9">
        <f t="shared" si="46"/>
        <v>40197.25</v>
      </c>
      <c r="N744" s="9">
        <f t="shared" si="47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2033</v>
      </c>
      <c r="T744" t="s">
        <v>2045</v>
      </c>
    </row>
    <row r="745" spans="1:20" ht="31.5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12.923076923076923</v>
      </c>
      <c r="G745" t="s">
        <v>14</v>
      </c>
      <c r="H745">
        <v>17</v>
      </c>
      <c r="I745" s="5">
        <f t="shared" si="45"/>
        <v>29.647058823529413</v>
      </c>
      <c r="J745" t="s">
        <v>21</v>
      </c>
      <c r="K745" t="s">
        <v>22</v>
      </c>
      <c r="L745">
        <v>1445403600</v>
      </c>
      <c r="M745" s="9">
        <f t="shared" si="46"/>
        <v>42298.208333333328</v>
      </c>
      <c r="N745" s="9">
        <f t="shared" si="4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2041</v>
      </c>
      <c r="T745" t="s">
        <v>2042</v>
      </c>
    </row>
    <row r="746" spans="1:20" x14ac:dyDescent="0.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712</v>
      </c>
      <c r="G746" t="s">
        <v>20</v>
      </c>
      <c r="H746">
        <v>140</v>
      </c>
      <c r="I746" s="5">
        <f t="shared" si="45"/>
        <v>101.71428571428571</v>
      </c>
      <c r="J746" t="s">
        <v>21</v>
      </c>
      <c r="K746" t="s">
        <v>22</v>
      </c>
      <c r="L746">
        <v>1533877200</v>
      </c>
      <c r="M746" s="9">
        <f t="shared" si="46"/>
        <v>43322.208333333328</v>
      </c>
      <c r="N746" s="9">
        <f t="shared" si="4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2041</v>
      </c>
      <c r="T746" t="s">
        <v>2042</v>
      </c>
    </row>
    <row r="747" spans="1:20" ht="31.5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30.304347826086957</v>
      </c>
      <c r="G747" t="s">
        <v>14</v>
      </c>
      <c r="H747">
        <v>34</v>
      </c>
      <c r="I747" s="5">
        <f t="shared" si="45"/>
        <v>61.5</v>
      </c>
      <c r="J747" t="s">
        <v>21</v>
      </c>
      <c r="K747" t="s">
        <v>22</v>
      </c>
      <c r="L747">
        <v>1275195600</v>
      </c>
      <c r="M747" s="9">
        <f t="shared" si="46"/>
        <v>40328.208333333336</v>
      </c>
      <c r="N747" s="9">
        <f t="shared" si="4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2039</v>
      </c>
      <c r="T747" t="s">
        <v>2048</v>
      </c>
    </row>
    <row r="748" spans="1:20" x14ac:dyDescent="0.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212.50896057347671</v>
      </c>
      <c r="G748" t="s">
        <v>20</v>
      </c>
      <c r="H748">
        <v>3388</v>
      </c>
      <c r="I748" s="5">
        <f t="shared" si="45"/>
        <v>35</v>
      </c>
      <c r="J748" t="s">
        <v>21</v>
      </c>
      <c r="K748" t="s">
        <v>22</v>
      </c>
      <c r="L748">
        <v>1318136400</v>
      </c>
      <c r="M748" s="9">
        <f t="shared" si="46"/>
        <v>40825.208333333336</v>
      </c>
      <c r="N748" s="9">
        <f t="shared" si="4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2039</v>
      </c>
      <c r="T748" t="s">
        <v>2040</v>
      </c>
    </row>
    <row r="749" spans="1:20" x14ac:dyDescent="0.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228.85714285714286</v>
      </c>
      <c r="G749" t="s">
        <v>20</v>
      </c>
      <c r="H749">
        <v>280</v>
      </c>
      <c r="I749" s="5">
        <f t="shared" si="45"/>
        <v>40.049999999999997</v>
      </c>
      <c r="J749" t="s">
        <v>21</v>
      </c>
      <c r="K749" t="s">
        <v>22</v>
      </c>
      <c r="L749">
        <v>1283403600</v>
      </c>
      <c r="M749" s="9">
        <f t="shared" si="46"/>
        <v>40423.208333333336</v>
      </c>
      <c r="N749" s="9">
        <f t="shared" si="4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2041</v>
      </c>
      <c r="T749" t="s">
        <v>2042</v>
      </c>
    </row>
    <row r="750" spans="1:20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34.959979476654695</v>
      </c>
      <c r="G750" t="s">
        <v>74</v>
      </c>
      <c r="H750">
        <v>614</v>
      </c>
      <c r="I750" s="5">
        <f t="shared" si="45"/>
        <v>110.97231270358306</v>
      </c>
      <c r="J750" t="s">
        <v>21</v>
      </c>
      <c r="K750" t="s">
        <v>22</v>
      </c>
      <c r="L750">
        <v>1267423200</v>
      </c>
      <c r="M750" s="9">
        <f t="shared" si="46"/>
        <v>40238.25</v>
      </c>
      <c r="N750" s="9">
        <f t="shared" si="4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2043</v>
      </c>
      <c r="T750" t="s">
        <v>2051</v>
      </c>
    </row>
    <row r="751" spans="1:20" x14ac:dyDescent="0.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157.29069767441862</v>
      </c>
      <c r="G751" t="s">
        <v>20</v>
      </c>
      <c r="H751">
        <v>366</v>
      </c>
      <c r="I751" s="5">
        <f t="shared" si="45"/>
        <v>36.959016393442624</v>
      </c>
      <c r="J751" t="s">
        <v>107</v>
      </c>
      <c r="K751" t="s">
        <v>108</v>
      </c>
      <c r="L751">
        <v>1412744400</v>
      </c>
      <c r="M751" s="9">
        <f t="shared" si="46"/>
        <v>41920.208333333336</v>
      </c>
      <c r="N751" s="9">
        <f t="shared" si="4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2039</v>
      </c>
      <c r="T751" t="s">
        <v>2048</v>
      </c>
    </row>
    <row r="752" spans="1:20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1</v>
      </c>
      <c r="G752" t="s">
        <v>14</v>
      </c>
      <c r="H752">
        <v>1</v>
      </c>
      <c r="I752" s="5">
        <f t="shared" si="45"/>
        <v>1</v>
      </c>
      <c r="J752" t="s">
        <v>40</v>
      </c>
      <c r="K752" t="s">
        <v>41</v>
      </c>
      <c r="L752">
        <v>1277960400</v>
      </c>
      <c r="M752" s="9">
        <f t="shared" si="46"/>
        <v>40360.208333333336</v>
      </c>
      <c r="N752" s="9">
        <f t="shared" si="4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2033</v>
      </c>
      <c r="T752" t="s">
        <v>2045</v>
      </c>
    </row>
    <row r="753" spans="1:20" x14ac:dyDescent="0.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232.30555555555554</v>
      </c>
      <c r="G753" t="s">
        <v>20</v>
      </c>
      <c r="H753">
        <v>270</v>
      </c>
      <c r="I753" s="5">
        <f t="shared" si="45"/>
        <v>30.974074074074075</v>
      </c>
      <c r="J753" t="s">
        <v>21</v>
      </c>
      <c r="K753" t="s">
        <v>22</v>
      </c>
      <c r="L753">
        <v>1458190800</v>
      </c>
      <c r="M753" s="9">
        <f t="shared" si="46"/>
        <v>42446.208333333328</v>
      </c>
      <c r="N753" s="9">
        <f t="shared" si="4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2049</v>
      </c>
      <c r="T753" t="s">
        <v>2050</v>
      </c>
    </row>
    <row r="754" spans="1:20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92.448275862068968</v>
      </c>
      <c r="G754" t="s">
        <v>74</v>
      </c>
      <c r="H754">
        <v>114</v>
      </c>
      <c r="I754" s="5">
        <f t="shared" si="45"/>
        <v>47.035087719298247</v>
      </c>
      <c r="J754" t="s">
        <v>21</v>
      </c>
      <c r="K754" t="s">
        <v>22</v>
      </c>
      <c r="L754">
        <v>1280984400</v>
      </c>
      <c r="M754" s="9">
        <f t="shared" si="46"/>
        <v>40395.208333333336</v>
      </c>
      <c r="N754" s="9">
        <f t="shared" si="4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2041</v>
      </c>
      <c r="T754" t="s">
        <v>2042</v>
      </c>
    </row>
    <row r="755" spans="1:20" x14ac:dyDescent="0.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256.70212765957444</v>
      </c>
      <c r="G755" t="s">
        <v>20</v>
      </c>
      <c r="H755">
        <v>137</v>
      </c>
      <c r="I755" s="5">
        <f t="shared" si="45"/>
        <v>88.065693430656935</v>
      </c>
      <c r="J755" t="s">
        <v>21</v>
      </c>
      <c r="K755" t="s">
        <v>22</v>
      </c>
      <c r="L755">
        <v>1274590800</v>
      </c>
      <c r="M755" s="9">
        <f t="shared" si="46"/>
        <v>40321.208333333336</v>
      </c>
      <c r="N755" s="9">
        <f t="shared" si="4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168.47017045454547</v>
      </c>
      <c r="G756" t="s">
        <v>20</v>
      </c>
      <c r="H756">
        <v>3205</v>
      </c>
      <c r="I756" s="5">
        <f t="shared" si="45"/>
        <v>37.005616224648989</v>
      </c>
      <c r="J756" t="s">
        <v>21</v>
      </c>
      <c r="K756" t="s">
        <v>22</v>
      </c>
      <c r="L756">
        <v>1351400400</v>
      </c>
      <c r="M756" s="9">
        <f t="shared" si="46"/>
        <v>41210.208333333336</v>
      </c>
      <c r="N756" s="9">
        <f t="shared" si="47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2041</v>
      </c>
      <c r="T756" t="s">
        <v>2042</v>
      </c>
    </row>
    <row r="757" spans="1:20" x14ac:dyDescent="0.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166.57777777777778</v>
      </c>
      <c r="G757" t="s">
        <v>20</v>
      </c>
      <c r="H757">
        <v>288</v>
      </c>
      <c r="I757" s="5">
        <f t="shared" si="45"/>
        <v>26.027777777777779</v>
      </c>
      <c r="J757" t="s">
        <v>36</v>
      </c>
      <c r="K757" t="s">
        <v>37</v>
      </c>
      <c r="L757">
        <v>1514354400</v>
      </c>
      <c r="M757" s="9">
        <f t="shared" si="46"/>
        <v>43096.25</v>
      </c>
      <c r="N757" s="9">
        <f t="shared" si="47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2041</v>
      </c>
      <c r="T757" t="s">
        <v>2042</v>
      </c>
    </row>
    <row r="758" spans="1:20" x14ac:dyDescent="0.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772.07692307692309</v>
      </c>
      <c r="G758" t="s">
        <v>20</v>
      </c>
      <c r="H758">
        <v>148</v>
      </c>
      <c r="I758" s="5">
        <f t="shared" si="45"/>
        <v>67.817567567567565</v>
      </c>
      <c r="J758" t="s">
        <v>21</v>
      </c>
      <c r="K758" t="s">
        <v>22</v>
      </c>
      <c r="L758">
        <v>1421733600</v>
      </c>
      <c r="M758" s="9">
        <f t="shared" si="46"/>
        <v>42024.25</v>
      </c>
      <c r="N758" s="9">
        <f t="shared" si="47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2041</v>
      </c>
      <c r="T758" t="s">
        <v>2042</v>
      </c>
    </row>
    <row r="759" spans="1:20" x14ac:dyDescent="0.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406.85714285714283</v>
      </c>
      <c r="G759" t="s">
        <v>20</v>
      </c>
      <c r="H759">
        <v>114</v>
      </c>
      <c r="I759" s="5">
        <f t="shared" si="45"/>
        <v>49.964912280701753</v>
      </c>
      <c r="J759" t="s">
        <v>21</v>
      </c>
      <c r="K759" t="s">
        <v>22</v>
      </c>
      <c r="L759">
        <v>1305176400</v>
      </c>
      <c r="M759" s="9">
        <f t="shared" si="46"/>
        <v>40675.208333333336</v>
      </c>
      <c r="N759" s="9">
        <f t="shared" si="4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2043</v>
      </c>
      <c r="T759" t="s">
        <v>2046</v>
      </c>
    </row>
    <row r="760" spans="1:20" x14ac:dyDescent="0.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564.20608108108115</v>
      </c>
      <c r="G760" t="s">
        <v>20</v>
      </c>
      <c r="H760">
        <v>1518</v>
      </c>
      <c r="I760" s="5">
        <f t="shared" si="45"/>
        <v>110.01646903820817</v>
      </c>
      <c r="J760" t="s">
        <v>15</v>
      </c>
      <c r="K760" t="s">
        <v>16</v>
      </c>
      <c r="L760">
        <v>1414126800</v>
      </c>
      <c r="M760" s="9">
        <f t="shared" si="46"/>
        <v>41936.208333333336</v>
      </c>
      <c r="N760" s="9">
        <f t="shared" si="4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2033</v>
      </c>
      <c r="T760" t="s">
        <v>2034</v>
      </c>
    </row>
    <row r="761" spans="1:20" ht="31.5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68.426865671641792</v>
      </c>
      <c r="G761" t="s">
        <v>14</v>
      </c>
      <c r="H761">
        <v>1274</v>
      </c>
      <c r="I761" s="5">
        <f t="shared" si="45"/>
        <v>89.964678178963894</v>
      </c>
      <c r="J761" t="s">
        <v>21</v>
      </c>
      <c r="K761" t="s">
        <v>22</v>
      </c>
      <c r="L761">
        <v>1517810400</v>
      </c>
      <c r="M761" s="9">
        <f t="shared" si="46"/>
        <v>43136.25</v>
      </c>
      <c r="N761" s="9">
        <f t="shared" si="47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2033</v>
      </c>
      <c r="T761" t="s">
        <v>2045</v>
      </c>
    </row>
    <row r="762" spans="1:20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34.351966873706004</v>
      </c>
      <c r="G762" t="s">
        <v>14</v>
      </c>
      <c r="H762">
        <v>210</v>
      </c>
      <c r="I762" s="5">
        <f t="shared" si="45"/>
        <v>79.009523809523813</v>
      </c>
      <c r="J762" t="s">
        <v>107</v>
      </c>
      <c r="K762" t="s">
        <v>108</v>
      </c>
      <c r="L762">
        <v>1564635600</v>
      </c>
      <c r="M762" s="9">
        <f t="shared" si="46"/>
        <v>43678.208333333328</v>
      </c>
      <c r="N762" s="9">
        <f t="shared" si="4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2035</v>
      </c>
      <c r="T762" t="s">
        <v>2052</v>
      </c>
    </row>
    <row r="763" spans="1:20" x14ac:dyDescent="0.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655.4545454545455</v>
      </c>
      <c r="G763" t="s">
        <v>20</v>
      </c>
      <c r="H763">
        <v>166</v>
      </c>
      <c r="I763" s="5">
        <f t="shared" si="45"/>
        <v>86.867469879518069</v>
      </c>
      <c r="J763" t="s">
        <v>21</v>
      </c>
      <c r="K763" t="s">
        <v>22</v>
      </c>
      <c r="L763">
        <v>1500699600</v>
      </c>
      <c r="M763" s="9">
        <f t="shared" si="46"/>
        <v>42938.208333333328</v>
      </c>
      <c r="N763" s="9">
        <f t="shared" si="4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2033</v>
      </c>
      <c r="T763" t="s">
        <v>2034</v>
      </c>
    </row>
    <row r="764" spans="1:20" x14ac:dyDescent="0.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177.25714285714284</v>
      </c>
      <c r="G764" t="s">
        <v>20</v>
      </c>
      <c r="H764">
        <v>100</v>
      </c>
      <c r="I764" s="5">
        <f t="shared" si="45"/>
        <v>62.04</v>
      </c>
      <c r="J764" t="s">
        <v>26</v>
      </c>
      <c r="K764" t="s">
        <v>27</v>
      </c>
      <c r="L764">
        <v>1354082400</v>
      </c>
      <c r="M764" s="9">
        <f t="shared" si="46"/>
        <v>41241.25</v>
      </c>
      <c r="N764" s="9">
        <f t="shared" si="47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2033</v>
      </c>
      <c r="T764" t="s">
        <v>2058</v>
      </c>
    </row>
    <row r="765" spans="1:20" x14ac:dyDescent="0.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113.17857142857144</v>
      </c>
      <c r="G765" t="s">
        <v>20</v>
      </c>
      <c r="H765">
        <v>235</v>
      </c>
      <c r="I765" s="5">
        <f t="shared" si="45"/>
        <v>26.970212765957445</v>
      </c>
      <c r="J765" t="s">
        <v>21</v>
      </c>
      <c r="K765" t="s">
        <v>22</v>
      </c>
      <c r="L765">
        <v>1336453200</v>
      </c>
      <c r="M765" s="9">
        <f t="shared" si="46"/>
        <v>41037.208333333336</v>
      </c>
      <c r="N765" s="9">
        <f t="shared" si="4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2041</v>
      </c>
      <c r="T765" t="s">
        <v>2042</v>
      </c>
    </row>
    <row r="766" spans="1:20" ht="31.5" x14ac:dyDescent="0.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728.18181818181824</v>
      </c>
      <c r="G766" t="s">
        <v>20</v>
      </c>
      <c r="H766">
        <v>148</v>
      </c>
      <c r="I766" s="5">
        <f t="shared" si="45"/>
        <v>54.121621621621621</v>
      </c>
      <c r="J766" t="s">
        <v>21</v>
      </c>
      <c r="K766" t="s">
        <v>22</v>
      </c>
      <c r="L766">
        <v>1305262800</v>
      </c>
      <c r="M766" s="9">
        <f t="shared" si="46"/>
        <v>40676.208333333336</v>
      </c>
      <c r="N766" s="9">
        <f t="shared" si="4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2033</v>
      </c>
      <c r="T766" t="s">
        <v>2034</v>
      </c>
    </row>
    <row r="767" spans="1:20" x14ac:dyDescent="0.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208.33333333333334</v>
      </c>
      <c r="G767" t="s">
        <v>20</v>
      </c>
      <c r="H767">
        <v>198</v>
      </c>
      <c r="I767" s="5">
        <f t="shared" si="45"/>
        <v>41.035353535353536</v>
      </c>
      <c r="J767" t="s">
        <v>21</v>
      </c>
      <c r="K767" t="s">
        <v>22</v>
      </c>
      <c r="L767">
        <v>1492232400</v>
      </c>
      <c r="M767" s="9">
        <f t="shared" si="46"/>
        <v>42840.208333333328</v>
      </c>
      <c r="N767" s="9">
        <f t="shared" si="4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2033</v>
      </c>
      <c r="T767" t="s">
        <v>2047</v>
      </c>
    </row>
    <row r="768" spans="1:20" ht="31.5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31.171232876712331</v>
      </c>
      <c r="G768" t="s">
        <v>14</v>
      </c>
      <c r="H768">
        <v>248</v>
      </c>
      <c r="I768" s="5">
        <f t="shared" si="45"/>
        <v>55.052419354838712</v>
      </c>
      <c r="J768" t="s">
        <v>26</v>
      </c>
      <c r="K768" t="s">
        <v>27</v>
      </c>
      <c r="L768">
        <v>1537333200</v>
      </c>
      <c r="M768" s="9">
        <f t="shared" si="46"/>
        <v>43362.208333333328</v>
      </c>
      <c r="N768" s="9">
        <f t="shared" si="4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2043</v>
      </c>
      <c r="T768" t="s">
        <v>2063</v>
      </c>
    </row>
    <row r="769" spans="1:20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56.967078189300416</v>
      </c>
      <c r="G769" t="s">
        <v>14</v>
      </c>
      <c r="H769">
        <v>513</v>
      </c>
      <c r="I769" s="5">
        <f t="shared" si="45"/>
        <v>107.93762183235867</v>
      </c>
      <c r="J769" t="s">
        <v>21</v>
      </c>
      <c r="K769" t="s">
        <v>22</v>
      </c>
      <c r="L769">
        <v>1444107600</v>
      </c>
      <c r="M769" s="9">
        <f t="shared" si="46"/>
        <v>42283.208333333328</v>
      </c>
      <c r="N769" s="9">
        <f t="shared" si="47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2049</v>
      </c>
      <c r="T769" t="s">
        <v>2059</v>
      </c>
    </row>
    <row r="770" spans="1:20" x14ac:dyDescent="0.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231</v>
      </c>
      <c r="G770" t="s">
        <v>20</v>
      </c>
      <c r="H770">
        <v>150</v>
      </c>
      <c r="I770" s="5">
        <f t="shared" si="45"/>
        <v>73.92</v>
      </c>
      <c r="J770" t="s">
        <v>21</v>
      </c>
      <c r="K770" t="s">
        <v>22</v>
      </c>
      <c r="L770">
        <v>1386741600</v>
      </c>
      <c r="M770" s="9">
        <f t="shared" si="46"/>
        <v>41619.25</v>
      </c>
      <c r="N770" s="9">
        <f t="shared" si="47"/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2041</v>
      </c>
      <c r="T770" t="s">
        <v>2042</v>
      </c>
    </row>
    <row r="771" spans="1:20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(E771/D771)*100</f>
        <v>86.867834394904463</v>
      </c>
      <c r="G771" t="s">
        <v>14</v>
      </c>
      <c r="H771">
        <v>3410</v>
      </c>
      <c r="I771" s="5">
        <f t="shared" ref="I771:I834" si="49">E771/H771</f>
        <v>31.995894428152493</v>
      </c>
      <c r="J771" t="s">
        <v>21</v>
      </c>
      <c r="K771" t="s">
        <v>22</v>
      </c>
      <c r="L771">
        <v>1376542800</v>
      </c>
      <c r="M771" s="9">
        <f t="shared" ref="M771:M834" si="50">L771/86400+25569</f>
        <v>41501.208333333336</v>
      </c>
      <c r="N771" s="9">
        <f t="shared" ref="N771:N834" si="51">O771/86400+25569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2035</v>
      </c>
      <c r="T771" t="s">
        <v>2052</v>
      </c>
    </row>
    <row r="772" spans="1:20" x14ac:dyDescent="0.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270.74418604651163</v>
      </c>
      <c r="G772" t="s">
        <v>20</v>
      </c>
      <c r="H772">
        <v>216</v>
      </c>
      <c r="I772" s="5">
        <f t="shared" si="49"/>
        <v>53.898148148148145</v>
      </c>
      <c r="J772" t="s">
        <v>107</v>
      </c>
      <c r="K772" t="s">
        <v>108</v>
      </c>
      <c r="L772">
        <v>1397451600</v>
      </c>
      <c r="M772" s="9">
        <f t="shared" si="50"/>
        <v>41743.208333333336</v>
      </c>
      <c r="N772" s="9">
        <f t="shared" si="51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2041</v>
      </c>
      <c r="T772" t="s">
        <v>2042</v>
      </c>
    </row>
    <row r="773" spans="1:20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49.446428571428569</v>
      </c>
      <c r="G773" t="s">
        <v>74</v>
      </c>
      <c r="H773">
        <v>26</v>
      </c>
      <c r="I773" s="5">
        <f t="shared" si="49"/>
        <v>106.5</v>
      </c>
      <c r="J773" t="s">
        <v>21</v>
      </c>
      <c r="K773" t="s">
        <v>22</v>
      </c>
      <c r="L773">
        <v>1548482400</v>
      </c>
      <c r="M773" s="9">
        <f t="shared" si="50"/>
        <v>43491.25</v>
      </c>
      <c r="N773" s="9">
        <f t="shared" si="51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2041</v>
      </c>
      <c r="T773" t="s">
        <v>2042</v>
      </c>
    </row>
    <row r="774" spans="1:20" x14ac:dyDescent="0.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113.3596256684492</v>
      </c>
      <c r="G774" t="s">
        <v>20</v>
      </c>
      <c r="H774">
        <v>5139</v>
      </c>
      <c r="I774" s="5">
        <f t="shared" si="49"/>
        <v>32.999805409612762</v>
      </c>
      <c r="J774" t="s">
        <v>21</v>
      </c>
      <c r="K774" t="s">
        <v>22</v>
      </c>
      <c r="L774">
        <v>1549692000</v>
      </c>
      <c r="M774" s="9">
        <f t="shared" si="50"/>
        <v>43505.25</v>
      </c>
      <c r="N774" s="9">
        <f t="shared" si="51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2033</v>
      </c>
      <c r="T774" t="s">
        <v>2047</v>
      </c>
    </row>
    <row r="775" spans="1:20" x14ac:dyDescent="0.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190.55555555555554</v>
      </c>
      <c r="G775" t="s">
        <v>20</v>
      </c>
      <c r="H775">
        <v>2353</v>
      </c>
      <c r="I775" s="5">
        <f t="shared" si="49"/>
        <v>43.00254993625159</v>
      </c>
      <c r="J775" t="s">
        <v>21</v>
      </c>
      <c r="K775" t="s">
        <v>22</v>
      </c>
      <c r="L775">
        <v>1492059600</v>
      </c>
      <c r="M775" s="9">
        <f t="shared" si="50"/>
        <v>42838.208333333328</v>
      </c>
      <c r="N775" s="9">
        <f t="shared" si="51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2041</v>
      </c>
      <c r="T775" t="s">
        <v>2042</v>
      </c>
    </row>
    <row r="776" spans="1:20" x14ac:dyDescent="0.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135.5</v>
      </c>
      <c r="G776" t="s">
        <v>20</v>
      </c>
      <c r="H776">
        <v>78</v>
      </c>
      <c r="I776" s="5">
        <f t="shared" si="49"/>
        <v>86.858974358974365</v>
      </c>
      <c r="J776" t="s">
        <v>107</v>
      </c>
      <c r="K776" t="s">
        <v>108</v>
      </c>
      <c r="L776">
        <v>1463979600</v>
      </c>
      <c r="M776" s="9">
        <f t="shared" si="50"/>
        <v>42513.208333333328</v>
      </c>
      <c r="N776" s="9">
        <f t="shared" si="51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2039</v>
      </c>
      <c r="T776" t="s">
        <v>2040</v>
      </c>
    </row>
    <row r="777" spans="1:20" ht="31.5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10.297872340425531</v>
      </c>
      <c r="G777" t="s">
        <v>14</v>
      </c>
      <c r="H777">
        <v>10</v>
      </c>
      <c r="I777" s="5">
        <f t="shared" si="49"/>
        <v>96.8</v>
      </c>
      <c r="J777" t="s">
        <v>21</v>
      </c>
      <c r="K777" t="s">
        <v>22</v>
      </c>
      <c r="L777">
        <v>1415253600</v>
      </c>
      <c r="M777" s="9">
        <f t="shared" si="50"/>
        <v>41949.25</v>
      </c>
      <c r="N777" s="9">
        <f t="shared" si="51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2033</v>
      </c>
      <c r="T777" t="s">
        <v>2034</v>
      </c>
    </row>
    <row r="778" spans="1:20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65.544223826714799</v>
      </c>
      <c r="G778" t="s">
        <v>14</v>
      </c>
      <c r="H778">
        <v>2201</v>
      </c>
      <c r="I778" s="5">
        <f t="shared" si="49"/>
        <v>32.995456610631528</v>
      </c>
      <c r="J778" t="s">
        <v>21</v>
      </c>
      <c r="K778" t="s">
        <v>22</v>
      </c>
      <c r="L778">
        <v>1562216400</v>
      </c>
      <c r="M778" s="9">
        <f t="shared" si="50"/>
        <v>43650.208333333328</v>
      </c>
      <c r="N778" s="9">
        <f t="shared" si="51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2041</v>
      </c>
      <c r="T778" t="s">
        <v>2042</v>
      </c>
    </row>
    <row r="779" spans="1:20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49.026652452025587</v>
      </c>
      <c r="G779" t="s">
        <v>14</v>
      </c>
      <c r="H779">
        <v>676</v>
      </c>
      <c r="I779" s="5">
        <f t="shared" si="49"/>
        <v>68.028106508875737</v>
      </c>
      <c r="J779" t="s">
        <v>21</v>
      </c>
      <c r="K779" t="s">
        <v>22</v>
      </c>
      <c r="L779">
        <v>1316754000</v>
      </c>
      <c r="M779" s="9">
        <f t="shared" si="50"/>
        <v>40809.208333333336</v>
      </c>
      <c r="N779" s="9">
        <f t="shared" si="51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2041</v>
      </c>
      <c r="T779" t="s">
        <v>2042</v>
      </c>
    </row>
    <row r="780" spans="1:20" x14ac:dyDescent="0.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787.92307692307691</v>
      </c>
      <c r="G780" t="s">
        <v>20</v>
      </c>
      <c r="H780">
        <v>174</v>
      </c>
      <c r="I780" s="5">
        <f t="shared" si="49"/>
        <v>58.867816091954026</v>
      </c>
      <c r="J780" t="s">
        <v>98</v>
      </c>
      <c r="K780" t="s">
        <v>99</v>
      </c>
      <c r="L780">
        <v>1313211600</v>
      </c>
      <c r="M780" s="9">
        <f t="shared" si="50"/>
        <v>40768.208333333336</v>
      </c>
      <c r="N780" s="9">
        <f t="shared" si="51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2043</v>
      </c>
      <c r="T780" t="s">
        <v>2051</v>
      </c>
    </row>
    <row r="781" spans="1:20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80.306347746090154</v>
      </c>
      <c r="G781" t="s">
        <v>14</v>
      </c>
      <c r="H781">
        <v>831</v>
      </c>
      <c r="I781" s="5">
        <f t="shared" si="49"/>
        <v>105.04572803850782</v>
      </c>
      <c r="J781" t="s">
        <v>21</v>
      </c>
      <c r="K781" t="s">
        <v>22</v>
      </c>
      <c r="L781">
        <v>1439528400</v>
      </c>
      <c r="M781" s="9">
        <f t="shared" si="50"/>
        <v>42230.208333333328</v>
      </c>
      <c r="N781" s="9">
        <f t="shared" si="51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2041</v>
      </c>
      <c r="T781" t="s">
        <v>2042</v>
      </c>
    </row>
    <row r="782" spans="1:20" x14ac:dyDescent="0.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106.29411764705883</v>
      </c>
      <c r="G782" t="s">
        <v>20</v>
      </c>
      <c r="H782">
        <v>164</v>
      </c>
      <c r="I782" s="5">
        <f t="shared" si="49"/>
        <v>33.054878048780488</v>
      </c>
      <c r="J782" t="s">
        <v>21</v>
      </c>
      <c r="K782" t="s">
        <v>22</v>
      </c>
      <c r="L782">
        <v>1469163600</v>
      </c>
      <c r="M782" s="9">
        <f t="shared" si="50"/>
        <v>42573.208333333328</v>
      </c>
      <c r="N782" s="9">
        <f t="shared" si="51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2043</v>
      </c>
      <c r="T782" t="s">
        <v>2046</v>
      </c>
    </row>
    <row r="783" spans="1:20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50.735632183908038</v>
      </c>
      <c r="G783" t="s">
        <v>74</v>
      </c>
      <c r="H783">
        <v>56</v>
      </c>
      <c r="I783" s="5">
        <f t="shared" si="49"/>
        <v>78.821428571428569</v>
      </c>
      <c r="J783" t="s">
        <v>98</v>
      </c>
      <c r="K783" t="s">
        <v>99</v>
      </c>
      <c r="L783">
        <v>1288501200</v>
      </c>
      <c r="M783" s="9">
        <f t="shared" si="50"/>
        <v>40482.208333333336</v>
      </c>
      <c r="N783" s="9">
        <f t="shared" si="51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2041</v>
      </c>
      <c r="T783" t="s">
        <v>2042</v>
      </c>
    </row>
    <row r="784" spans="1:20" x14ac:dyDescent="0.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215.31372549019611</v>
      </c>
      <c r="G784" t="s">
        <v>20</v>
      </c>
      <c r="H784">
        <v>161</v>
      </c>
      <c r="I784" s="5">
        <f t="shared" si="49"/>
        <v>68.204968944099377</v>
      </c>
      <c r="J784" t="s">
        <v>21</v>
      </c>
      <c r="K784" t="s">
        <v>22</v>
      </c>
      <c r="L784">
        <v>1298959200</v>
      </c>
      <c r="M784" s="9">
        <f t="shared" si="50"/>
        <v>40603.25</v>
      </c>
      <c r="N784" s="9">
        <f t="shared" si="51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2043</v>
      </c>
      <c r="T784" t="s">
        <v>2051</v>
      </c>
    </row>
    <row r="785" spans="1:20" x14ac:dyDescent="0.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141.22972972972974</v>
      </c>
      <c r="G785" t="s">
        <v>20</v>
      </c>
      <c r="H785">
        <v>138</v>
      </c>
      <c r="I785" s="5">
        <f t="shared" si="49"/>
        <v>75.731884057971016</v>
      </c>
      <c r="J785" t="s">
        <v>21</v>
      </c>
      <c r="K785" t="s">
        <v>22</v>
      </c>
      <c r="L785">
        <v>1387260000</v>
      </c>
      <c r="M785" s="9">
        <f t="shared" si="50"/>
        <v>41625.25</v>
      </c>
      <c r="N785" s="9">
        <f t="shared" si="51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2033</v>
      </c>
      <c r="T785" t="s">
        <v>2034</v>
      </c>
    </row>
    <row r="786" spans="1:20" x14ac:dyDescent="0.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115.33745781777279</v>
      </c>
      <c r="G786" t="s">
        <v>20</v>
      </c>
      <c r="H786">
        <v>3308</v>
      </c>
      <c r="I786" s="5">
        <f t="shared" si="49"/>
        <v>30.996070133010882</v>
      </c>
      <c r="J786" t="s">
        <v>21</v>
      </c>
      <c r="K786" t="s">
        <v>22</v>
      </c>
      <c r="L786">
        <v>1457244000</v>
      </c>
      <c r="M786" s="9">
        <f t="shared" si="50"/>
        <v>42435.25</v>
      </c>
      <c r="N786" s="9">
        <f t="shared" si="51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2039</v>
      </c>
      <c r="T786" t="s">
        <v>2040</v>
      </c>
    </row>
    <row r="787" spans="1:20" ht="31.5" x14ac:dyDescent="0.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193.11940298507463</v>
      </c>
      <c r="G787" t="s">
        <v>20</v>
      </c>
      <c r="H787">
        <v>127</v>
      </c>
      <c r="I787" s="5">
        <f t="shared" si="49"/>
        <v>101.88188976377953</v>
      </c>
      <c r="J787" t="s">
        <v>26</v>
      </c>
      <c r="K787" t="s">
        <v>27</v>
      </c>
      <c r="L787">
        <v>1556341200</v>
      </c>
      <c r="M787" s="9">
        <f t="shared" si="50"/>
        <v>43582.208333333328</v>
      </c>
      <c r="N787" s="9">
        <f t="shared" si="51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2043</v>
      </c>
      <c r="T787" t="s">
        <v>2051</v>
      </c>
    </row>
    <row r="788" spans="1:20" x14ac:dyDescent="0.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729.73333333333335</v>
      </c>
      <c r="G788" t="s">
        <v>20</v>
      </c>
      <c r="H788">
        <v>207</v>
      </c>
      <c r="I788" s="5">
        <f t="shared" si="49"/>
        <v>52.879227053140099</v>
      </c>
      <c r="J788" t="s">
        <v>107</v>
      </c>
      <c r="K788" t="s">
        <v>108</v>
      </c>
      <c r="L788">
        <v>1522126800</v>
      </c>
      <c r="M788" s="9">
        <f t="shared" si="50"/>
        <v>43186.208333333328</v>
      </c>
      <c r="N788" s="9">
        <f t="shared" si="51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2033</v>
      </c>
      <c r="T788" t="s">
        <v>2058</v>
      </c>
    </row>
    <row r="789" spans="1:20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99.66339869281046</v>
      </c>
      <c r="G789" t="s">
        <v>14</v>
      </c>
      <c r="H789">
        <v>859</v>
      </c>
      <c r="I789" s="5">
        <f t="shared" si="49"/>
        <v>71.005820721769496</v>
      </c>
      <c r="J789" t="s">
        <v>15</v>
      </c>
      <c r="K789" t="s">
        <v>16</v>
      </c>
      <c r="L789">
        <v>1305954000</v>
      </c>
      <c r="M789" s="9">
        <f t="shared" si="50"/>
        <v>40684.208333333336</v>
      </c>
      <c r="N789" s="9">
        <f t="shared" si="51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2033</v>
      </c>
      <c r="T789" t="s">
        <v>2034</v>
      </c>
    </row>
    <row r="790" spans="1:20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88.166666666666671</v>
      </c>
      <c r="G790" t="s">
        <v>47</v>
      </c>
      <c r="H790">
        <v>31</v>
      </c>
      <c r="I790" s="5">
        <f t="shared" si="49"/>
        <v>102.38709677419355</v>
      </c>
      <c r="J790" t="s">
        <v>21</v>
      </c>
      <c r="K790" t="s">
        <v>22</v>
      </c>
      <c r="L790">
        <v>1350709200</v>
      </c>
      <c r="M790" s="9">
        <f t="shared" si="50"/>
        <v>41202.208333333336</v>
      </c>
      <c r="N790" s="9">
        <f t="shared" si="51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2043</v>
      </c>
      <c r="T790" t="s">
        <v>2051</v>
      </c>
    </row>
    <row r="791" spans="1:20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37.233333333333334</v>
      </c>
      <c r="G791" t="s">
        <v>14</v>
      </c>
      <c r="H791">
        <v>45</v>
      </c>
      <c r="I791" s="5">
        <f t="shared" si="49"/>
        <v>74.466666666666669</v>
      </c>
      <c r="J791" t="s">
        <v>21</v>
      </c>
      <c r="K791" t="s">
        <v>22</v>
      </c>
      <c r="L791">
        <v>1401166800</v>
      </c>
      <c r="M791" s="9">
        <f t="shared" si="50"/>
        <v>41786.208333333336</v>
      </c>
      <c r="N791" s="9">
        <f t="shared" si="51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2041</v>
      </c>
      <c r="T791" t="s">
        <v>2042</v>
      </c>
    </row>
    <row r="792" spans="1:20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30.540075309306079</v>
      </c>
      <c r="G792" t="s">
        <v>74</v>
      </c>
      <c r="H792">
        <v>1113</v>
      </c>
      <c r="I792" s="5">
        <f t="shared" si="49"/>
        <v>51.009883198562441</v>
      </c>
      <c r="J792" t="s">
        <v>21</v>
      </c>
      <c r="K792" t="s">
        <v>22</v>
      </c>
      <c r="L792">
        <v>1266127200</v>
      </c>
      <c r="M792" s="9">
        <f t="shared" si="50"/>
        <v>40223.25</v>
      </c>
      <c r="N792" s="9">
        <f t="shared" si="51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2041</v>
      </c>
      <c r="T792" t="s">
        <v>2042</v>
      </c>
    </row>
    <row r="793" spans="1:20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25.714285714285712</v>
      </c>
      <c r="G793" t="s">
        <v>14</v>
      </c>
      <c r="H793">
        <v>6</v>
      </c>
      <c r="I793" s="5">
        <f t="shared" si="49"/>
        <v>90</v>
      </c>
      <c r="J793" t="s">
        <v>21</v>
      </c>
      <c r="K793" t="s">
        <v>22</v>
      </c>
      <c r="L793">
        <v>1481436000</v>
      </c>
      <c r="M793" s="9">
        <f t="shared" si="50"/>
        <v>42715.25</v>
      </c>
      <c r="N793" s="9">
        <f t="shared" si="51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2037</v>
      </c>
      <c r="T793" t="s">
        <v>2038</v>
      </c>
    </row>
    <row r="794" spans="1:20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34</v>
      </c>
      <c r="G794" t="s">
        <v>14</v>
      </c>
      <c r="H794">
        <v>7</v>
      </c>
      <c r="I794" s="5">
        <f t="shared" si="49"/>
        <v>97.142857142857139</v>
      </c>
      <c r="J794" t="s">
        <v>21</v>
      </c>
      <c r="K794" t="s">
        <v>22</v>
      </c>
      <c r="L794">
        <v>1372222800</v>
      </c>
      <c r="M794" s="9">
        <f t="shared" si="50"/>
        <v>41451.208333333336</v>
      </c>
      <c r="N794" s="9">
        <f t="shared" si="51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2041</v>
      </c>
      <c r="T794" t="s">
        <v>2042</v>
      </c>
    </row>
    <row r="795" spans="1:20" x14ac:dyDescent="0.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1185.909090909091</v>
      </c>
      <c r="G795" t="s">
        <v>20</v>
      </c>
      <c r="H795">
        <v>181</v>
      </c>
      <c r="I795" s="5">
        <f t="shared" si="49"/>
        <v>72.071823204419886</v>
      </c>
      <c r="J795" t="s">
        <v>98</v>
      </c>
      <c r="K795" t="s">
        <v>99</v>
      </c>
      <c r="L795">
        <v>1372136400</v>
      </c>
      <c r="M795" s="9">
        <f t="shared" si="50"/>
        <v>41450.208333333336</v>
      </c>
      <c r="N795" s="9">
        <f t="shared" si="51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2049</v>
      </c>
      <c r="T795" t="s">
        <v>2050</v>
      </c>
    </row>
    <row r="796" spans="1:20" x14ac:dyDescent="0.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125.39393939393939</v>
      </c>
      <c r="G796" t="s">
        <v>20</v>
      </c>
      <c r="H796">
        <v>110</v>
      </c>
      <c r="I796" s="5">
        <f t="shared" si="49"/>
        <v>75.236363636363635</v>
      </c>
      <c r="J796" t="s">
        <v>21</v>
      </c>
      <c r="K796" t="s">
        <v>22</v>
      </c>
      <c r="L796">
        <v>1513922400</v>
      </c>
      <c r="M796" s="9">
        <f t="shared" si="50"/>
        <v>43091.25</v>
      </c>
      <c r="N796" s="9">
        <f t="shared" si="51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2033</v>
      </c>
      <c r="T796" t="s">
        <v>2034</v>
      </c>
    </row>
    <row r="797" spans="1:20" ht="31.5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14.394366197183098</v>
      </c>
      <c r="G797" t="s">
        <v>14</v>
      </c>
      <c r="H797">
        <v>31</v>
      </c>
      <c r="I797" s="5">
        <f t="shared" si="49"/>
        <v>32.967741935483872</v>
      </c>
      <c r="J797" t="s">
        <v>21</v>
      </c>
      <c r="K797" t="s">
        <v>22</v>
      </c>
      <c r="L797">
        <v>1477976400</v>
      </c>
      <c r="M797" s="9">
        <f t="shared" si="50"/>
        <v>42675.208333333328</v>
      </c>
      <c r="N797" s="9">
        <f t="shared" si="51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2043</v>
      </c>
      <c r="T797" t="s">
        <v>2046</v>
      </c>
    </row>
    <row r="798" spans="1:20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54.807692307692314</v>
      </c>
      <c r="G798" t="s">
        <v>14</v>
      </c>
      <c r="H798">
        <v>78</v>
      </c>
      <c r="I798" s="5">
        <f t="shared" si="49"/>
        <v>54.807692307692307</v>
      </c>
      <c r="J798" t="s">
        <v>21</v>
      </c>
      <c r="K798" t="s">
        <v>22</v>
      </c>
      <c r="L798">
        <v>1407474000</v>
      </c>
      <c r="M798" s="9">
        <f t="shared" si="50"/>
        <v>41859.208333333336</v>
      </c>
      <c r="N798" s="9">
        <f t="shared" si="51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2035</v>
      </c>
      <c r="T798" t="s">
        <v>2061</v>
      </c>
    </row>
    <row r="799" spans="1:20" x14ac:dyDescent="0.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109.63157894736841</v>
      </c>
      <c r="G799" t="s">
        <v>20</v>
      </c>
      <c r="H799">
        <v>185</v>
      </c>
      <c r="I799" s="5">
        <f t="shared" si="49"/>
        <v>45.037837837837834</v>
      </c>
      <c r="J799" t="s">
        <v>21</v>
      </c>
      <c r="K799" t="s">
        <v>22</v>
      </c>
      <c r="L799">
        <v>1546149600</v>
      </c>
      <c r="M799" s="9">
        <f t="shared" si="50"/>
        <v>43464.25</v>
      </c>
      <c r="N799" s="9">
        <f t="shared" si="51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2039</v>
      </c>
      <c r="T799" t="s">
        <v>2040</v>
      </c>
    </row>
    <row r="800" spans="1:20" x14ac:dyDescent="0.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188.47058823529412</v>
      </c>
      <c r="G800" t="s">
        <v>20</v>
      </c>
      <c r="H800">
        <v>121</v>
      </c>
      <c r="I800" s="5">
        <f t="shared" si="49"/>
        <v>52.958677685950413</v>
      </c>
      <c r="J800" t="s">
        <v>21</v>
      </c>
      <c r="K800" t="s">
        <v>22</v>
      </c>
      <c r="L800">
        <v>1338440400</v>
      </c>
      <c r="M800" s="9">
        <f t="shared" si="50"/>
        <v>41060.208333333336</v>
      </c>
      <c r="N800" s="9">
        <f t="shared" si="51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2041</v>
      </c>
      <c r="T800" t="s">
        <v>2042</v>
      </c>
    </row>
    <row r="801" spans="1:20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87.008284023668637</v>
      </c>
      <c r="G801" t="s">
        <v>14</v>
      </c>
      <c r="H801">
        <v>1225</v>
      </c>
      <c r="I801" s="5">
        <f t="shared" si="49"/>
        <v>60.017959183673469</v>
      </c>
      <c r="J801" t="s">
        <v>40</v>
      </c>
      <c r="K801" t="s">
        <v>41</v>
      </c>
      <c r="L801">
        <v>1454133600</v>
      </c>
      <c r="M801" s="9">
        <f t="shared" si="50"/>
        <v>42399.25</v>
      </c>
      <c r="N801" s="9">
        <f t="shared" si="51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2041</v>
      </c>
      <c r="T801" t="s">
        <v>2042</v>
      </c>
    </row>
    <row r="802" spans="1:20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1</v>
      </c>
      <c r="G802" t="s">
        <v>14</v>
      </c>
      <c r="H802">
        <v>1</v>
      </c>
      <c r="I802" s="5">
        <f t="shared" si="49"/>
        <v>1</v>
      </c>
      <c r="J802" t="s">
        <v>98</v>
      </c>
      <c r="K802" t="s">
        <v>99</v>
      </c>
      <c r="L802">
        <v>1434085200</v>
      </c>
      <c r="M802" s="9">
        <f t="shared" si="50"/>
        <v>42167.208333333328</v>
      </c>
      <c r="N802" s="9">
        <f t="shared" si="51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2033</v>
      </c>
      <c r="T802" t="s">
        <v>2034</v>
      </c>
    </row>
    <row r="803" spans="1:20" x14ac:dyDescent="0.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202.9130434782609</v>
      </c>
      <c r="G803" t="s">
        <v>20</v>
      </c>
      <c r="H803">
        <v>106</v>
      </c>
      <c r="I803" s="5">
        <f t="shared" si="49"/>
        <v>44.028301886792455</v>
      </c>
      <c r="J803" t="s">
        <v>21</v>
      </c>
      <c r="K803" t="s">
        <v>22</v>
      </c>
      <c r="L803">
        <v>1577772000</v>
      </c>
      <c r="M803" s="9">
        <f t="shared" si="50"/>
        <v>43830.25</v>
      </c>
      <c r="N803" s="9">
        <f t="shared" si="51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197.03225806451613</v>
      </c>
      <c r="G804" t="s">
        <v>20</v>
      </c>
      <c r="H804">
        <v>142</v>
      </c>
      <c r="I804" s="5">
        <f t="shared" si="49"/>
        <v>86.028169014084511</v>
      </c>
      <c r="J804" t="s">
        <v>21</v>
      </c>
      <c r="K804" t="s">
        <v>22</v>
      </c>
      <c r="L804">
        <v>1562216400</v>
      </c>
      <c r="M804" s="9">
        <f t="shared" si="50"/>
        <v>43650.208333333328</v>
      </c>
      <c r="N804" s="9">
        <f t="shared" si="51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107</v>
      </c>
      <c r="G805" t="s">
        <v>20</v>
      </c>
      <c r="H805">
        <v>233</v>
      </c>
      <c r="I805" s="5">
        <f t="shared" si="49"/>
        <v>28.012875536480685</v>
      </c>
      <c r="J805" t="s">
        <v>21</v>
      </c>
      <c r="K805" t="s">
        <v>22</v>
      </c>
      <c r="L805">
        <v>1548568800</v>
      </c>
      <c r="M805" s="9">
        <f t="shared" si="50"/>
        <v>43492.25</v>
      </c>
      <c r="N805" s="9">
        <f t="shared" si="51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2041</v>
      </c>
      <c r="T805" t="s">
        <v>2042</v>
      </c>
    </row>
    <row r="806" spans="1:20" x14ac:dyDescent="0.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268.73076923076923</v>
      </c>
      <c r="G806" t="s">
        <v>20</v>
      </c>
      <c r="H806">
        <v>218</v>
      </c>
      <c r="I806" s="5">
        <f t="shared" si="49"/>
        <v>32.050458715596328</v>
      </c>
      <c r="J806" t="s">
        <v>21</v>
      </c>
      <c r="K806" t="s">
        <v>22</v>
      </c>
      <c r="L806">
        <v>1514872800</v>
      </c>
      <c r="M806" s="9">
        <f t="shared" si="50"/>
        <v>43102.25</v>
      </c>
      <c r="N806" s="9">
        <f t="shared" si="51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2033</v>
      </c>
      <c r="T806" t="s">
        <v>2034</v>
      </c>
    </row>
    <row r="807" spans="1:20" ht="31.5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50.845360824742272</v>
      </c>
      <c r="G807" t="s">
        <v>14</v>
      </c>
      <c r="H807">
        <v>67</v>
      </c>
      <c r="I807" s="5">
        <f t="shared" si="49"/>
        <v>73.611940298507463</v>
      </c>
      <c r="J807" t="s">
        <v>26</v>
      </c>
      <c r="K807" t="s">
        <v>27</v>
      </c>
      <c r="L807">
        <v>1416031200</v>
      </c>
      <c r="M807" s="9">
        <f t="shared" si="50"/>
        <v>41958.25</v>
      </c>
      <c r="N807" s="9">
        <f t="shared" si="51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2043</v>
      </c>
      <c r="T807" t="s">
        <v>2044</v>
      </c>
    </row>
    <row r="808" spans="1:20" x14ac:dyDescent="0.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1180.2857142857142</v>
      </c>
      <c r="G808" t="s">
        <v>20</v>
      </c>
      <c r="H808">
        <v>76</v>
      </c>
      <c r="I808" s="5">
        <f t="shared" si="49"/>
        <v>108.71052631578948</v>
      </c>
      <c r="J808" t="s">
        <v>21</v>
      </c>
      <c r="K808" t="s">
        <v>22</v>
      </c>
      <c r="L808">
        <v>1330927200</v>
      </c>
      <c r="M808" s="9">
        <f t="shared" si="50"/>
        <v>40973.25</v>
      </c>
      <c r="N808" s="9">
        <f t="shared" si="51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2043</v>
      </c>
      <c r="T808" t="s">
        <v>2046</v>
      </c>
    </row>
    <row r="809" spans="1:20" x14ac:dyDescent="0.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264</v>
      </c>
      <c r="G809" t="s">
        <v>20</v>
      </c>
      <c r="H809">
        <v>43</v>
      </c>
      <c r="I809" s="5">
        <f t="shared" si="49"/>
        <v>42.97674418604651</v>
      </c>
      <c r="J809" t="s">
        <v>21</v>
      </c>
      <c r="K809" t="s">
        <v>22</v>
      </c>
      <c r="L809">
        <v>1571115600</v>
      </c>
      <c r="M809" s="9">
        <f t="shared" si="50"/>
        <v>43753.208333333328</v>
      </c>
      <c r="N809" s="9">
        <f t="shared" si="51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2041</v>
      </c>
      <c r="T809" t="s">
        <v>2042</v>
      </c>
    </row>
    <row r="810" spans="1:20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30.44230769230769</v>
      </c>
      <c r="G810" t="s">
        <v>14</v>
      </c>
      <c r="H810">
        <v>19</v>
      </c>
      <c r="I810" s="5">
        <f t="shared" si="49"/>
        <v>83.315789473684205</v>
      </c>
      <c r="J810" t="s">
        <v>21</v>
      </c>
      <c r="K810" t="s">
        <v>22</v>
      </c>
      <c r="L810">
        <v>1463461200</v>
      </c>
      <c r="M810" s="9">
        <f t="shared" si="50"/>
        <v>42507.208333333328</v>
      </c>
      <c r="N810" s="9">
        <f t="shared" si="51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2037</v>
      </c>
      <c r="T810" t="s">
        <v>2038</v>
      </c>
    </row>
    <row r="811" spans="1:20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62.880681818181813</v>
      </c>
      <c r="G811" t="s">
        <v>14</v>
      </c>
      <c r="H811">
        <v>2108</v>
      </c>
      <c r="I811" s="5">
        <f t="shared" si="49"/>
        <v>42</v>
      </c>
      <c r="J811" t="s">
        <v>98</v>
      </c>
      <c r="K811" t="s">
        <v>99</v>
      </c>
      <c r="L811">
        <v>1344920400</v>
      </c>
      <c r="M811" s="9">
        <f t="shared" si="50"/>
        <v>41135.208333333336</v>
      </c>
      <c r="N811" s="9">
        <f t="shared" si="51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2043</v>
      </c>
      <c r="T811" t="s">
        <v>2044</v>
      </c>
    </row>
    <row r="812" spans="1:20" x14ac:dyDescent="0.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193.125</v>
      </c>
      <c r="G812" t="s">
        <v>20</v>
      </c>
      <c r="H812">
        <v>221</v>
      </c>
      <c r="I812" s="5">
        <f t="shared" si="49"/>
        <v>55.927601809954751</v>
      </c>
      <c r="J812" t="s">
        <v>21</v>
      </c>
      <c r="K812" t="s">
        <v>22</v>
      </c>
      <c r="L812">
        <v>1511848800</v>
      </c>
      <c r="M812" s="9">
        <f t="shared" si="50"/>
        <v>43067.25</v>
      </c>
      <c r="N812" s="9">
        <f t="shared" si="51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2041</v>
      </c>
      <c r="T812" t="s">
        <v>2042</v>
      </c>
    </row>
    <row r="813" spans="1:20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77.102702702702715</v>
      </c>
      <c r="G813" t="s">
        <v>14</v>
      </c>
      <c r="H813">
        <v>679</v>
      </c>
      <c r="I813" s="5">
        <f t="shared" si="49"/>
        <v>105.03681885125184</v>
      </c>
      <c r="J813" t="s">
        <v>21</v>
      </c>
      <c r="K813" t="s">
        <v>22</v>
      </c>
      <c r="L813">
        <v>1452319200</v>
      </c>
      <c r="M813" s="9">
        <f t="shared" si="50"/>
        <v>42378.25</v>
      </c>
      <c r="N813" s="9">
        <f t="shared" si="51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2035</v>
      </c>
      <c r="T813" t="s">
        <v>2052</v>
      </c>
    </row>
    <row r="814" spans="1:20" x14ac:dyDescent="0.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225.52763819095478</v>
      </c>
      <c r="G814" t="s">
        <v>20</v>
      </c>
      <c r="H814">
        <v>2805</v>
      </c>
      <c r="I814" s="5">
        <f t="shared" si="49"/>
        <v>48</v>
      </c>
      <c r="J814" t="s">
        <v>15</v>
      </c>
      <c r="K814" t="s">
        <v>16</v>
      </c>
      <c r="L814">
        <v>1523854800</v>
      </c>
      <c r="M814" s="9">
        <f t="shared" si="50"/>
        <v>43206.208333333328</v>
      </c>
      <c r="N814" s="9">
        <f t="shared" si="51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2049</v>
      </c>
      <c r="T814" t="s">
        <v>2050</v>
      </c>
    </row>
    <row r="815" spans="1:20" x14ac:dyDescent="0.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239.40625</v>
      </c>
      <c r="G815" t="s">
        <v>20</v>
      </c>
      <c r="H815">
        <v>68</v>
      </c>
      <c r="I815" s="5">
        <f t="shared" si="49"/>
        <v>112.66176470588235</v>
      </c>
      <c r="J815" t="s">
        <v>21</v>
      </c>
      <c r="K815" t="s">
        <v>22</v>
      </c>
      <c r="L815">
        <v>1346043600</v>
      </c>
      <c r="M815" s="9">
        <f t="shared" si="50"/>
        <v>41148.208333333336</v>
      </c>
      <c r="N815" s="9">
        <f t="shared" si="51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2035</v>
      </c>
      <c r="T815" t="s">
        <v>2052</v>
      </c>
    </row>
    <row r="816" spans="1:20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92.1875</v>
      </c>
      <c r="G816" t="s">
        <v>14</v>
      </c>
      <c r="H816">
        <v>36</v>
      </c>
      <c r="I816" s="5">
        <f t="shared" si="49"/>
        <v>81.944444444444443</v>
      </c>
      <c r="J816" t="s">
        <v>36</v>
      </c>
      <c r="K816" t="s">
        <v>37</v>
      </c>
      <c r="L816">
        <v>1464325200</v>
      </c>
      <c r="M816" s="9">
        <f t="shared" si="50"/>
        <v>42517.208333333328</v>
      </c>
      <c r="N816" s="9">
        <f t="shared" si="51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2033</v>
      </c>
      <c r="T816" t="s">
        <v>2034</v>
      </c>
    </row>
    <row r="817" spans="1:20" ht="31.5" x14ac:dyDescent="0.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130.23333333333335</v>
      </c>
      <c r="G817" t="s">
        <v>20</v>
      </c>
      <c r="H817">
        <v>183</v>
      </c>
      <c r="I817" s="5">
        <f t="shared" si="49"/>
        <v>64.049180327868854</v>
      </c>
      <c r="J817" t="s">
        <v>15</v>
      </c>
      <c r="K817" t="s">
        <v>16</v>
      </c>
      <c r="L817">
        <v>1511935200</v>
      </c>
      <c r="M817" s="9">
        <f t="shared" si="50"/>
        <v>43068.25</v>
      </c>
      <c r="N817" s="9">
        <f t="shared" si="51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2033</v>
      </c>
      <c r="T817" t="s">
        <v>2034</v>
      </c>
    </row>
    <row r="818" spans="1:20" x14ac:dyDescent="0.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615.21739130434787</v>
      </c>
      <c r="G818" t="s">
        <v>20</v>
      </c>
      <c r="H818">
        <v>133</v>
      </c>
      <c r="I818" s="5">
        <f t="shared" si="49"/>
        <v>106.39097744360902</v>
      </c>
      <c r="J818" t="s">
        <v>21</v>
      </c>
      <c r="K818" t="s">
        <v>22</v>
      </c>
      <c r="L818">
        <v>1392012000</v>
      </c>
      <c r="M818" s="9">
        <f t="shared" si="50"/>
        <v>41680.25</v>
      </c>
      <c r="N818" s="9">
        <f t="shared" si="51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2041</v>
      </c>
      <c r="T818" t="s">
        <v>2042</v>
      </c>
    </row>
    <row r="819" spans="1:20" x14ac:dyDescent="0.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368.79532163742692</v>
      </c>
      <c r="G819" t="s">
        <v>20</v>
      </c>
      <c r="H819">
        <v>2489</v>
      </c>
      <c r="I819" s="5">
        <f t="shared" si="49"/>
        <v>76.011249497790274</v>
      </c>
      <c r="J819" t="s">
        <v>107</v>
      </c>
      <c r="K819" t="s">
        <v>108</v>
      </c>
      <c r="L819">
        <v>1556946000</v>
      </c>
      <c r="M819" s="9">
        <f t="shared" si="50"/>
        <v>43589.208333333328</v>
      </c>
      <c r="N819" s="9">
        <f t="shared" si="51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2049</v>
      </c>
      <c r="T819" t="s">
        <v>2050</v>
      </c>
    </row>
    <row r="820" spans="1:20" x14ac:dyDescent="0.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1094.8571428571429</v>
      </c>
      <c r="G820" t="s">
        <v>20</v>
      </c>
      <c r="H820">
        <v>69</v>
      </c>
      <c r="I820" s="5">
        <f t="shared" si="49"/>
        <v>111.07246376811594</v>
      </c>
      <c r="J820" t="s">
        <v>21</v>
      </c>
      <c r="K820" t="s">
        <v>22</v>
      </c>
      <c r="L820">
        <v>1548050400</v>
      </c>
      <c r="M820" s="9">
        <f t="shared" si="50"/>
        <v>43486.25</v>
      </c>
      <c r="N820" s="9">
        <f t="shared" si="51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2041</v>
      </c>
      <c r="T820" t="s">
        <v>2042</v>
      </c>
    </row>
    <row r="821" spans="1:20" ht="31.5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50.662921348314605</v>
      </c>
      <c r="G821" t="s">
        <v>14</v>
      </c>
      <c r="H821">
        <v>47</v>
      </c>
      <c r="I821" s="5">
        <f t="shared" si="49"/>
        <v>95.936170212765958</v>
      </c>
      <c r="J821" t="s">
        <v>21</v>
      </c>
      <c r="K821" t="s">
        <v>22</v>
      </c>
      <c r="L821">
        <v>1353736800</v>
      </c>
      <c r="M821" s="9">
        <f t="shared" si="50"/>
        <v>41237.25</v>
      </c>
      <c r="N821" s="9">
        <f t="shared" si="51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2035</v>
      </c>
      <c r="T821" t="s">
        <v>2052</v>
      </c>
    </row>
    <row r="822" spans="1:20" x14ac:dyDescent="0.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800.6</v>
      </c>
      <c r="G822" t="s">
        <v>20</v>
      </c>
      <c r="H822">
        <v>279</v>
      </c>
      <c r="I822" s="5">
        <f t="shared" si="49"/>
        <v>43.043010752688176</v>
      </c>
      <c r="J822" t="s">
        <v>40</v>
      </c>
      <c r="K822" t="s">
        <v>41</v>
      </c>
      <c r="L822">
        <v>1532840400</v>
      </c>
      <c r="M822" s="9">
        <f t="shared" si="50"/>
        <v>43310.208333333328</v>
      </c>
      <c r="N822" s="9">
        <f t="shared" si="51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2033</v>
      </c>
      <c r="T822" t="s">
        <v>2034</v>
      </c>
    </row>
    <row r="823" spans="1:20" x14ac:dyDescent="0.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291.28571428571428</v>
      </c>
      <c r="G823" t="s">
        <v>20</v>
      </c>
      <c r="H823">
        <v>210</v>
      </c>
      <c r="I823" s="5">
        <f t="shared" si="49"/>
        <v>67.966666666666669</v>
      </c>
      <c r="J823" t="s">
        <v>21</v>
      </c>
      <c r="K823" t="s">
        <v>22</v>
      </c>
      <c r="L823">
        <v>1488261600</v>
      </c>
      <c r="M823" s="9">
        <f t="shared" si="50"/>
        <v>42794.25</v>
      </c>
      <c r="N823" s="9">
        <f t="shared" si="51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2043</v>
      </c>
      <c r="T823" t="s">
        <v>2044</v>
      </c>
    </row>
    <row r="824" spans="1:20" x14ac:dyDescent="0.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349.9666666666667</v>
      </c>
      <c r="G824" t="s">
        <v>20</v>
      </c>
      <c r="H824">
        <v>2100</v>
      </c>
      <c r="I824" s="5">
        <f t="shared" si="49"/>
        <v>89.991428571428571</v>
      </c>
      <c r="J824" t="s">
        <v>21</v>
      </c>
      <c r="K824" t="s">
        <v>22</v>
      </c>
      <c r="L824">
        <v>1393567200</v>
      </c>
      <c r="M824" s="9">
        <f t="shared" si="50"/>
        <v>41698.25</v>
      </c>
      <c r="N824" s="9">
        <f t="shared" si="51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2033</v>
      </c>
      <c r="T824" t="s">
        <v>2034</v>
      </c>
    </row>
    <row r="825" spans="1:20" x14ac:dyDescent="0.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357.07317073170731</v>
      </c>
      <c r="G825" t="s">
        <v>20</v>
      </c>
      <c r="H825">
        <v>252</v>
      </c>
      <c r="I825" s="5">
        <f t="shared" si="49"/>
        <v>58.095238095238095</v>
      </c>
      <c r="J825" t="s">
        <v>21</v>
      </c>
      <c r="K825" t="s">
        <v>22</v>
      </c>
      <c r="L825">
        <v>1410325200</v>
      </c>
      <c r="M825" s="9">
        <f t="shared" si="50"/>
        <v>41892.208333333336</v>
      </c>
      <c r="N825" s="9">
        <f t="shared" si="51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2033</v>
      </c>
      <c r="T825" t="s">
        <v>2034</v>
      </c>
    </row>
    <row r="826" spans="1:20" x14ac:dyDescent="0.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126.48941176470588</v>
      </c>
      <c r="G826" t="s">
        <v>20</v>
      </c>
      <c r="H826">
        <v>1280</v>
      </c>
      <c r="I826" s="5">
        <f t="shared" si="49"/>
        <v>83.996875000000003</v>
      </c>
      <c r="J826" t="s">
        <v>21</v>
      </c>
      <c r="K826" t="s">
        <v>22</v>
      </c>
      <c r="L826">
        <v>1276923600</v>
      </c>
      <c r="M826" s="9">
        <f t="shared" si="50"/>
        <v>40348.208333333336</v>
      </c>
      <c r="N826" s="9">
        <f t="shared" si="51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2049</v>
      </c>
      <c r="T826" t="s">
        <v>2050</v>
      </c>
    </row>
    <row r="827" spans="1:20" x14ac:dyDescent="0.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387.5</v>
      </c>
      <c r="G827" t="s">
        <v>20</v>
      </c>
      <c r="H827">
        <v>157</v>
      </c>
      <c r="I827" s="5">
        <f t="shared" si="49"/>
        <v>88.853503184713375</v>
      </c>
      <c r="J827" t="s">
        <v>40</v>
      </c>
      <c r="K827" t="s">
        <v>41</v>
      </c>
      <c r="L827">
        <v>1500958800</v>
      </c>
      <c r="M827" s="9">
        <f t="shared" si="50"/>
        <v>42941.208333333328</v>
      </c>
      <c r="N827" s="9">
        <f t="shared" si="51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2043</v>
      </c>
      <c r="T827" t="s">
        <v>2053</v>
      </c>
    </row>
    <row r="828" spans="1:20" ht="31.5" x14ac:dyDescent="0.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457.03571428571428</v>
      </c>
      <c r="G828" t="s">
        <v>20</v>
      </c>
      <c r="H828">
        <v>194</v>
      </c>
      <c r="I828" s="5">
        <f t="shared" si="49"/>
        <v>65.963917525773198</v>
      </c>
      <c r="J828" t="s">
        <v>21</v>
      </c>
      <c r="K828" t="s">
        <v>22</v>
      </c>
      <c r="L828">
        <v>1292220000</v>
      </c>
      <c r="M828" s="9">
        <f t="shared" si="50"/>
        <v>40525.25</v>
      </c>
      <c r="N828" s="9">
        <f t="shared" si="51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2041</v>
      </c>
      <c r="T828" t="s">
        <v>2042</v>
      </c>
    </row>
    <row r="829" spans="1:20" ht="31.5" x14ac:dyDescent="0.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266.69565217391306</v>
      </c>
      <c r="G829" t="s">
        <v>20</v>
      </c>
      <c r="H829">
        <v>82</v>
      </c>
      <c r="I829" s="5">
        <f t="shared" si="49"/>
        <v>74.804878048780495</v>
      </c>
      <c r="J829" t="s">
        <v>26</v>
      </c>
      <c r="K829" t="s">
        <v>27</v>
      </c>
      <c r="L829">
        <v>1304398800</v>
      </c>
      <c r="M829" s="9">
        <f t="shared" si="50"/>
        <v>40666.208333333336</v>
      </c>
      <c r="N829" s="9">
        <f t="shared" si="51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2043</v>
      </c>
      <c r="T829" t="s">
        <v>2046</v>
      </c>
    </row>
    <row r="830" spans="1:20" ht="31.5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69</v>
      </c>
      <c r="G830" t="s">
        <v>14</v>
      </c>
      <c r="H830">
        <v>70</v>
      </c>
      <c r="I830" s="5">
        <f t="shared" si="49"/>
        <v>69.98571428571428</v>
      </c>
      <c r="J830" t="s">
        <v>21</v>
      </c>
      <c r="K830" t="s">
        <v>22</v>
      </c>
      <c r="L830">
        <v>1535432400</v>
      </c>
      <c r="M830" s="9">
        <f t="shared" si="50"/>
        <v>43340.208333333328</v>
      </c>
      <c r="N830" s="9">
        <f t="shared" si="51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2041</v>
      </c>
      <c r="T830" t="s">
        <v>2042</v>
      </c>
    </row>
    <row r="831" spans="1:20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51.34375</v>
      </c>
      <c r="G831" t="s">
        <v>14</v>
      </c>
      <c r="H831">
        <v>154</v>
      </c>
      <c r="I831" s="5">
        <f t="shared" si="49"/>
        <v>32.006493506493506</v>
      </c>
      <c r="J831" t="s">
        <v>21</v>
      </c>
      <c r="K831" t="s">
        <v>22</v>
      </c>
      <c r="L831">
        <v>1433826000</v>
      </c>
      <c r="M831" s="9">
        <f t="shared" si="50"/>
        <v>42164.208333333328</v>
      </c>
      <c r="N831" s="9">
        <f t="shared" si="51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2041</v>
      </c>
      <c r="T831" t="s">
        <v>2042</v>
      </c>
    </row>
    <row r="832" spans="1:20" ht="31.5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</v>
      </c>
      <c r="G832" t="s">
        <v>14</v>
      </c>
      <c r="H832">
        <v>22</v>
      </c>
      <c r="I832" s="5">
        <f t="shared" si="49"/>
        <v>64.727272727272734</v>
      </c>
      <c r="J832" t="s">
        <v>21</v>
      </c>
      <c r="K832" t="s">
        <v>22</v>
      </c>
      <c r="L832">
        <v>1514959200</v>
      </c>
      <c r="M832" s="9">
        <f t="shared" si="50"/>
        <v>43103.25</v>
      </c>
      <c r="N832" s="9">
        <f t="shared" si="51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2041</v>
      </c>
      <c r="T832" t="s">
        <v>2042</v>
      </c>
    </row>
    <row r="833" spans="1:20" ht="31.5" x14ac:dyDescent="0.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108.97734294541709</v>
      </c>
      <c r="G833" t="s">
        <v>20</v>
      </c>
      <c r="H833">
        <v>4233</v>
      </c>
      <c r="I833" s="5">
        <f t="shared" si="49"/>
        <v>24.998110087408456</v>
      </c>
      <c r="J833" t="s">
        <v>21</v>
      </c>
      <c r="K833" t="s">
        <v>22</v>
      </c>
      <c r="L833">
        <v>1332738000</v>
      </c>
      <c r="M833" s="9">
        <f t="shared" si="50"/>
        <v>40994.208333333336</v>
      </c>
      <c r="N833" s="9">
        <f t="shared" si="51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315.17592592592592</v>
      </c>
      <c r="G834" t="s">
        <v>20</v>
      </c>
      <c r="H834">
        <v>1297</v>
      </c>
      <c r="I834" s="5">
        <f t="shared" si="49"/>
        <v>104.97764070932922</v>
      </c>
      <c r="J834" t="s">
        <v>36</v>
      </c>
      <c r="K834" t="s">
        <v>37</v>
      </c>
      <c r="L834">
        <v>1445490000</v>
      </c>
      <c r="M834" s="9">
        <f t="shared" si="50"/>
        <v>42299.208333333328</v>
      </c>
      <c r="N834" s="9">
        <f t="shared" si="51"/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2049</v>
      </c>
      <c r="T834" t="s">
        <v>2059</v>
      </c>
    </row>
    <row r="835" spans="1:20" x14ac:dyDescent="0.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(E835/D835)*100</f>
        <v>157.69117647058823</v>
      </c>
      <c r="G835" t="s">
        <v>20</v>
      </c>
      <c r="H835">
        <v>165</v>
      </c>
      <c r="I835" s="5">
        <f t="shared" ref="I835:I898" si="53">E835/H835</f>
        <v>64.987878787878785</v>
      </c>
      <c r="J835" t="s">
        <v>36</v>
      </c>
      <c r="K835" t="s">
        <v>37</v>
      </c>
      <c r="L835">
        <v>1297663200</v>
      </c>
      <c r="M835" s="9">
        <f t="shared" ref="M835:M898" si="54">L835/86400+25569</f>
        <v>40588.25</v>
      </c>
      <c r="N835" s="9">
        <f t="shared" ref="N835:N898" si="55">O835/86400+25569</f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2049</v>
      </c>
      <c r="T835" t="s">
        <v>2059</v>
      </c>
    </row>
    <row r="836" spans="1:20" x14ac:dyDescent="0.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153.8082191780822</v>
      </c>
      <c r="G836" t="s">
        <v>20</v>
      </c>
      <c r="H836">
        <v>119</v>
      </c>
      <c r="I836" s="5">
        <f t="shared" si="53"/>
        <v>94.352941176470594</v>
      </c>
      <c r="J836" t="s">
        <v>21</v>
      </c>
      <c r="K836" t="s">
        <v>22</v>
      </c>
      <c r="L836">
        <v>1371963600</v>
      </c>
      <c r="M836" s="9">
        <f t="shared" si="54"/>
        <v>41448.208333333336</v>
      </c>
      <c r="N836" s="9">
        <f t="shared" si="55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2041</v>
      </c>
      <c r="T836" t="s">
        <v>2042</v>
      </c>
    </row>
    <row r="837" spans="1:20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89.738979118329468</v>
      </c>
      <c r="G837" t="s">
        <v>14</v>
      </c>
      <c r="H837">
        <v>1758</v>
      </c>
      <c r="I837" s="5">
        <f t="shared" si="53"/>
        <v>44.001706484641637</v>
      </c>
      <c r="J837" t="s">
        <v>21</v>
      </c>
      <c r="K837" t="s">
        <v>22</v>
      </c>
      <c r="L837">
        <v>1425103200</v>
      </c>
      <c r="M837" s="9">
        <f t="shared" si="54"/>
        <v>42063.25</v>
      </c>
      <c r="N837" s="9">
        <f t="shared" si="55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2039</v>
      </c>
      <c r="T837" t="s">
        <v>2040</v>
      </c>
    </row>
    <row r="838" spans="1:20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75.135802469135797</v>
      </c>
      <c r="G838" t="s">
        <v>14</v>
      </c>
      <c r="H838">
        <v>94</v>
      </c>
      <c r="I838" s="5">
        <f t="shared" si="53"/>
        <v>64.744680851063833</v>
      </c>
      <c r="J838" t="s">
        <v>21</v>
      </c>
      <c r="K838" t="s">
        <v>22</v>
      </c>
      <c r="L838">
        <v>1265349600</v>
      </c>
      <c r="M838" s="9">
        <f t="shared" si="54"/>
        <v>40214.25</v>
      </c>
      <c r="N838" s="9">
        <f t="shared" si="55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2033</v>
      </c>
      <c r="T838" t="s">
        <v>2047</v>
      </c>
    </row>
    <row r="839" spans="1:20" x14ac:dyDescent="0.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852.88135593220341</v>
      </c>
      <c r="G839" t="s">
        <v>20</v>
      </c>
      <c r="H839">
        <v>1797</v>
      </c>
      <c r="I839" s="5">
        <f t="shared" si="53"/>
        <v>84.00667779632721</v>
      </c>
      <c r="J839" t="s">
        <v>21</v>
      </c>
      <c r="K839" t="s">
        <v>22</v>
      </c>
      <c r="L839">
        <v>1301202000</v>
      </c>
      <c r="M839" s="9">
        <f t="shared" si="54"/>
        <v>40629.208333333336</v>
      </c>
      <c r="N839" s="9">
        <f t="shared" si="55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2033</v>
      </c>
      <c r="T839" t="s">
        <v>2058</v>
      </c>
    </row>
    <row r="840" spans="1:20" x14ac:dyDescent="0.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138.90625</v>
      </c>
      <c r="G840" t="s">
        <v>20</v>
      </c>
      <c r="H840">
        <v>261</v>
      </c>
      <c r="I840" s="5">
        <f t="shared" si="53"/>
        <v>34.061302681992338</v>
      </c>
      <c r="J840" t="s">
        <v>21</v>
      </c>
      <c r="K840" t="s">
        <v>22</v>
      </c>
      <c r="L840">
        <v>1538024400</v>
      </c>
      <c r="M840" s="9">
        <f t="shared" si="54"/>
        <v>43370.208333333328</v>
      </c>
      <c r="N840" s="9">
        <f t="shared" si="55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2041</v>
      </c>
      <c r="T840" t="s">
        <v>2042</v>
      </c>
    </row>
    <row r="841" spans="1:20" x14ac:dyDescent="0.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190.18181818181819</v>
      </c>
      <c r="G841" t="s">
        <v>20</v>
      </c>
      <c r="H841">
        <v>157</v>
      </c>
      <c r="I841" s="5">
        <f t="shared" si="53"/>
        <v>93.273885350318466</v>
      </c>
      <c r="J841" t="s">
        <v>21</v>
      </c>
      <c r="K841" t="s">
        <v>22</v>
      </c>
      <c r="L841">
        <v>1395032400</v>
      </c>
      <c r="M841" s="9">
        <f t="shared" si="54"/>
        <v>41715.208333333336</v>
      </c>
      <c r="N841" s="9">
        <f t="shared" si="55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2043</v>
      </c>
      <c r="T841" t="s">
        <v>2044</v>
      </c>
    </row>
    <row r="842" spans="1:20" x14ac:dyDescent="0.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100.24333619948409</v>
      </c>
      <c r="G842" t="s">
        <v>20</v>
      </c>
      <c r="H842">
        <v>3533</v>
      </c>
      <c r="I842" s="5">
        <f t="shared" si="53"/>
        <v>32.998301726577978</v>
      </c>
      <c r="J842" t="s">
        <v>21</v>
      </c>
      <c r="K842" t="s">
        <v>22</v>
      </c>
      <c r="L842">
        <v>1405486800</v>
      </c>
      <c r="M842" s="9">
        <f t="shared" si="54"/>
        <v>41836.208333333336</v>
      </c>
      <c r="N842" s="9">
        <f t="shared" si="55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2041</v>
      </c>
      <c r="T842" t="s">
        <v>2042</v>
      </c>
    </row>
    <row r="843" spans="1:20" x14ac:dyDescent="0.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142.75824175824175</v>
      </c>
      <c r="G843" t="s">
        <v>20</v>
      </c>
      <c r="H843">
        <v>155</v>
      </c>
      <c r="I843" s="5">
        <f t="shared" si="53"/>
        <v>83.812903225806451</v>
      </c>
      <c r="J843" t="s">
        <v>21</v>
      </c>
      <c r="K843" t="s">
        <v>22</v>
      </c>
      <c r="L843">
        <v>1455861600</v>
      </c>
      <c r="M843" s="9">
        <f t="shared" si="54"/>
        <v>42419.25</v>
      </c>
      <c r="N843" s="9">
        <f t="shared" si="55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2039</v>
      </c>
      <c r="T843" t="s">
        <v>2040</v>
      </c>
    </row>
    <row r="844" spans="1:20" ht="31.5" x14ac:dyDescent="0.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563.13333333333333</v>
      </c>
      <c r="G844" t="s">
        <v>20</v>
      </c>
      <c r="H844">
        <v>132</v>
      </c>
      <c r="I844" s="5">
        <f t="shared" si="53"/>
        <v>63.992424242424242</v>
      </c>
      <c r="J844" t="s">
        <v>107</v>
      </c>
      <c r="K844" t="s">
        <v>108</v>
      </c>
      <c r="L844">
        <v>1529038800</v>
      </c>
      <c r="M844" s="9">
        <f t="shared" si="54"/>
        <v>43266.208333333328</v>
      </c>
      <c r="N844" s="9">
        <f t="shared" si="55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2039</v>
      </c>
      <c r="T844" t="s">
        <v>2048</v>
      </c>
    </row>
    <row r="845" spans="1:20" ht="31.5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30.715909090909086</v>
      </c>
      <c r="G845" t="s">
        <v>14</v>
      </c>
      <c r="H845">
        <v>33</v>
      </c>
      <c r="I845" s="5">
        <f t="shared" si="53"/>
        <v>81.909090909090907</v>
      </c>
      <c r="J845" t="s">
        <v>21</v>
      </c>
      <c r="K845" t="s">
        <v>22</v>
      </c>
      <c r="L845">
        <v>1535259600</v>
      </c>
      <c r="M845" s="9">
        <f t="shared" si="54"/>
        <v>43338.208333333328</v>
      </c>
      <c r="N845" s="9">
        <f t="shared" si="55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99.39772727272728</v>
      </c>
      <c r="G846" t="s">
        <v>74</v>
      </c>
      <c r="H846">
        <v>94</v>
      </c>
      <c r="I846" s="5">
        <f t="shared" si="53"/>
        <v>93.053191489361708</v>
      </c>
      <c r="J846" t="s">
        <v>21</v>
      </c>
      <c r="K846" t="s">
        <v>22</v>
      </c>
      <c r="L846">
        <v>1327212000</v>
      </c>
      <c r="M846" s="9">
        <f t="shared" si="54"/>
        <v>40930.25</v>
      </c>
      <c r="N846" s="9">
        <f t="shared" si="55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2043</v>
      </c>
      <c r="T846" t="s">
        <v>2044</v>
      </c>
    </row>
    <row r="847" spans="1:20" x14ac:dyDescent="0.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197.54935622317598</v>
      </c>
      <c r="G847" t="s">
        <v>20</v>
      </c>
      <c r="H847">
        <v>1354</v>
      </c>
      <c r="I847" s="5">
        <f t="shared" si="53"/>
        <v>101.98449039881831</v>
      </c>
      <c r="J847" t="s">
        <v>40</v>
      </c>
      <c r="K847" t="s">
        <v>41</v>
      </c>
      <c r="L847">
        <v>1526360400</v>
      </c>
      <c r="M847" s="9">
        <f t="shared" si="54"/>
        <v>43235.208333333328</v>
      </c>
      <c r="N847" s="9">
        <f t="shared" si="55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2039</v>
      </c>
      <c r="T847" t="s">
        <v>2040</v>
      </c>
    </row>
    <row r="848" spans="1:20" x14ac:dyDescent="0.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508.5</v>
      </c>
      <c r="G848" t="s">
        <v>20</v>
      </c>
      <c r="H848">
        <v>48</v>
      </c>
      <c r="I848" s="5">
        <f t="shared" si="53"/>
        <v>105.9375</v>
      </c>
      <c r="J848" t="s">
        <v>21</v>
      </c>
      <c r="K848" t="s">
        <v>22</v>
      </c>
      <c r="L848">
        <v>1532149200</v>
      </c>
      <c r="M848" s="9">
        <f t="shared" si="54"/>
        <v>43302.208333333328</v>
      </c>
      <c r="N848" s="9">
        <f t="shared" si="55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2039</v>
      </c>
      <c r="T848" t="s">
        <v>2040</v>
      </c>
    </row>
    <row r="849" spans="1:20" x14ac:dyDescent="0.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237.74468085106383</v>
      </c>
      <c r="G849" t="s">
        <v>20</v>
      </c>
      <c r="H849">
        <v>110</v>
      </c>
      <c r="I849" s="5">
        <f t="shared" si="53"/>
        <v>101.58181818181818</v>
      </c>
      <c r="J849" t="s">
        <v>21</v>
      </c>
      <c r="K849" t="s">
        <v>22</v>
      </c>
      <c r="L849">
        <v>1515304800</v>
      </c>
      <c r="M849" s="9">
        <f t="shared" si="54"/>
        <v>43107.25</v>
      </c>
      <c r="N849" s="9">
        <f t="shared" si="55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2037</v>
      </c>
      <c r="T849" t="s">
        <v>2038</v>
      </c>
    </row>
    <row r="850" spans="1:20" x14ac:dyDescent="0.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338.46875</v>
      </c>
      <c r="G850" t="s">
        <v>20</v>
      </c>
      <c r="H850">
        <v>172</v>
      </c>
      <c r="I850" s="5">
        <f t="shared" si="53"/>
        <v>62.970930232558139</v>
      </c>
      <c r="J850" t="s">
        <v>21</v>
      </c>
      <c r="K850" t="s">
        <v>22</v>
      </c>
      <c r="L850">
        <v>1276318800</v>
      </c>
      <c r="M850" s="9">
        <f t="shared" si="54"/>
        <v>40341.208333333336</v>
      </c>
      <c r="N850" s="9">
        <f t="shared" si="55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2043</v>
      </c>
      <c r="T850" t="s">
        <v>2046</v>
      </c>
    </row>
    <row r="851" spans="1:20" x14ac:dyDescent="0.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133.08955223880596</v>
      </c>
      <c r="G851" t="s">
        <v>20</v>
      </c>
      <c r="H851">
        <v>307</v>
      </c>
      <c r="I851" s="5">
        <f t="shared" si="53"/>
        <v>29.045602605863191</v>
      </c>
      <c r="J851" t="s">
        <v>21</v>
      </c>
      <c r="K851" t="s">
        <v>22</v>
      </c>
      <c r="L851">
        <v>1328767200</v>
      </c>
      <c r="M851" s="9">
        <f t="shared" si="54"/>
        <v>40948.25</v>
      </c>
      <c r="N851" s="9">
        <f t="shared" si="55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2033</v>
      </c>
      <c r="T851" t="s">
        <v>2047</v>
      </c>
    </row>
    <row r="852" spans="1:20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1</v>
      </c>
      <c r="G852" t="s">
        <v>14</v>
      </c>
      <c r="H852">
        <v>1</v>
      </c>
      <c r="I852" s="5">
        <f t="shared" si="53"/>
        <v>1</v>
      </c>
      <c r="J852" t="s">
        <v>21</v>
      </c>
      <c r="K852" t="s">
        <v>22</v>
      </c>
      <c r="L852">
        <v>1321682400</v>
      </c>
      <c r="M852" s="9">
        <f t="shared" si="54"/>
        <v>40866.25</v>
      </c>
      <c r="N852" s="9">
        <f t="shared" si="55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2033</v>
      </c>
      <c r="T852" t="s">
        <v>2034</v>
      </c>
    </row>
    <row r="853" spans="1:20" ht="31.5" x14ac:dyDescent="0.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207.79999999999998</v>
      </c>
      <c r="G853" t="s">
        <v>20</v>
      </c>
      <c r="H853">
        <v>160</v>
      </c>
      <c r="I853" s="5">
        <f t="shared" si="53"/>
        <v>77.924999999999997</v>
      </c>
      <c r="J853" t="s">
        <v>21</v>
      </c>
      <c r="K853" t="s">
        <v>22</v>
      </c>
      <c r="L853">
        <v>1335934800</v>
      </c>
      <c r="M853" s="9">
        <f t="shared" si="54"/>
        <v>41031.208333333336</v>
      </c>
      <c r="N853" s="9">
        <f t="shared" si="55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2033</v>
      </c>
      <c r="T853" t="s">
        <v>2045</v>
      </c>
    </row>
    <row r="854" spans="1:20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51.122448979591837</v>
      </c>
      <c r="G854" t="s">
        <v>14</v>
      </c>
      <c r="H854">
        <v>31</v>
      </c>
      <c r="I854" s="5">
        <f t="shared" si="53"/>
        <v>80.806451612903231</v>
      </c>
      <c r="J854" t="s">
        <v>21</v>
      </c>
      <c r="K854" t="s">
        <v>22</v>
      </c>
      <c r="L854">
        <v>1310792400</v>
      </c>
      <c r="M854" s="9">
        <f t="shared" si="54"/>
        <v>40740.208333333336</v>
      </c>
      <c r="N854" s="9">
        <f t="shared" si="55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2035</v>
      </c>
      <c r="T854" t="s">
        <v>2052</v>
      </c>
    </row>
    <row r="855" spans="1:20" x14ac:dyDescent="0.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652.05847953216369</v>
      </c>
      <c r="G855" t="s">
        <v>20</v>
      </c>
      <c r="H855">
        <v>1467</v>
      </c>
      <c r="I855" s="5">
        <f t="shared" si="53"/>
        <v>76.006816632583508</v>
      </c>
      <c r="J855" t="s">
        <v>15</v>
      </c>
      <c r="K855" t="s">
        <v>16</v>
      </c>
      <c r="L855">
        <v>1308546000</v>
      </c>
      <c r="M855" s="9">
        <f t="shared" si="54"/>
        <v>40714.208333333336</v>
      </c>
      <c r="N855" s="9">
        <f t="shared" si="55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2033</v>
      </c>
      <c r="T855" t="s">
        <v>2047</v>
      </c>
    </row>
    <row r="856" spans="1:20" x14ac:dyDescent="0.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113.63099415204678</v>
      </c>
      <c r="G856" t="s">
        <v>20</v>
      </c>
      <c r="H856">
        <v>2662</v>
      </c>
      <c r="I856" s="5">
        <f t="shared" si="53"/>
        <v>72.993613824192337</v>
      </c>
      <c r="J856" t="s">
        <v>15</v>
      </c>
      <c r="K856" t="s">
        <v>16</v>
      </c>
      <c r="L856">
        <v>1574056800</v>
      </c>
      <c r="M856" s="9">
        <f t="shared" si="54"/>
        <v>43787.25</v>
      </c>
      <c r="N856" s="9">
        <f t="shared" si="55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2049</v>
      </c>
      <c r="T856" t="s">
        <v>2036</v>
      </c>
    </row>
    <row r="857" spans="1:20" x14ac:dyDescent="0.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102.37606837606839</v>
      </c>
      <c r="G857" t="s">
        <v>20</v>
      </c>
      <c r="H857">
        <v>452</v>
      </c>
      <c r="I857" s="5">
        <f t="shared" si="53"/>
        <v>53</v>
      </c>
      <c r="J857" t="s">
        <v>26</v>
      </c>
      <c r="K857" t="s">
        <v>27</v>
      </c>
      <c r="L857">
        <v>1308373200</v>
      </c>
      <c r="M857" s="9">
        <f t="shared" si="54"/>
        <v>40712.208333333336</v>
      </c>
      <c r="N857" s="9">
        <f t="shared" si="55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2041</v>
      </c>
      <c r="T857" t="s">
        <v>2042</v>
      </c>
    </row>
    <row r="858" spans="1:20" x14ac:dyDescent="0.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356.58333333333331</v>
      </c>
      <c r="G858" t="s">
        <v>20</v>
      </c>
      <c r="H858">
        <v>158</v>
      </c>
      <c r="I858" s="5">
        <f t="shared" si="53"/>
        <v>54.164556962025316</v>
      </c>
      <c r="J858" t="s">
        <v>21</v>
      </c>
      <c r="K858" t="s">
        <v>22</v>
      </c>
      <c r="L858">
        <v>1335243600</v>
      </c>
      <c r="M858" s="9">
        <f t="shared" si="54"/>
        <v>41023.208333333336</v>
      </c>
      <c r="N858" s="9">
        <f t="shared" si="55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2037</v>
      </c>
      <c r="T858" t="s">
        <v>2038</v>
      </c>
    </row>
    <row r="859" spans="1:20" ht="31.5" x14ac:dyDescent="0.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139.86792452830187</v>
      </c>
      <c r="G859" t="s">
        <v>20</v>
      </c>
      <c r="H859">
        <v>225</v>
      </c>
      <c r="I859" s="5">
        <f t="shared" si="53"/>
        <v>32.946666666666665</v>
      </c>
      <c r="J859" t="s">
        <v>98</v>
      </c>
      <c r="K859" t="s">
        <v>99</v>
      </c>
      <c r="L859">
        <v>1328421600</v>
      </c>
      <c r="M859" s="9">
        <f t="shared" si="54"/>
        <v>40944.25</v>
      </c>
      <c r="N859" s="9">
        <f t="shared" si="55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2043</v>
      </c>
      <c r="T859" t="s">
        <v>2053</v>
      </c>
    </row>
    <row r="860" spans="1:20" ht="31.5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69.45</v>
      </c>
      <c r="G860" t="s">
        <v>14</v>
      </c>
      <c r="H860">
        <v>35</v>
      </c>
      <c r="I860" s="5">
        <f t="shared" si="53"/>
        <v>79.371428571428567</v>
      </c>
      <c r="J860" t="s">
        <v>21</v>
      </c>
      <c r="K860" t="s">
        <v>22</v>
      </c>
      <c r="L860">
        <v>1524286800</v>
      </c>
      <c r="M860" s="9">
        <f t="shared" si="54"/>
        <v>43211.208333333328</v>
      </c>
      <c r="N860" s="9">
        <f t="shared" si="55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2037</v>
      </c>
      <c r="T860" t="s">
        <v>2038</v>
      </c>
    </row>
    <row r="861" spans="1:20" ht="31.5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35.534246575342465</v>
      </c>
      <c r="G861" t="s">
        <v>14</v>
      </c>
      <c r="H861">
        <v>63</v>
      </c>
      <c r="I861" s="5">
        <f t="shared" si="53"/>
        <v>41.174603174603178</v>
      </c>
      <c r="J861" t="s">
        <v>21</v>
      </c>
      <c r="K861" t="s">
        <v>22</v>
      </c>
      <c r="L861">
        <v>1362117600</v>
      </c>
      <c r="M861" s="9">
        <f t="shared" si="54"/>
        <v>41334.25</v>
      </c>
      <c r="N861" s="9">
        <f t="shared" si="55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2041</v>
      </c>
      <c r="T861" t="s">
        <v>2042</v>
      </c>
    </row>
    <row r="862" spans="1:20" ht="31.5" x14ac:dyDescent="0.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251.65</v>
      </c>
      <c r="G862" t="s">
        <v>20</v>
      </c>
      <c r="H862">
        <v>65</v>
      </c>
      <c r="I862" s="5">
        <f t="shared" si="53"/>
        <v>77.430769230769229</v>
      </c>
      <c r="J862" t="s">
        <v>21</v>
      </c>
      <c r="K862" t="s">
        <v>22</v>
      </c>
      <c r="L862">
        <v>1550556000</v>
      </c>
      <c r="M862" s="9">
        <f t="shared" si="54"/>
        <v>43515.25</v>
      </c>
      <c r="N862" s="9">
        <f t="shared" si="55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2039</v>
      </c>
      <c r="T862" t="s">
        <v>2048</v>
      </c>
    </row>
    <row r="863" spans="1:20" x14ac:dyDescent="0.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105.87500000000001</v>
      </c>
      <c r="G863" t="s">
        <v>20</v>
      </c>
      <c r="H863">
        <v>163</v>
      </c>
      <c r="I863" s="5">
        <f t="shared" si="53"/>
        <v>57.159509202453989</v>
      </c>
      <c r="J863" t="s">
        <v>21</v>
      </c>
      <c r="K863" t="s">
        <v>22</v>
      </c>
      <c r="L863">
        <v>1269147600</v>
      </c>
      <c r="M863" s="9">
        <f t="shared" si="54"/>
        <v>40258.208333333336</v>
      </c>
      <c r="N863" s="9">
        <f t="shared" si="55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2041</v>
      </c>
      <c r="T863" t="s">
        <v>2042</v>
      </c>
    </row>
    <row r="864" spans="1:20" x14ac:dyDescent="0.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187.42857142857144</v>
      </c>
      <c r="G864" t="s">
        <v>20</v>
      </c>
      <c r="H864">
        <v>85</v>
      </c>
      <c r="I864" s="5">
        <f t="shared" si="53"/>
        <v>77.17647058823529</v>
      </c>
      <c r="J864" t="s">
        <v>21</v>
      </c>
      <c r="K864" t="s">
        <v>22</v>
      </c>
      <c r="L864">
        <v>1312174800</v>
      </c>
      <c r="M864" s="9">
        <f t="shared" si="54"/>
        <v>40756.208333333336</v>
      </c>
      <c r="N864" s="9">
        <f t="shared" si="55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2041</v>
      </c>
      <c r="T864" t="s">
        <v>2042</v>
      </c>
    </row>
    <row r="865" spans="1:20" x14ac:dyDescent="0.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386.78571428571428</v>
      </c>
      <c r="G865" t="s">
        <v>20</v>
      </c>
      <c r="H865">
        <v>217</v>
      </c>
      <c r="I865" s="5">
        <f t="shared" si="53"/>
        <v>24.953917050691246</v>
      </c>
      <c r="J865" t="s">
        <v>21</v>
      </c>
      <c r="K865" t="s">
        <v>22</v>
      </c>
      <c r="L865">
        <v>1434517200</v>
      </c>
      <c r="M865" s="9">
        <f t="shared" si="54"/>
        <v>42172.208333333328</v>
      </c>
      <c r="N865" s="9">
        <f t="shared" si="55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2043</v>
      </c>
      <c r="T865" t="s">
        <v>2060</v>
      </c>
    </row>
    <row r="866" spans="1:20" x14ac:dyDescent="0.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347.07142857142856</v>
      </c>
      <c r="G866" t="s">
        <v>20</v>
      </c>
      <c r="H866">
        <v>150</v>
      </c>
      <c r="I866" s="5">
        <f t="shared" si="53"/>
        <v>97.18</v>
      </c>
      <c r="J866" t="s">
        <v>21</v>
      </c>
      <c r="K866" t="s">
        <v>22</v>
      </c>
      <c r="L866">
        <v>1471582800</v>
      </c>
      <c r="M866" s="9">
        <f t="shared" si="54"/>
        <v>42601.208333333328</v>
      </c>
      <c r="N866" s="9">
        <f t="shared" si="55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2043</v>
      </c>
      <c r="T866" t="s">
        <v>2053</v>
      </c>
    </row>
    <row r="867" spans="1:20" x14ac:dyDescent="0.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185.82098765432099</v>
      </c>
      <c r="G867" t="s">
        <v>20</v>
      </c>
      <c r="H867">
        <v>3272</v>
      </c>
      <c r="I867" s="5">
        <f t="shared" si="53"/>
        <v>46.000916870415651</v>
      </c>
      <c r="J867" t="s">
        <v>21</v>
      </c>
      <c r="K867" t="s">
        <v>22</v>
      </c>
      <c r="L867">
        <v>1410757200</v>
      </c>
      <c r="M867" s="9">
        <f t="shared" si="54"/>
        <v>41897.208333333336</v>
      </c>
      <c r="N867" s="9">
        <f t="shared" si="55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2041</v>
      </c>
      <c r="T867" t="s">
        <v>2042</v>
      </c>
    </row>
    <row r="868" spans="1:20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43.241247264770237</v>
      </c>
      <c r="G868" t="s">
        <v>74</v>
      </c>
      <c r="H868">
        <v>898</v>
      </c>
      <c r="I868" s="5">
        <f t="shared" si="53"/>
        <v>88.023385300668153</v>
      </c>
      <c r="J868" t="s">
        <v>21</v>
      </c>
      <c r="K868" t="s">
        <v>22</v>
      </c>
      <c r="L868">
        <v>1304830800</v>
      </c>
      <c r="M868" s="9">
        <f t="shared" si="54"/>
        <v>40671.208333333336</v>
      </c>
      <c r="N868" s="9">
        <f t="shared" si="55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162.4375</v>
      </c>
      <c r="G869" t="s">
        <v>20</v>
      </c>
      <c r="H869">
        <v>300</v>
      </c>
      <c r="I869" s="5">
        <f t="shared" si="53"/>
        <v>25.99</v>
      </c>
      <c r="J869" t="s">
        <v>21</v>
      </c>
      <c r="K869" t="s">
        <v>22</v>
      </c>
      <c r="L869">
        <v>1539061200</v>
      </c>
      <c r="M869" s="9">
        <f t="shared" si="54"/>
        <v>43382.208333333328</v>
      </c>
      <c r="N869" s="9">
        <f t="shared" si="55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2037</v>
      </c>
      <c r="T869" t="s">
        <v>2038</v>
      </c>
    </row>
    <row r="870" spans="1:20" x14ac:dyDescent="0.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184.84285714285716</v>
      </c>
      <c r="G870" t="s">
        <v>20</v>
      </c>
      <c r="H870">
        <v>126</v>
      </c>
      <c r="I870" s="5">
        <f t="shared" si="53"/>
        <v>102.69047619047619</v>
      </c>
      <c r="J870" t="s">
        <v>21</v>
      </c>
      <c r="K870" t="s">
        <v>22</v>
      </c>
      <c r="L870">
        <v>1381554000</v>
      </c>
      <c r="M870" s="9">
        <f t="shared" si="54"/>
        <v>41559.208333333336</v>
      </c>
      <c r="N870" s="9">
        <f t="shared" si="55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2041</v>
      </c>
      <c r="T870" t="s">
        <v>2042</v>
      </c>
    </row>
    <row r="871" spans="1:20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23.703520691785052</v>
      </c>
      <c r="G871" t="s">
        <v>14</v>
      </c>
      <c r="H871">
        <v>526</v>
      </c>
      <c r="I871" s="5">
        <f t="shared" si="53"/>
        <v>72.958174904942965</v>
      </c>
      <c r="J871" t="s">
        <v>21</v>
      </c>
      <c r="K871" t="s">
        <v>22</v>
      </c>
      <c r="L871">
        <v>1277096400</v>
      </c>
      <c r="M871" s="9">
        <f t="shared" si="54"/>
        <v>40350.208333333336</v>
      </c>
      <c r="N871" s="9">
        <f t="shared" si="55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2043</v>
      </c>
      <c r="T871" t="s">
        <v>2046</v>
      </c>
    </row>
    <row r="872" spans="1:20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89.870129870129873</v>
      </c>
      <c r="G872" t="s">
        <v>14</v>
      </c>
      <c r="H872">
        <v>121</v>
      </c>
      <c r="I872" s="5">
        <f t="shared" si="53"/>
        <v>57.190082644628099</v>
      </c>
      <c r="J872" t="s">
        <v>21</v>
      </c>
      <c r="K872" t="s">
        <v>22</v>
      </c>
      <c r="L872">
        <v>1440392400</v>
      </c>
      <c r="M872" s="9">
        <f t="shared" si="54"/>
        <v>42240.208333333328</v>
      </c>
      <c r="N872" s="9">
        <f t="shared" si="55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2041</v>
      </c>
      <c r="T872" t="s">
        <v>2042</v>
      </c>
    </row>
    <row r="873" spans="1:20" ht="31.5" x14ac:dyDescent="0.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272.6041958041958</v>
      </c>
      <c r="G873" t="s">
        <v>20</v>
      </c>
      <c r="H873">
        <v>2320</v>
      </c>
      <c r="I873" s="5">
        <f t="shared" si="53"/>
        <v>84.013793103448279</v>
      </c>
      <c r="J873" t="s">
        <v>21</v>
      </c>
      <c r="K873" t="s">
        <v>22</v>
      </c>
      <c r="L873">
        <v>1509512400</v>
      </c>
      <c r="M873" s="9">
        <f t="shared" si="54"/>
        <v>43040.208333333328</v>
      </c>
      <c r="N873" s="9">
        <f t="shared" si="55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2041</v>
      </c>
      <c r="T873" t="s">
        <v>2042</v>
      </c>
    </row>
    <row r="874" spans="1:20" x14ac:dyDescent="0.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170.04255319148936</v>
      </c>
      <c r="G874" t="s">
        <v>20</v>
      </c>
      <c r="H874">
        <v>81</v>
      </c>
      <c r="I874" s="5">
        <f t="shared" si="53"/>
        <v>98.666666666666671</v>
      </c>
      <c r="J874" t="s">
        <v>26</v>
      </c>
      <c r="K874" t="s">
        <v>27</v>
      </c>
      <c r="L874">
        <v>1535950800</v>
      </c>
      <c r="M874" s="9">
        <f t="shared" si="54"/>
        <v>43346.208333333328</v>
      </c>
      <c r="N874" s="9">
        <f t="shared" si="55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2043</v>
      </c>
      <c r="T874" t="s">
        <v>2063</v>
      </c>
    </row>
    <row r="875" spans="1:20" x14ac:dyDescent="0.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188.28503562945369</v>
      </c>
      <c r="G875" t="s">
        <v>20</v>
      </c>
      <c r="H875">
        <v>1887</v>
      </c>
      <c r="I875" s="5">
        <f t="shared" si="53"/>
        <v>42.007419183889773</v>
      </c>
      <c r="J875" t="s">
        <v>21</v>
      </c>
      <c r="K875" t="s">
        <v>22</v>
      </c>
      <c r="L875">
        <v>1389160800</v>
      </c>
      <c r="M875" s="9">
        <f t="shared" si="54"/>
        <v>41647.25</v>
      </c>
      <c r="N875" s="9">
        <f t="shared" si="55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346.93532338308455</v>
      </c>
      <c r="G876" t="s">
        <v>20</v>
      </c>
      <c r="H876">
        <v>4358</v>
      </c>
      <c r="I876" s="5">
        <f t="shared" si="53"/>
        <v>32.002753556677376</v>
      </c>
      <c r="J876" t="s">
        <v>21</v>
      </c>
      <c r="K876" t="s">
        <v>22</v>
      </c>
      <c r="L876">
        <v>1271998800</v>
      </c>
      <c r="M876" s="9">
        <f t="shared" si="54"/>
        <v>40291.208333333336</v>
      </c>
      <c r="N876" s="9">
        <f t="shared" si="55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69.177215189873422</v>
      </c>
      <c r="G877" t="s">
        <v>14</v>
      </c>
      <c r="H877">
        <v>67</v>
      </c>
      <c r="I877" s="5">
        <f t="shared" si="53"/>
        <v>81.567164179104481</v>
      </c>
      <c r="J877" t="s">
        <v>21</v>
      </c>
      <c r="K877" t="s">
        <v>22</v>
      </c>
      <c r="L877">
        <v>1294898400</v>
      </c>
      <c r="M877" s="9">
        <f t="shared" si="54"/>
        <v>40556.25</v>
      </c>
      <c r="N877" s="9">
        <f t="shared" si="55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2033</v>
      </c>
      <c r="T877" t="s">
        <v>2034</v>
      </c>
    </row>
    <row r="878" spans="1:20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25.433734939759034</v>
      </c>
      <c r="G878" t="s">
        <v>14</v>
      </c>
      <c r="H878">
        <v>57</v>
      </c>
      <c r="I878" s="5">
        <f t="shared" si="53"/>
        <v>37.035087719298247</v>
      </c>
      <c r="J878" t="s">
        <v>15</v>
      </c>
      <c r="K878" t="s">
        <v>16</v>
      </c>
      <c r="L878">
        <v>1559970000</v>
      </c>
      <c r="M878" s="9">
        <f t="shared" si="54"/>
        <v>43624.208333333328</v>
      </c>
      <c r="N878" s="9">
        <f t="shared" si="55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77.400977995110026</v>
      </c>
      <c r="G879" t="s">
        <v>14</v>
      </c>
      <c r="H879">
        <v>1229</v>
      </c>
      <c r="I879" s="5">
        <f t="shared" si="53"/>
        <v>103.033360455655</v>
      </c>
      <c r="J879" t="s">
        <v>21</v>
      </c>
      <c r="K879" t="s">
        <v>22</v>
      </c>
      <c r="L879">
        <v>1469509200</v>
      </c>
      <c r="M879" s="9">
        <f t="shared" si="54"/>
        <v>42577.208333333328</v>
      </c>
      <c r="N879" s="9">
        <f t="shared" si="55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2037</v>
      </c>
      <c r="T879" t="s">
        <v>2038</v>
      </c>
    </row>
    <row r="880" spans="1:20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37.481481481481481</v>
      </c>
      <c r="G880" t="s">
        <v>14</v>
      </c>
      <c r="H880">
        <v>12</v>
      </c>
      <c r="I880" s="5">
        <f t="shared" si="53"/>
        <v>84.333333333333329</v>
      </c>
      <c r="J880" t="s">
        <v>107</v>
      </c>
      <c r="K880" t="s">
        <v>108</v>
      </c>
      <c r="L880">
        <v>1579068000</v>
      </c>
      <c r="M880" s="9">
        <f t="shared" si="54"/>
        <v>43845.25</v>
      </c>
      <c r="N880" s="9">
        <f t="shared" si="55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2033</v>
      </c>
      <c r="T880" t="s">
        <v>2057</v>
      </c>
    </row>
    <row r="881" spans="1:20" x14ac:dyDescent="0.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543.79999999999995</v>
      </c>
      <c r="G881" t="s">
        <v>20</v>
      </c>
      <c r="H881">
        <v>53</v>
      </c>
      <c r="I881" s="5">
        <f t="shared" si="53"/>
        <v>102.60377358490567</v>
      </c>
      <c r="J881" t="s">
        <v>21</v>
      </c>
      <c r="K881" t="s">
        <v>22</v>
      </c>
      <c r="L881">
        <v>1487743200</v>
      </c>
      <c r="M881" s="9">
        <f t="shared" si="54"/>
        <v>42788.25</v>
      </c>
      <c r="N881" s="9">
        <f t="shared" si="55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2049</v>
      </c>
      <c r="T881" t="s">
        <v>2050</v>
      </c>
    </row>
    <row r="882" spans="1:20" x14ac:dyDescent="0.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228.52189349112427</v>
      </c>
      <c r="G882" t="s">
        <v>20</v>
      </c>
      <c r="H882">
        <v>2414</v>
      </c>
      <c r="I882" s="5">
        <f t="shared" si="53"/>
        <v>79.992129246064621</v>
      </c>
      <c r="J882" t="s">
        <v>21</v>
      </c>
      <c r="K882" t="s">
        <v>22</v>
      </c>
      <c r="L882">
        <v>1563685200</v>
      </c>
      <c r="M882" s="9">
        <f t="shared" si="54"/>
        <v>43667.208333333328</v>
      </c>
      <c r="N882" s="9">
        <f t="shared" si="55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2033</v>
      </c>
      <c r="T882" t="s">
        <v>2045</v>
      </c>
    </row>
    <row r="883" spans="1:20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38.948339483394832</v>
      </c>
      <c r="G883" t="s">
        <v>14</v>
      </c>
      <c r="H883">
        <v>452</v>
      </c>
      <c r="I883" s="5">
        <f t="shared" si="53"/>
        <v>70.055309734513273</v>
      </c>
      <c r="J883" t="s">
        <v>21</v>
      </c>
      <c r="K883" t="s">
        <v>22</v>
      </c>
      <c r="L883">
        <v>1436418000</v>
      </c>
      <c r="M883" s="9">
        <f t="shared" si="54"/>
        <v>42194.208333333328</v>
      </c>
      <c r="N883" s="9">
        <f t="shared" si="55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2041</v>
      </c>
      <c r="T883" t="s">
        <v>2042</v>
      </c>
    </row>
    <row r="884" spans="1:20" x14ac:dyDescent="0.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370</v>
      </c>
      <c r="G884" t="s">
        <v>20</v>
      </c>
      <c r="H884">
        <v>80</v>
      </c>
      <c r="I884" s="5">
        <f t="shared" si="53"/>
        <v>37</v>
      </c>
      <c r="J884" t="s">
        <v>21</v>
      </c>
      <c r="K884" t="s">
        <v>22</v>
      </c>
      <c r="L884">
        <v>1421820000</v>
      </c>
      <c r="M884" s="9">
        <f t="shared" si="54"/>
        <v>42025.25</v>
      </c>
      <c r="N884" s="9">
        <f t="shared" si="55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2041</v>
      </c>
      <c r="T884" t="s">
        <v>2042</v>
      </c>
    </row>
    <row r="885" spans="1:20" ht="31.5" x14ac:dyDescent="0.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237.91176470588232</v>
      </c>
      <c r="G885" t="s">
        <v>20</v>
      </c>
      <c r="H885">
        <v>193</v>
      </c>
      <c r="I885" s="5">
        <f t="shared" si="53"/>
        <v>41.911917098445599</v>
      </c>
      <c r="J885" t="s">
        <v>21</v>
      </c>
      <c r="K885" t="s">
        <v>22</v>
      </c>
      <c r="L885">
        <v>1274763600</v>
      </c>
      <c r="M885" s="9">
        <f t="shared" si="54"/>
        <v>40323.208333333336</v>
      </c>
      <c r="N885" s="9">
        <f t="shared" si="55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2043</v>
      </c>
      <c r="T885" t="s">
        <v>2053</v>
      </c>
    </row>
    <row r="886" spans="1:20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64.036299765807954</v>
      </c>
      <c r="G886" t="s">
        <v>14</v>
      </c>
      <c r="H886">
        <v>1886</v>
      </c>
      <c r="I886" s="5">
        <f t="shared" si="53"/>
        <v>57.992576882290564</v>
      </c>
      <c r="J886" t="s">
        <v>21</v>
      </c>
      <c r="K886" t="s">
        <v>22</v>
      </c>
      <c r="L886">
        <v>1399179600</v>
      </c>
      <c r="M886" s="9">
        <f t="shared" si="54"/>
        <v>41763.208333333336</v>
      </c>
      <c r="N886" s="9">
        <f t="shared" si="55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2041</v>
      </c>
      <c r="T886" t="s">
        <v>2042</v>
      </c>
    </row>
    <row r="887" spans="1:20" x14ac:dyDescent="0.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118.27777777777777</v>
      </c>
      <c r="G887" t="s">
        <v>20</v>
      </c>
      <c r="H887">
        <v>52</v>
      </c>
      <c r="I887" s="5">
        <f t="shared" si="53"/>
        <v>40.942307692307693</v>
      </c>
      <c r="J887" t="s">
        <v>21</v>
      </c>
      <c r="K887" t="s">
        <v>22</v>
      </c>
      <c r="L887">
        <v>1275800400</v>
      </c>
      <c r="M887" s="9">
        <f t="shared" si="54"/>
        <v>40335.208333333336</v>
      </c>
      <c r="N887" s="9">
        <f t="shared" si="55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2041</v>
      </c>
      <c r="T887" t="s">
        <v>2042</v>
      </c>
    </row>
    <row r="888" spans="1:20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84.824037184594957</v>
      </c>
      <c r="G888" t="s">
        <v>14</v>
      </c>
      <c r="H888">
        <v>1825</v>
      </c>
      <c r="I888" s="5">
        <f t="shared" si="53"/>
        <v>69.9972602739726</v>
      </c>
      <c r="J888" t="s">
        <v>21</v>
      </c>
      <c r="K888" t="s">
        <v>22</v>
      </c>
      <c r="L888">
        <v>1282798800</v>
      </c>
      <c r="M888" s="9">
        <f t="shared" si="54"/>
        <v>40416.208333333336</v>
      </c>
      <c r="N888" s="9">
        <f t="shared" si="55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2033</v>
      </c>
      <c r="T888" t="s">
        <v>2047</v>
      </c>
    </row>
    <row r="889" spans="1:20" ht="31.5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29.346153846153843</v>
      </c>
      <c r="G889" t="s">
        <v>14</v>
      </c>
      <c r="H889">
        <v>31</v>
      </c>
      <c r="I889" s="5">
        <f t="shared" si="53"/>
        <v>73.838709677419359</v>
      </c>
      <c r="J889" t="s">
        <v>21</v>
      </c>
      <c r="K889" t="s">
        <v>22</v>
      </c>
      <c r="L889">
        <v>1437109200</v>
      </c>
      <c r="M889" s="9">
        <f t="shared" si="54"/>
        <v>42202.208333333328</v>
      </c>
      <c r="N889" s="9">
        <f t="shared" si="55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2041</v>
      </c>
      <c r="T889" t="s">
        <v>2042</v>
      </c>
    </row>
    <row r="890" spans="1:20" ht="31.5" x14ac:dyDescent="0.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209.89655172413794</v>
      </c>
      <c r="G890" t="s">
        <v>20</v>
      </c>
      <c r="H890">
        <v>290</v>
      </c>
      <c r="I890" s="5">
        <f t="shared" si="53"/>
        <v>41.979310344827589</v>
      </c>
      <c r="J890" t="s">
        <v>21</v>
      </c>
      <c r="K890" t="s">
        <v>22</v>
      </c>
      <c r="L890">
        <v>1491886800</v>
      </c>
      <c r="M890" s="9">
        <f t="shared" si="54"/>
        <v>42836.208333333328</v>
      </c>
      <c r="N890" s="9">
        <f t="shared" si="55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2041</v>
      </c>
      <c r="T890" t="s">
        <v>2042</v>
      </c>
    </row>
    <row r="891" spans="1:20" x14ac:dyDescent="0.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169.78571428571431</v>
      </c>
      <c r="G891" t="s">
        <v>20</v>
      </c>
      <c r="H891">
        <v>122</v>
      </c>
      <c r="I891" s="5">
        <f t="shared" si="53"/>
        <v>77.93442622950819</v>
      </c>
      <c r="J891" t="s">
        <v>21</v>
      </c>
      <c r="K891" t="s">
        <v>22</v>
      </c>
      <c r="L891">
        <v>1394600400</v>
      </c>
      <c r="M891" s="9">
        <f t="shared" si="54"/>
        <v>41710.208333333336</v>
      </c>
      <c r="N891" s="9">
        <f t="shared" si="55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2033</v>
      </c>
      <c r="T891" t="s">
        <v>2045</v>
      </c>
    </row>
    <row r="892" spans="1:20" x14ac:dyDescent="0.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115.95907738095239</v>
      </c>
      <c r="G892" t="s">
        <v>20</v>
      </c>
      <c r="H892">
        <v>1470</v>
      </c>
      <c r="I892" s="5">
        <f t="shared" si="53"/>
        <v>106.01972789115646</v>
      </c>
      <c r="J892" t="s">
        <v>21</v>
      </c>
      <c r="K892" t="s">
        <v>22</v>
      </c>
      <c r="L892">
        <v>1561352400</v>
      </c>
      <c r="M892" s="9">
        <f t="shared" si="54"/>
        <v>43640.208333333328</v>
      </c>
      <c r="N892" s="9">
        <f t="shared" si="55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2033</v>
      </c>
      <c r="T892" t="s">
        <v>2047</v>
      </c>
    </row>
    <row r="893" spans="1:20" ht="31.5" x14ac:dyDescent="0.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258.59999999999997</v>
      </c>
      <c r="G893" t="s">
        <v>20</v>
      </c>
      <c r="H893">
        <v>165</v>
      </c>
      <c r="I893" s="5">
        <f t="shared" si="53"/>
        <v>47.018181818181816</v>
      </c>
      <c r="J893" t="s">
        <v>15</v>
      </c>
      <c r="K893" t="s">
        <v>16</v>
      </c>
      <c r="L893">
        <v>1322892000</v>
      </c>
      <c r="M893" s="9">
        <f t="shared" si="54"/>
        <v>40880.25</v>
      </c>
      <c r="N893" s="9">
        <f t="shared" si="55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2043</v>
      </c>
      <c r="T893" t="s">
        <v>2044</v>
      </c>
    </row>
    <row r="894" spans="1:20" x14ac:dyDescent="0.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230.58333333333331</v>
      </c>
      <c r="G894" t="s">
        <v>20</v>
      </c>
      <c r="H894">
        <v>182</v>
      </c>
      <c r="I894" s="5">
        <f t="shared" si="53"/>
        <v>76.016483516483518</v>
      </c>
      <c r="J894" t="s">
        <v>21</v>
      </c>
      <c r="K894" t="s">
        <v>22</v>
      </c>
      <c r="L894">
        <v>1274418000</v>
      </c>
      <c r="M894" s="9">
        <f t="shared" si="54"/>
        <v>40319.208333333336</v>
      </c>
      <c r="N894" s="9">
        <f t="shared" si="55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2049</v>
      </c>
      <c r="T894" t="s">
        <v>2059</v>
      </c>
    </row>
    <row r="895" spans="1:20" x14ac:dyDescent="0.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128.21428571428572</v>
      </c>
      <c r="G895" t="s">
        <v>20</v>
      </c>
      <c r="H895">
        <v>199</v>
      </c>
      <c r="I895" s="5">
        <f t="shared" si="53"/>
        <v>54.120603015075375</v>
      </c>
      <c r="J895" t="s">
        <v>107</v>
      </c>
      <c r="K895" t="s">
        <v>108</v>
      </c>
      <c r="L895">
        <v>1434344400</v>
      </c>
      <c r="M895" s="9">
        <f t="shared" si="54"/>
        <v>42170.208333333328</v>
      </c>
      <c r="N895" s="9">
        <f t="shared" si="55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2043</v>
      </c>
      <c r="T895" t="s">
        <v>2044</v>
      </c>
    </row>
    <row r="896" spans="1:20" x14ac:dyDescent="0.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188.70588235294116</v>
      </c>
      <c r="G896" t="s">
        <v>20</v>
      </c>
      <c r="H896">
        <v>56</v>
      </c>
      <c r="I896" s="5">
        <f t="shared" si="53"/>
        <v>57.285714285714285</v>
      </c>
      <c r="J896" t="s">
        <v>40</v>
      </c>
      <c r="K896" t="s">
        <v>41</v>
      </c>
      <c r="L896">
        <v>1373518800</v>
      </c>
      <c r="M896" s="9">
        <f t="shared" si="54"/>
        <v>41466.208333333336</v>
      </c>
      <c r="N896" s="9">
        <f t="shared" si="55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2043</v>
      </c>
      <c r="T896" t="s">
        <v>2060</v>
      </c>
    </row>
    <row r="897" spans="1:20" ht="31.5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6.9511889862327907</v>
      </c>
      <c r="G897" t="s">
        <v>14</v>
      </c>
      <c r="H897">
        <v>107</v>
      </c>
      <c r="I897" s="5">
        <f t="shared" si="53"/>
        <v>103.81308411214954</v>
      </c>
      <c r="J897" t="s">
        <v>21</v>
      </c>
      <c r="K897" t="s">
        <v>22</v>
      </c>
      <c r="L897">
        <v>1517637600</v>
      </c>
      <c r="M897" s="9">
        <f t="shared" si="54"/>
        <v>43134.25</v>
      </c>
      <c r="N897" s="9">
        <f t="shared" si="55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2041</v>
      </c>
      <c r="T897" t="s">
        <v>2042</v>
      </c>
    </row>
    <row r="898" spans="1:20" ht="31.5" x14ac:dyDescent="0.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774.43434343434342</v>
      </c>
      <c r="G898" t="s">
        <v>20</v>
      </c>
      <c r="H898">
        <v>1460</v>
      </c>
      <c r="I898" s="5">
        <f t="shared" si="53"/>
        <v>105.02602739726028</v>
      </c>
      <c r="J898" t="s">
        <v>26</v>
      </c>
      <c r="K898" t="s">
        <v>27</v>
      </c>
      <c r="L898">
        <v>1310619600</v>
      </c>
      <c r="M898" s="9">
        <f t="shared" si="54"/>
        <v>40738.208333333336</v>
      </c>
      <c r="N898" s="9">
        <f t="shared" si="55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2037</v>
      </c>
      <c r="T898" t="s">
        <v>2038</v>
      </c>
    </row>
    <row r="899" spans="1:20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(E899/D899)*100</f>
        <v>27.693181818181817</v>
      </c>
      <c r="G899" t="s">
        <v>14</v>
      </c>
      <c r="H899">
        <v>27</v>
      </c>
      <c r="I899" s="5">
        <f t="shared" ref="I899:I962" si="57">E899/H899</f>
        <v>90.259259259259252</v>
      </c>
      <c r="J899" t="s">
        <v>21</v>
      </c>
      <c r="K899" t="s">
        <v>22</v>
      </c>
      <c r="L899">
        <v>1556427600</v>
      </c>
      <c r="M899" s="9">
        <f t="shared" ref="M899:M962" si="58">L899/86400+25569</f>
        <v>43583.208333333328</v>
      </c>
      <c r="N899" s="9">
        <f t="shared" ref="N899:N962" si="59">O899/86400+25569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2041</v>
      </c>
      <c r="T899" t="s">
        <v>2042</v>
      </c>
    </row>
    <row r="900" spans="1:20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52.479620323841424</v>
      </c>
      <c r="G900" t="s">
        <v>14</v>
      </c>
      <c r="H900">
        <v>1221</v>
      </c>
      <c r="I900" s="5">
        <f t="shared" si="57"/>
        <v>76.978705978705975</v>
      </c>
      <c r="J900" t="s">
        <v>21</v>
      </c>
      <c r="K900" t="s">
        <v>22</v>
      </c>
      <c r="L900">
        <v>1576476000</v>
      </c>
      <c r="M900" s="9">
        <f t="shared" si="58"/>
        <v>43815.25</v>
      </c>
      <c r="N900" s="9">
        <f t="shared" si="59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2043</v>
      </c>
      <c r="T900" t="s">
        <v>2044</v>
      </c>
    </row>
    <row r="901" spans="1:20" x14ac:dyDescent="0.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407.09677419354841</v>
      </c>
      <c r="G901" t="s">
        <v>20</v>
      </c>
      <c r="H901">
        <v>123</v>
      </c>
      <c r="I901" s="5">
        <f t="shared" si="57"/>
        <v>102.60162601626017</v>
      </c>
      <c r="J901" t="s">
        <v>98</v>
      </c>
      <c r="K901" t="s">
        <v>99</v>
      </c>
      <c r="L901">
        <v>1381122000</v>
      </c>
      <c r="M901" s="9">
        <f t="shared" si="58"/>
        <v>41554.208333333336</v>
      </c>
      <c r="N901" s="9">
        <f t="shared" si="59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2033</v>
      </c>
      <c r="T901" t="s">
        <v>2058</v>
      </c>
    </row>
    <row r="902" spans="1:20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2</v>
      </c>
      <c r="G902" t="s">
        <v>14</v>
      </c>
      <c r="H902">
        <v>1</v>
      </c>
      <c r="I902" s="5">
        <f t="shared" si="57"/>
        <v>2</v>
      </c>
      <c r="J902" t="s">
        <v>21</v>
      </c>
      <c r="K902" t="s">
        <v>22</v>
      </c>
      <c r="L902">
        <v>1411102800</v>
      </c>
      <c r="M902" s="9">
        <f t="shared" si="58"/>
        <v>41901.208333333336</v>
      </c>
      <c r="N902" s="9">
        <f t="shared" si="59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2039</v>
      </c>
      <c r="T902" t="s">
        <v>2040</v>
      </c>
    </row>
    <row r="903" spans="1:20" x14ac:dyDescent="0.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156.17857142857144</v>
      </c>
      <c r="G903" t="s">
        <v>20</v>
      </c>
      <c r="H903">
        <v>159</v>
      </c>
      <c r="I903" s="5">
        <f t="shared" si="57"/>
        <v>55.0062893081761</v>
      </c>
      <c r="J903" t="s">
        <v>21</v>
      </c>
      <c r="K903" t="s">
        <v>22</v>
      </c>
      <c r="L903">
        <v>1531803600</v>
      </c>
      <c r="M903" s="9">
        <f t="shared" si="58"/>
        <v>43298.208333333328</v>
      </c>
      <c r="N903" s="9">
        <f t="shared" si="59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2033</v>
      </c>
      <c r="T903" t="s">
        <v>2034</v>
      </c>
    </row>
    <row r="904" spans="1:20" x14ac:dyDescent="0.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252.42857142857144</v>
      </c>
      <c r="G904" t="s">
        <v>20</v>
      </c>
      <c r="H904">
        <v>110</v>
      </c>
      <c r="I904" s="5">
        <f t="shared" si="57"/>
        <v>32.127272727272725</v>
      </c>
      <c r="J904" t="s">
        <v>21</v>
      </c>
      <c r="K904" t="s">
        <v>22</v>
      </c>
      <c r="L904">
        <v>1454133600</v>
      </c>
      <c r="M904" s="9">
        <f t="shared" si="58"/>
        <v>42399.25</v>
      </c>
      <c r="N904" s="9">
        <f t="shared" si="59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2039</v>
      </c>
      <c r="T904" t="s">
        <v>2040</v>
      </c>
    </row>
    <row r="905" spans="1:20" ht="31.5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</v>
      </c>
      <c r="G905" t="s">
        <v>47</v>
      </c>
      <c r="H905">
        <v>14</v>
      </c>
      <c r="I905" s="5">
        <f t="shared" si="57"/>
        <v>50.642857142857146</v>
      </c>
      <c r="J905" t="s">
        <v>21</v>
      </c>
      <c r="K905" t="s">
        <v>22</v>
      </c>
      <c r="L905">
        <v>1336194000</v>
      </c>
      <c r="M905" s="9">
        <f t="shared" si="58"/>
        <v>41034.208333333336</v>
      </c>
      <c r="N905" s="9">
        <f t="shared" si="59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2049</v>
      </c>
      <c r="T905" t="s">
        <v>2050</v>
      </c>
    </row>
    <row r="906" spans="1:20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12.230769230769232</v>
      </c>
      <c r="G906" t="s">
        <v>14</v>
      </c>
      <c r="H906">
        <v>16</v>
      </c>
      <c r="I906" s="5">
        <f t="shared" si="57"/>
        <v>49.6875</v>
      </c>
      <c r="J906" t="s">
        <v>21</v>
      </c>
      <c r="K906" t="s">
        <v>22</v>
      </c>
      <c r="L906">
        <v>1349326800</v>
      </c>
      <c r="M906" s="9">
        <f t="shared" si="58"/>
        <v>41186.208333333336</v>
      </c>
      <c r="N906" s="9">
        <f t="shared" si="59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2049</v>
      </c>
      <c r="T906" t="s">
        <v>2056</v>
      </c>
    </row>
    <row r="907" spans="1:20" x14ac:dyDescent="0.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163.98734177215189</v>
      </c>
      <c r="G907" t="s">
        <v>20</v>
      </c>
      <c r="H907">
        <v>236</v>
      </c>
      <c r="I907" s="5">
        <f t="shared" si="57"/>
        <v>54.894067796610166</v>
      </c>
      <c r="J907" t="s">
        <v>21</v>
      </c>
      <c r="K907" t="s">
        <v>22</v>
      </c>
      <c r="L907">
        <v>1379566800</v>
      </c>
      <c r="M907" s="9">
        <f t="shared" si="58"/>
        <v>41536.208333333336</v>
      </c>
      <c r="N907" s="9">
        <f t="shared" si="59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2041</v>
      </c>
      <c r="T907" t="s">
        <v>2042</v>
      </c>
    </row>
    <row r="908" spans="1:20" ht="31.5" x14ac:dyDescent="0.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162.98181818181817</v>
      </c>
      <c r="G908" t="s">
        <v>20</v>
      </c>
      <c r="H908">
        <v>191</v>
      </c>
      <c r="I908" s="5">
        <f t="shared" si="57"/>
        <v>46.931937172774866</v>
      </c>
      <c r="J908" t="s">
        <v>21</v>
      </c>
      <c r="K908" t="s">
        <v>22</v>
      </c>
      <c r="L908">
        <v>1494651600</v>
      </c>
      <c r="M908" s="9">
        <f t="shared" si="58"/>
        <v>42868.208333333328</v>
      </c>
      <c r="N908" s="9">
        <f t="shared" si="59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2043</v>
      </c>
      <c r="T908" t="s">
        <v>2044</v>
      </c>
    </row>
    <row r="909" spans="1:20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20.252747252747252</v>
      </c>
      <c r="G909" t="s">
        <v>14</v>
      </c>
      <c r="H909">
        <v>41</v>
      </c>
      <c r="I909" s="5">
        <f t="shared" si="57"/>
        <v>44.951219512195124</v>
      </c>
      <c r="J909" t="s">
        <v>21</v>
      </c>
      <c r="K909" t="s">
        <v>22</v>
      </c>
      <c r="L909">
        <v>1303880400</v>
      </c>
      <c r="M909" s="9">
        <f t="shared" si="58"/>
        <v>40660.208333333336</v>
      </c>
      <c r="N909" s="9">
        <f t="shared" si="59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2041</v>
      </c>
      <c r="T909" t="s">
        <v>2042</v>
      </c>
    </row>
    <row r="910" spans="1:20" x14ac:dyDescent="0.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319.24083769633506</v>
      </c>
      <c r="G910" t="s">
        <v>20</v>
      </c>
      <c r="H910">
        <v>3934</v>
      </c>
      <c r="I910" s="5">
        <f t="shared" si="57"/>
        <v>30.99898322318251</v>
      </c>
      <c r="J910" t="s">
        <v>21</v>
      </c>
      <c r="K910" t="s">
        <v>22</v>
      </c>
      <c r="L910">
        <v>1335934800</v>
      </c>
      <c r="M910" s="9">
        <f t="shared" si="58"/>
        <v>41031.208333333336</v>
      </c>
      <c r="N910" s="9">
        <f t="shared" si="59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2035</v>
      </c>
      <c r="T910" t="s">
        <v>2052</v>
      </c>
    </row>
    <row r="911" spans="1:20" x14ac:dyDescent="0.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478.94444444444446</v>
      </c>
      <c r="G911" t="s">
        <v>20</v>
      </c>
      <c r="H911">
        <v>80</v>
      </c>
      <c r="I911" s="5">
        <f t="shared" si="57"/>
        <v>107.7625</v>
      </c>
      <c r="J911" t="s">
        <v>15</v>
      </c>
      <c r="K911" t="s">
        <v>16</v>
      </c>
      <c r="L911">
        <v>1528088400</v>
      </c>
      <c r="M911" s="9">
        <f t="shared" si="58"/>
        <v>43255.208333333328</v>
      </c>
      <c r="N911" s="9">
        <f t="shared" si="59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2041</v>
      </c>
      <c r="T911" t="s">
        <v>2042</v>
      </c>
    </row>
    <row r="912" spans="1:20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19.556634304207122</v>
      </c>
      <c r="G912" t="s">
        <v>74</v>
      </c>
      <c r="H912">
        <v>296</v>
      </c>
      <c r="I912" s="5">
        <f t="shared" si="57"/>
        <v>102.07770270270271</v>
      </c>
      <c r="J912" t="s">
        <v>21</v>
      </c>
      <c r="K912" t="s">
        <v>22</v>
      </c>
      <c r="L912">
        <v>1421906400</v>
      </c>
      <c r="M912" s="9">
        <f t="shared" si="58"/>
        <v>42026.25</v>
      </c>
      <c r="N912" s="9">
        <f t="shared" si="59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2041</v>
      </c>
      <c r="T912" t="s">
        <v>2042</v>
      </c>
    </row>
    <row r="913" spans="1:20" x14ac:dyDescent="0.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198.94827586206895</v>
      </c>
      <c r="G913" t="s">
        <v>20</v>
      </c>
      <c r="H913">
        <v>462</v>
      </c>
      <c r="I913" s="5">
        <f t="shared" si="57"/>
        <v>24.976190476190474</v>
      </c>
      <c r="J913" t="s">
        <v>21</v>
      </c>
      <c r="K913" t="s">
        <v>22</v>
      </c>
      <c r="L913">
        <v>1568005200</v>
      </c>
      <c r="M913" s="9">
        <f t="shared" si="58"/>
        <v>43717.208333333328</v>
      </c>
      <c r="N913" s="9">
        <f t="shared" si="59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2039</v>
      </c>
      <c r="T913" t="s">
        <v>2040</v>
      </c>
    </row>
    <row r="914" spans="1:20" x14ac:dyDescent="0.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795</v>
      </c>
      <c r="G914" t="s">
        <v>20</v>
      </c>
      <c r="H914">
        <v>179</v>
      </c>
      <c r="I914" s="5">
        <f t="shared" si="57"/>
        <v>79.944134078212286</v>
      </c>
      <c r="J914" t="s">
        <v>21</v>
      </c>
      <c r="K914" t="s">
        <v>22</v>
      </c>
      <c r="L914">
        <v>1346821200</v>
      </c>
      <c r="M914" s="9">
        <f t="shared" si="58"/>
        <v>41157.208333333336</v>
      </c>
      <c r="N914" s="9">
        <f t="shared" si="59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2043</v>
      </c>
      <c r="T914" t="s">
        <v>2046</v>
      </c>
    </row>
    <row r="915" spans="1:20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50.621082621082621</v>
      </c>
      <c r="G915" t="s">
        <v>14</v>
      </c>
      <c r="H915">
        <v>523</v>
      </c>
      <c r="I915" s="5">
        <f t="shared" si="57"/>
        <v>67.946462715105156</v>
      </c>
      <c r="J915" t="s">
        <v>26</v>
      </c>
      <c r="K915" t="s">
        <v>27</v>
      </c>
      <c r="L915">
        <v>1557637200</v>
      </c>
      <c r="M915" s="9">
        <f t="shared" si="58"/>
        <v>43597.208333333328</v>
      </c>
      <c r="N915" s="9">
        <f t="shared" si="59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2043</v>
      </c>
      <c r="T915" t="s">
        <v>2046</v>
      </c>
    </row>
    <row r="916" spans="1:20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57.4375</v>
      </c>
      <c r="G916" t="s">
        <v>14</v>
      </c>
      <c r="H916">
        <v>141</v>
      </c>
      <c r="I916" s="5">
        <f t="shared" si="57"/>
        <v>26.070921985815602</v>
      </c>
      <c r="J916" t="s">
        <v>40</v>
      </c>
      <c r="K916" t="s">
        <v>41</v>
      </c>
      <c r="L916">
        <v>1375592400</v>
      </c>
      <c r="M916" s="9">
        <f t="shared" si="58"/>
        <v>41490.208333333336</v>
      </c>
      <c r="N916" s="9">
        <f t="shared" si="59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2041</v>
      </c>
      <c r="T916" t="s">
        <v>2042</v>
      </c>
    </row>
    <row r="917" spans="1:20" x14ac:dyDescent="0.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155.62827640984909</v>
      </c>
      <c r="G917" t="s">
        <v>20</v>
      </c>
      <c r="H917">
        <v>1866</v>
      </c>
      <c r="I917" s="5">
        <f t="shared" si="57"/>
        <v>105.0032154340836</v>
      </c>
      <c r="J917" t="s">
        <v>40</v>
      </c>
      <c r="K917" t="s">
        <v>41</v>
      </c>
      <c r="L917">
        <v>1503982800</v>
      </c>
      <c r="M917" s="9">
        <f t="shared" si="58"/>
        <v>42976.208333333328</v>
      </c>
      <c r="N917" s="9">
        <f t="shared" si="59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2043</v>
      </c>
      <c r="T917" t="s">
        <v>2060</v>
      </c>
    </row>
    <row r="918" spans="1:20" ht="31.5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36.297297297297298</v>
      </c>
      <c r="G918" t="s">
        <v>14</v>
      </c>
      <c r="H918">
        <v>52</v>
      </c>
      <c r="I918" s="5">
        <f t="shared" si="57"/>
        <v>25.826923076923077</v>
      </c>
      <c r="J918" t="s">
        <v>21</v>
      </c>
      <c r="K918" t="s">
        <v>22</v>
      </c>
      <c r="L918">
        <v>1418882400</v>
      </c>
      <c r="M918" s="9">
        <f t="shared" si="58"/>
        <v>41991.25</v>
      </c>
      <c r="N918" s="9">
        <f t="shared" si="59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58.25</v>
      </c>
      <c r="G919" t="s">
        <v>47</v>
      </c>
      <c r="H919">
        <v>27</v>
      </c>
      <c r="I919" s="5">
        <f t="shared" si="57"/>
        <v>77.666666666666671</v>
      </c>
      <c r="J919" t="s">
        <v>40</v>
      </c>
      <c r="K919" t="s">
        <v>41</v>
      </c>
      <c r="L919">
        <v>1309237200</v>
      </c>
      <c r="M919" s="9">
        <f t="shared" si="58"/>
        <v>40722.208333333336</v>
      </c>
      <c r="N919" s="9">
        <f t="shared" si="59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2043</v>
      </c>
      <c r="T919" t="s">
        <v>2053</v>
      </c>
    </row>
    <row r="920" spans="1:20" x14ac:dyDescent="0.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237.39473684210526</v>
      </c>
      <c r="G920" t="s">
        <v>20</v>
      </c>
      <c r="H920">
        <v>156</v>
      </c>
      <c r="I920" s="5">
        <f t="shared" si="57"/>
        <v>57.82692307692308</v>
      </c>
      <c r="J920" t="s">
        <v>98</v>
      </c>
      <c r="K920" t="s">
        <v>99</v>
      </c>
      <c r="L920">
        <v>1343365200</v>
      </c>
      <c r="M920" s="9">
        <f t="shared" si="58"/>
        <v>41117.208333333336</v>
      </c>
      <c r="N920" s="9">
        <f t="shared" si="59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2049</v>
      </c>
      <c r="T920" t="s">
        <v>2056</v>
      </c>
    </row>
    <row r="921" spans="1:20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58.75</v>
      </c>
      <c r="G921" t="s">
        <v>14</v>
      </c>
      <c r="H921">
        <v>225</v>
      </c>
      <c r="I921" s="5">
        <f t="shared" si="57"/>
        <v>92.955555555555549</v>
      </c>
      <c r="J921" t="s">
        <v>26</v>
      </c>
      <c r="K921" t="s">
        <v>27</v>
      </c>
      <c r="L921">
        <v>1507957200</v>
      </c>
      <c r="M921" s="9">
        <f t="shared" si="58"/>
        <v>43022.208333333328</v>
      </c>
      <c r="N921" s="9">
        <f t="shared" si="59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2041</v>
      </c>
      <c r="T921" t="s">
        <v>2042</v>
      </c>
    </row>
    <row r="922" spans="1:20" x14ac:dyDescent="0.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182.56603773584905</v>
      </c>
      <c r="G922" t="s">
        <v>20</v>
      </c>
      <c r="H922">
        <v>255</v>
      </c>
      <c r="I922" s="5">
        <f t="shared" si="57"/>
        <v>37.945098039215686</v>
      </c>
      <c r="J922" t="s">
        <v>21</v>
      </c>
      <c r="K922" t="s">
        <v>22</v>
      </c>
      <c r="L922">
        <v>1549519200</v>
      </c>
      <c r="M922" s="9">
        <f t="shared" si="58"/>
        <v>43503.25</v>
      </c>
      <c r="N922" s="9">
        <f t="shared" si="59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2043</v>
      </c>
      <c r="T922" t="s">
        <v>2051</v>
      </c>
    </row>
    <row r="923" spans="1:20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0.75436408977556113</v>
      </c>
      <c r="G923" t="s">
        <v>14</v>
      </c>
      <c r="H923">
        <v>38</v>
      </c>
      <c r="I923" s="5">
        <f t="shared" si="57"/>
        <v>31.842105263157894</v>
      </c>
      <c r="J923" t="s">
        <v>21</v>
      </c>
      <c r="K923" t="s">
        <v>22</v>
      </c>
      <c r="L923">
        <v>1329026400</v>
      </c>
      <c r="M923" s="9">
        <f t="shared" si="58"/>
        <v>40951.25</v>
      </c>
      <c r="N923" s="9">
        <f t="shared" si="59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2039</v>
      </c>
      <c r="T923" t="s">
        <v>2040</v>
      </c>
    </row>
    <row r="924" spans="1:20" x14ac:dyDescent="0.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175.95330739299609</v>
      </c>
      <c r="G924" t="s">
        <v>20</v>
      </c>
      <c r="H924">
        <v>2261</v>
      </c>
      <c r="I924" s="5">
        <f t="shared" si="57"/>
        <v>40</v>
      </c>
      <c r="J924" t="s">
        <v>21</v>
      </c>
      <c r="K924" t="s">
        <v>22</v>
      </c>
      <c r="L924">
        <v>1544335200</v>
      </c>
      <c r="M924" s="9">
        <f t="shared" si="58"/>
        <v>43443.25</v>
      </c>
      <c r="N924" s="9">
        <f t="shared" si="59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2033</v>
      </c>
      <c r="T924" t="s">
        <v>2062</v>
      </c>
    </row>
    <row r="925" spans="1:20" x14ac:dyDescent="0.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237.88235294117646</v>
      </c>
      <c r="G925" t="s">
        <v>20</v>
      </c>
      <c r="H925">
        <v>40</v>
      </c>
      <c r="I925" s="5">
        <f t="shared" si="57"/>
        <v>101.1</v>
      </c>
      <c r="J925" t="s">
        <v>21</v>
      </c>
      <c r="K925" t="s">
        <v>22</v>
      </c>
      <c r="L925">
        <v>1279083600</v>
      </c>
      <c r="M925" s="9">
        <f t="shared" si="58"/>
        <v>40373.208333333336</v>
      </c>
      <c r="N925" s="9">
        <f t="shared" si="59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2041</v>
      </c>
      <c r="T925" t="s">
        <v>2042</v>
      </c>
    </row>
    <row r="926" spans="1:20" x14ac:dyDescent="0.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488.05076142131981</v>
      </c>
      <c r="G926" t="s">
        <v>20</v>
      </c>
      <c r="H926">
        <v>2289</v>
      </c>
      <c r="I926" s="5">
        <f t="shared" si="57"/>
        <v>84.006989951944078</v>
      </c>
      <c r="J926" t="s">
        <v>107</v>
      </c>
      <c r="K926" t="s">
        <v>108</v>
      </c>
      <c r="L926">
        <v>1572498000</v>
      </c>
      <c r="M926" s="9">
        <f t="shared" si="58"/>
        <v>43769.208333333328</v>
      </c>
      <c r="N926" s="9">
        <f t="shared" si="59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2041</v>
      </c>
      <c r="T926" t="s">
        <v>2042</v>
      </c>
    </row>
    <row r="927" spans="1:20" ht="31.5" x14ac:dyDescent="0.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224.06666666666669</v>
      </c>
      <c r="G927" t="s">
        <v>20</v>
      </c>
      <c r="H927">
        <v>65</v>
      </c>
      <c r="I927" s="5">
        <f t="shared" si="57"/>
        <v>103.41538461538461</v>
      </c>
      <c r="J927" t="s">
        <v>21</v>
      </c>
      <c r="K927" t="s">
        <v>22</v>
      </c>
      <c r="L927">
        <v>1506056400</v>
      </c>
      <c r="M927" s="9">
        <f t="shared" si="58"/>
        <v>43000.208333333328</v>
      </c>
      <c r="N927" s="9">
        <f t="shared" si="59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2041</v>
      </c>
      <c r="T927" t="s">
        <v>2042</v>
      </c>
    </row>
    <row r="928" spans="1:20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18.126436781609197</v>
      </c>
      <c r="G928" t="s">
        <v>14</v>
      </c>
      <c r="H928">
        <v>15</v>
      </c>
      <c r="I928" s="5">
        <f t="shared" si="57"/>
        <v>105.13333333333334</v>
      </c>
      <c r="J928" t="s">
        <v>21</v>
      </c>
      <c r="K928" t="s">
        <v>22</v>
      </c>
      <c r="L928">
        <v>1463029200</v>
      </c>
      <c r="M928" s="9">
        <f t="shared" si="58"/>
        <v>42502.208333333328</v>
      </c>
      <c r="N928" s="9">
        <f t="shared" si="59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2037</v>
      </c>
      <c r="T928" t="s">
        <v>2038</v>
      </c>
    </row>
    <row r="929" spans="1:20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45.847222222222221</v>
      </c>
      <c r="G929" t="s">
        <v>14</v>
      </c>
      <c r="H929">
        <v>37</v>
      </c>
      <c r="I929" s="5">
        <f t="shared" si="57"/>
        <v>89.21621621621621</v>
      </c>
      <c r="J929" t="s">
        <v>21</v>
      </c>
      <c r="K929" t="s">
        <v>22</v>
      </c>
      <c r="L929">
        <v>1342069200</v>
      </c>
      <c r="M929" s="9">
        <f t="shared" si="58"/>
        <v>41102.208333333336</v>
      </c>
      <c r="N929" s="9">
        <f t="shared" si="59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2041</v>
      </c>
      <c r="T929" t="s">
        <v>2042</v>
      </c>
    </row>
    <row r="930" spans="1:20" x14ac:dyDescent="0.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117.31541218637993</v>
      </c>
      <c r="G930" t="s">
        <v>20</v>
      </c>
      <c r="H930">
        <v>3777</v>
      </c>
      <c r="I930" s="5">
        <f t="shared" si="57"/>
        <v>51.995234312946785</v>
      </c>
      <c r="J930" t="s">
        <v>107</v>
      </c>
      <c r="K930" t="s">
        <v>108</v>
      </c>
      <c r="L930">
        <v>1388296800</v>
      </c>
      <c r="M930" s="9">
        <f t="shared" si="58"/>
        <v>41637.25</v>
      </c>
      <c r="N930" s="9">
        <f t="shared" si="59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2039</v>
      </c>
      <c r="T930" t="s">
        <v>2040</v>
      </c>
    </row>
    <row r="931" spans="1:20" x14ac:dyDescent="0.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217.30909090909088</v>
      </c>
      <c r="G931" t="s">
        <v>20</v>
      </c>
      <c r="H931">
        <v>184</v>
      </c>
      <c r="I931" s="5">
        <f t="shared" si="57"/>
        <v>64.956521739130437</v>
      </c>
      <c r="J931" t="s">
        <v>40</v>
      </c>
      <c r="K931" t="s">
        <v>41</v>
      </c>
      <c r="L931">
        <v>1493787600</v>
      </c>
      <c r="M931" s="9">
        <f t="shared" si="58"/>
        <v>42858.208333333328</v>
      </c>
      <c r="N931" s="9">
        <f t="shared" si="59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2041</v>
      </c>
      <c r="T931" t="s">
        <v>2042</v>
      </c>
    </row>
    <row r="932" spans="1:20" x14ac:dyDescent="0.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112.28571428571428</v>
      </c>
      <c r="G932" t="s">
        <v>20</v>
      </c>
      <c r="H932">
        <v>85</v>
      </c>
      <c r="I932" s="5">
        <f t="shared" si="57"/>
        <v>46.235294117647058</v>
      </c>
      <c r="J932" t="s">
        <v>21</v>
      </c>
      <c r="K932" t="s">
        <v>22</v>
      </c>
      <c r="L932">
        <v>1424844000</v>
      </c>
      <c r="M932" s="9">
        <f t="shared" si="58"/>
        <v>42060.25</v>
      </c>
      <c r="N932" s="9">
        <f t="shared" si="59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2041</v>
      </c>
      <c r="T932" t="s">
        <v>2042</v>
      </c>
    </row>
    <row r="933" spans="1:20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72.51898734177216</v>
      </c>
      <c r="G933" t="s">
        <v>14</v>
      </c>
      <c r="H933">
        <v>112</v>
      </c>
      <c r="I933" s="5">
        <f t="shared" si="57"/>
        <v>51.151785714285715</v>
      </c>
      <c r="J933" t="s">
        <v>21</v>
      </c>
      <c r="K933" t="s">
        <v>22</v>
      </c>
      <c r="L933">
        <v>1403931600</v>
      </c>
      <c r="M933" s="9">
        <f t="shared" si="58"/>
        <v>41818.208333333336</v>
      </c>
      <c r="N933" s="9">
        <f t="shared" si="59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2041</v>
      </c>
      <c r="T933" t="s">
        <v>2042</v>
      </c>
    </row>
    <row r="934" spans="1:20" x14ac:dyDescent="0.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212.30434782608697</v>
      </c>
      <c r="G934" t="s">
        <v>20</v>
      </c>
      <c r="H934">
        <v>144</v>
      </c>
      <c r="I934" s="5">
        <f t="shared" si="57"/>
        <v>33.909722222222221</v>
      </c>
      <c r="J934" t="s">
        <v>21</v>
      </c>
      <c r="K934" t="s">
        <v>22</v>
      </c>
      <c r="L934">
        <v>1394514000</v>
      </c>
      <c r="M934" s="9">
        <f t="shared" si="58"/>
        <v>41709.208333333336</v>
      </c>
      <c r="N934" s="9">
        <f t="shared" si="59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2033</v>
      </c>
      <c r="T934" t="s">
        <v>2034</v>
      </c>
    </row>
    <row r="935" spans="1:20" x14ac:dyDescent="0.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239.74657534246577</v>
      </c>
      <c r="G935" t="s">
        <v>20</v>
      </c>
      <c r="H935">
        <v>1902</v>
      </c>
      <c r="I935" s="5">
        <f t="shared" si="57"/>
        <v>92.016298633017882</v>
      </c>
      <c r="J935" t="s">
        <v>21</v>
      </c>
      <c r="K935" t="s">
        <v>22</v>
      </c>
      <c r="L935">
        <v>1365397200</v>
      </c>
      <c r="M935" s="9">
        <f t="shared" si="58"/>
        <v>41372.208333333336</v>
      </c>
      <c r="N935" s="9">
        <f t="shared" si="59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2041</v>
      </c>
      <c r="T935" t="s">
        <v>2042</v>
      </c>
    </row>
    <row r="936" spans="1:20" x14ac:dyDescent="0.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181.93548387096774</v>
      </c>
      <c r="G936" t="s">
        <v>20</v>
      </c>
      <c r="H936">
        <v>105</v>
      </c>
      <c r="I936" s="5">
        <f t="shared" si="57"/>
        <v>107.42857142857143</v>
      </c>
      <c r="J936" t="s">
        <v>21</v>
      </c>
      <c r="K936" t="s">
        <v>22</v>
      </c>
      <c r="L936">
        <v>1456120800</v>
      </c>
      <c r="M936" s="9">
        <f t="shared" si="58"/>
        <v>42422.25</v>
      </c>
      <c r="N936" s="9">
        <f t="shared" si="59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2041</v>
      </c>
      <c r="T936" t="s">
        <v>2042</v>
      </c>
    </row>
    <row r="937" spans="1:20" ht="31.5" x14ac:dyDescent="0.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164.13114754098362</v>
      </c>
      <c r="G937" t="s">
        <v>20</v>
      </c>
      <c r="H937">
        <v>132</v>
      </c>
      <c r="I937" s="5">
        <f t="shared" si="57"/>
        <v>75.848484848484844</v>
      </c>
      <c r="J937" t="s">
        <v>21</v>
      </c>
      <c r="K937" t="s">
        <v>22</v>
      </c>
      <c r="L937">
        <v>1437714000</v>
      </c>
      <c r="M937" s="9">
        <f t="shared" si="58"/>
        <v>42209.208333333328</v>
      </c>
      <c r="N937" s="9">
        <f t="shared" si="59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2041</v>
      </c>
      <c r="T937" t="s">
        <v>2042</v>
      </c>
    </row>
    <row r="938" spans="1:20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1.6375968992248062</v>
      </c>
      <c r="G938" t="s">
        <v>14</v>
      </c>
      <c r="H938">
        <v>21</v>
      </c>
      <c r="I938" s="5">
        <f t="shared" si="57"/>
        <v>80.476190476190482</v>
      </c>
      <c r="J938" t="s">
        <v>21</v>
      </c>
      <c r="K938" t="s">
        <v>22</v>
      </c>
      <c r="L938">
        <v>1563771600</v>
      </c>
      <c r="M938" s="9">
        <f t="shared" si="58"/>
        <v>43668.208333333328</v>
      </c>
      <c r="N938" s="9">
        <f t="shared" si="59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2041</v>
      </c>
      <c r="T938" t="s">
        <v>2042</v>
      </c>
    </row>
    <row r="939" spans="1:20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49.64385964912281</v>
      </c>
      <c r="G939" t="s">
        <v>74</v>
      </c>
      <c r="H939">
        <v>976</v>
      </c>
      <c r="I939" s="5">
        <f t="shared" si="57"/>
        <v>86.978483606557376</v>
      </c>
      <c r="J939" t="s">
        <v>21</v>
      </c>
      <c r="K939" t="s">
        <v>22</v>
      </c>
      <c r="L939">
        <v>1448517600</v>
      </c>
      <c r="M939" s="9">
        <f t="shared" si="58"/>
        <v>42334.25</v>
      </c>
      <c r="N939" s="9">
        <f t="shared" si="59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2043</v>
      </c>
      <c r="T939" t="s">
        <v>2044</v>
      </c>
    </row>
    <row r="940" spans="1:20" x14ac:dyDescent="0.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109.70652173913042</v>
      </c>
      <c r="G940" t="s">
        <v>20</v>
      </c>
      <c r="H940">
        <v>96</v>
      </c>
      <c r="I940" s="5">
        <f t="shared" si="57"/>
        <v>105.13541666666667</v>
      </c>
      <c r="J940" t="s">
        <v>21</v>
      </c>
      <c r="K940" t="s">
        <v>22</v>
      </c>
      <c r="L940">
        <v>1528779600</v>
      </c>
      <c r="M940" s="9">
        <f t="shared" si="58"/>
        <v>43263.208333333328</v>
      </c>
      <c r="N940" s="9">
        <f t="shared" si="59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2049</v>
      </c>
      <c r="T940" t="s">
        <v>2036</v>
      </c>
    </row>
    <row r="941" spans="1:20" ht="31.5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49.217948717948715</v>
      </c>
      <c r="G941" t="s">
        <v>14</v>
      </c>
      <c r="H941">
        <v>67</v>
      </c>
      <c r="I941" s="5">
        <f t="shared" si="57"/>
        <v>57.298507462686565</v>
      </c>
      <c r="J941" t="s">
        <v>21</v>
      </c>
      <c r="K941" t="s">
        <v>22</v>
      </c>
      <c r="L941">
        <v>1304744400</v>
      </c>
      <c r="M941" s="9">
        <f t="shared" si="58"/>
        <v>40670.208333333336</v>
      </c>
      <c r="N941" s="9">
        <f t="shared" si="59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2035</v>
      </c>
      <c r="T941" t="s">
        <v>2052</v>
      </c>
    </row>
    <row r="942" spans="1:20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62.232323232323225</v>
      </c>
      <c r="G942" t="s">
        <v>47</v>
      </c>
      <c r="H942">
        <v>66</v>
      </c>
      <c r="I942" s="5">
        <f t="shared" si="57"/>
        <v>93.348484848484844</v>
      </c>
      <c r="J942" t="s">
        <v>15</v>
      </c>
      <c r="K942" t="s">
        <v>16</v>
      </c>
      <c r="L942">
        <v>1354341600</v>
      </c>
      <c r="M942" s="9">
        <f t="shared" si="58"/>
        <v>41244.25</v>
      </c>
      <c r="N942" s="9">
        <f t="shared" si="59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2039</v>
      </c>
      <c r="T942" t="s">
        <v>2040</v>
      </c>
    </row>
    <row r="943" spans="1:20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13.05813953488372</v>
      </c>
      <c r="G943" t="s">
        <v>14</v>
      </c>
      <c r="H943">
        <v>78</v>
      </c>
      <c r="I943" s="5">
        <f t="shared" si="57"/>
        <v>71.987179487179489</v>
      </c>
      <c r="J943" t="s">
        <v>21</v>
      </c>
      <c r="K943" t="s">
        <v>22</v>
      </c>
      <c r="L943">
        <v>1294552800</v>
      </c>
      <c r="M943" s="9">
        <f t="shared" si="58"/>
        <v>40552.25</v>
      </c>
      <c r="N943" s="9">
        <f t="shared" si="59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2041</v>
      </c>
      <c r="T943" t="s">
        <v>2042</v>
      </c>
    </row>
    <row r="944" spans="1:20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64.635416666666671</v>
      </c>
      <c r="G944" t="s">
        <v>14</v>
      </c>
      <c r="H944">
        <v>67</v>
      </c>
      <c r="I944" s="5">
        <f t="shared" si="57"/>
        <v>92.611940298507463</v>
      </c>
      <c r="J944" t="s">
        <v>26</v>
      </c>
      <c r="K944" t="s">
        <v>27</v>
      </c>
      <c r="L944">
        <v>1295935200</v>
      </c>
      <c r="M944" s="9">
        <f t="shared" si="58"/>
        <v>40568.25</v>
      </c>
      <c r="N944" s="9">
        <f t="shared" si="59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2041</v>
      </c>
      <c r="T944" t="s">
        <v>2042</v>
      </c>
    </row>
    <row r="945" spans="1:20" x14ac:dyDescent="0.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159.58666666666667</v>
      </c>
      <c r="G945" t="s">
        <v>20</v>
      </c>
      <c r="H945">
        <v>114</v>
      </c>
      <c r="I945" s="5">
        <f t="shared" si="57"/>
        <v>104.99122807017544</v>
      </c>
      <c r="J945" t="s">
        <v>21</v>
      </c>
      <c r="K945" t="s">
        <v>22</v>
      </c>
      <c r="L945">
        <v>1411534800</v>
      </c>
      <c r="M945" s="9">
        <f t="shared" si="58"/>
        <v>41906.208333333336</v>
      </c>
      <c r="N945" s="9">
        <f t="shared" si="59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2037</v>
      </c>
      <c r="T945" t="s">
        <v>2038</v>
      </c>
    </row>
    <row r="946" spans="1:20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81.42</v>
      </c>
      <c r="G946" t="s">
        <v>14</v>
      </c>
      <c r="H946">
        <v>263</v>
      </c>
      <c r="I946" s="5">
        <f t="shared" si="57"/>
        <v>30.958174904942965</v>
      </c>
      <c r="J946" t="s">
        <v>26</v>
      </c>
      <c r="K946" t="s">
        <v>27</v>
      </c>
      <c r="L946">
        <v>1486706400</v>
      </c>
      <c r="M946" s="9">
        <f t="shared" si="58"/>
        <v>42776.25</v>
      </c>
      <c r="N946" s="9">
        <f t="shared" si="59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32.444767441860463</v>
      </c>
      <c r="G947" t="s">
        <v>14</v>
      </c>
      <c r="H947">
        <v>1691</v>
      </c>
      <c r="I947" s="5">
        <f t="shared" si="57"/>
        <v>33.001182732111175</v>
      </c>
      <c r="J947" t="s">
        <v>21</v>
      </c>
      <c r="K947" t="s">
        <v>22</v>
      </c>
      <c r="L947">
        <v>1333602000</v>
      </c>
      <c r="M947" s="9">
        <f t="shared" si="58"/>
        <v>41004.208333333336</v>
      </c>
      <c r="N947" s="9">
        <f t="shared" si="59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</v>
      </c>
      <c r="G948" t="s">
        <v>14</v>
      </c>
      <c r="H948">
        <v>181</v>
      </c>
      <c r="I948" s="5">
        <f t="shared" si="57"/>
        <v>84.187845303867405</v>
      </c>
      <c r="J948" t="s">
        <v>21</v>
      </c>
      <c r="K948" t="s">
        <v>22</v>
      </c>
      <c r="L948">
        <v>1308200400</v>
      </c>
      <c r="M948" s="9">
        <f t="shared" si="58"/>
        <v>40710.208333333336</v>
      </c>
      <c r="N948" s="9">
        <f t="shared" si="59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2041</v>
      </c>
      <c r="T948" t="s">
        <v>2042</v>
      </c>
    </row>
    <row r="949" spans="1:20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26.694444444444443</v>
      </c>
      <c r="G949" t="s">
        <v>14</v>
      </c>
      <c r="H949">
        <v>13</v>
      </c>
      <c r="I949" s="5">
        <f t="shared" si="57"/>
        <v>73.92307692307692</v>
      </c>
      <c r="J949" t="s">
        <v>21</v>
      </c>
      <c r="K949" t="s">
        <v>22</v>
      </c>
      <c r="L949">
        <v>1411707600</v>
      </c>
      <c r="M949" s="9">
        <f t="shared" si="58"/>
        <v>41908.208333333336</v>
      </c>
      <c r="N949" s="9">
        <f t="shared" si="59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2041</v>
      </c>
      <c r="T949" t="s">
        <v>2042</v>
      </c>
    </row>
    <row r="950" spans="1:20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62.957446808510639</v>
      </c>
      <c r="G950" t="s">
        <v>74</v>
      </c>
      <c r="H950">
        <v>160</v>
      </c>
      <c r="I950" s="5">
        <f t="shared" si="57"/>
        <v>36.987499999999997</v>
      </c>
      <c r="J950" t="s">
        <v>21</v>
      </c>
      <c r="K950" t="s">
        <v>22</v>
      </c>
      <c r="L950">
        <v>1418364000</v>
      </c>
      <c r="M950" s="9">
        <f t="shared" si="58"/>
        <v>41985.25</v>
      </c>
      <c r="N950" s="9">
        <f t="shared" si="59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2043</v>
      </c>
      <c r="T950" t="s">
        <v>2044</v>
      </c>
    </row>
    <row r="951" spans="1:20" ht="31.5" x14ac:dyDescent="0.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161.35593220338984</v>
      </c>
      <c r="G951" t="s">
        <v>20</v>
      </c>
      <c r="H951">
        <v>203</v>
      </c>
      <c r="I951" s="5">
        <f t="shared" si="57"/>
        <v>46.896551724137929</v>
      </c>
      <c r="J951" t="s">
        <v>21</v>
      </c>
      <c r="K951" t="s">
        <v>22</v>
      </c>
      <c r="L951">
        <v>1429333200</v>
      </c>
      <c r="M951" s="9">
        <f t="shared" si="58"/>
        <v>42112.208333333328</v>
      </c>
      <c r="N951" s="9">
        <f t="shared" si="59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2039</v>
      </c>
      <c r="T951" t="s">
        <v>2040</v>
      </c>
    </row>
    <row r="952" spans="1:20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5</v>
      </c>
      <c r="G952" t="s">
        <v>14</v>
      </c>
      <c r="H952">
        <v>1</v>
      </c>
      <c r="I952" s="5">
        <f t="shared" si="57"/>
        <v>5</v>
      </c>
      <c r="J952" t="s">
        <v>21</v>
      </c>
      <c r="K952" t="s">
        <v>22</v>
      </c>
      <c r="L952">
        <v>1555390800</v>
      </c>
      <c r="M952" s="9">
        <f t="shared" si="58"/>
        <v>43571.208333333328</v>
      </c>
      <c r="N952" s="9">
        <f t="shared" si="59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2041</v>
      </c>
      <c r="T952" t="s">
        <v>2042</v>
      </c>
    </row>
    <row r="953" spans="1:20" x14ac:dyDescent="0.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1096.9379310344827</v>
      </c>
      <c r="G953" t="s">
        <v>20</v>
      </c>
      <c r="H953">
        <v>1559</v>
      </c>
      <c r="I953" s="5">
        <f t="shared" si="57"/>
        <v>102.02437459910199</v>
      </c>
      <c r="J953" t="s">
        <v>21</v>
      </c>
      <c r="K953" t="s">
        <v>22</v>
      </c>
      <c r="L953">
        <v>1482732000</v>
      </c>
      <c r="M953" s="9">
        <f t="shared" si="58"/>
        <v>42730.25</v>
      </c>
      <c r="N953" s="9">
        <f t="shared" si="59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2033</v>
      </c>
      <c r="T953" t="s">
        <v>2034</v>
      </c>
    </row>
    <row r="954" spans="1:20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70.094158075601371</v>
      </c>
      <c r="G954" t="s">
        <v>74</v>
      </c>
      <c r="H954">
        <v>2266</v>
      </c>
      <c r="I954" s="5">
        <f t="shared" si="57"/>
        <v>45.007502206531335</v>
      </c>
      <c r="J954" t="s">
        <v>21</v>
      </c>
      <c r="K954" t="s">
        <v>22</v>
      </c>
      <c r="L954">
        <v>1470718800</v>
      </c>
      <c r="M954" s="9">
        <f t="shared" si="58"/>
        <v>42591.208333333328</v>
      </c>
      <c r="N954" s="9">
        <f t="shared" si="59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2043</v>
      </c>
      <c r="T954" t="s">
        <v>2044</v>
      </c>
    </row>
    <row r="955" spans="1:20" ht="31.5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60</v>
      </c>
      <c r="G955" t="s">
        <v>14</v>
      </c>
      <c r="H955">
        <v>21</v>
      </c>
      <c r="I955" s="5">
        <f t="shared" si="57"/>
        <v>94.285714285714292</v>
      </c>
      <c r="J955" t="s">
        <v>21</v>
      </c>
      <c r="K955" t="s">
        <v>22</v>
      </c>
      <c r="L955">
        <v>1450591200</v>
      </c>
      <c r="M955" s="9">
        <f t="shared" si="58"/>
        <v>42358.25</v>
      </c>
      <c r="N955" s="9">
        <f t="shared" si="59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2043</v>
      </c>
      <c r="T955" t="s">
        <v>2063</v>
      </c>
    </row>
    <row r="956" spans="1:20" x14ac:dyDescent="0.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367.0985915492958</v>
      </c>
      <c r="G956" t="s">
        <v>20</v>
      </c>
      <c r="H956">
        <v>1548</v>
      </c>
      <c r="I956" s="5">
        <f t="shared" si="57"/>
        <v>101.02325581395348</v>
      </c>
      <c r="J956" t="s">
        <v>26</v>
      </c>
      <c r="K956" t="s">
        <v>27</v>
      </c>
      <c r="L956">
        <v>1348290000</v>
      </c>
      <c r="M956" s="9">
        <f t="shared" si="58"/>
        <v>41174.208333333336</v>
      </c>
      <c r="N956" s="9">
        <f t="shared" si="59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2039</v>
      </c>
      <c r="T956" t="s">
        <v>2040</v>
      </c>
    </row>
    <row r="957" spans="1:20" ht="31.5" x14ac:dyDescent="0.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1109</v>
      </c>
      <c r="G957" t="s">
        <v>20</v>
      </c>
      <c r="H957">
        <v>80</v>
      </c>
      <c r="I957" s="5">
        <f t="shared" si="57"/>
        <v>97.037499999999994</v>
      </c>
      <c r="J957" t="s">
        <v>21</v>
      </c>
      <c r="K957" t="s">
        <v>22</v>
      </c>
      <c r="L957">
        <v>1353823200</v>
      </c>
      <c r="M957" s="9">
        <f t="shared" si="58"/>
        <v>41238.25</v>
      </c>
      <c r="N957" s="9">
        <f t="shared" si="59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2041</v>
      </c>
      <c r="T957" t="s">
        <v>2042</v>
      </c>
    </row>
    <row r="958" spans="1:20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19.028784648187631</v>
      </c>
      <c r="G958" t="s">
        <v>14</v>
      </c>
      <c r="H958">
        <v>830</v>
      </c>
      <c r="I958" s="5">
        <f t="shared" si="57"/>
        <v>43.00963855421687</v>
      </c>
      <c r="J958" t="s">
        <v>21</v>
      </c>
      <c r="K958" t="s">
        <v>22</v>
      </c>
      <c r="L958">
        <v>1450764000</v>
      </c>
      <c r="M958" s="9">
        <f t="shared" si="58"/>
        <v>42360.25</v>
      </c>
      <c r="N958" s="9">
        <f t="shared" si="59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2043</v>
      </c>
      <c r="T958" t="s">
        <v>2063</v>
      </c>
    </row>
    <row r="959" spans="1:20" x14ac:dyDescent="0.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126.87755102040816</v>
      </c>
      <c r="G959" t="s">
        <v>20</v>
      </c>
      <c r="H959">
        <v>131</v>
      </c>
      <c r="I959" s="5">
        <f t="shared" si="57"/>
        <v>94.916030534351151</v>
      </c>
      <c r="J959" t="s">
        <v>21</v>
      </c>
      <c r="K959" t="s">
        <v>22</v>
      </c>
      <c r="L959">
        <v>1329372000</v>
      </c>
      <c r="M959" s="9">
        <f t="shared" si="58"/>
        <v>40955.25</v>
      </c>
      <c r="N959" s="9">
        <f t="shared" si="59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2041</v>
      </c>
      <c r="T959" t="s">
        <v>2042</v>
      </c>
    </row>
    <row r="960" spans="1:20" ht="31.5" x14ac:dyDescent="0.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734.63636363636363</v>
      </c>
      <c r="G960" t="s">
        <v>20</v>
      </c>
      <c r="H960">
        <v>112</v>
      </c>
      <c r="I960" s="5">
        <f t="shared" si="57"/>
        <v>72.151785714285708</v>
      </c>
      <c r="J960" t="s">
        <v>21</v>
      </c>
      <c r="K960" t="s">
        <v>22</v>
      </c>
      <c r="L960">
        <v>1277096400</v>
      </c>
      <c r="M960" s="9">
        <f t="shared" si="58"/>
        <v>40350.208333333336</v>
      </c>
      <c r="N960" s="9">
        <f t="shared" si="59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2043</v>
      </c>
      <c r="T960" t="s">
        <v>2051</v>
      </c>
    </row>
    <row r="961" spans="1:20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4.5731034482758623</v>
      </c>
      <c r="G961" t="s">
        <v>14</v>
      </c>
      <c r="H961">
        <v>130</v>
      </c>
      <c r="I961" s="5">
        <f t="shared" si="57"/>
        <v>51.007692307692309</v>
      </c>
      <c r="J961" t="s">
        <v>21</v>
      </c>
      <c r="K961" t="s">
        <v>22</v>
      </c>
      <c r="L961">
        <v>1277701200</v>
      </c>
      <c r="M961" s="9">
        <f t="shared" si="58"/>
        <v>40357.208333333336</v>
      </c>
      <c r="N961" s="9">
        <f t="shared" si="59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2049</v>
      </c>
      <c r="T961" t="s">
        <v>2059</v>
      </c>
    </row>
    <row r="962" spans="1:20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85.054545454545448</v>
      </c>
      <c r="G962" t="s">
        <v>14</v>
      </c>
      <c r="H962">
        <v>55</v>
      </c>
      <c r="I962" s="5">
        <f t="shared" si="57"/>
        <v>85.054545454545448</v>
      </c>
      <c r="J962" t="s">
        <v>21</v>
      </c>
      <c r="K962" t="s">
        <v>22</v>
      </c>
      <c r="L962">
        <v>1454911200</v>
      </c>
      <c r="M962" s="9">
        <f t="shared" si="58"/>
        <v>42408.25</v>
      </c>
      <c r="N962" s="9">
        <f t="shared" si="59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2039</v>
      </c>
      <c r="T962" t="s">
        <v>2040</v>
      </c>
    </row>
    <row r="963" spans="1:20" x14ac:dyDescent="0.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(E963/D963)*100</f>
        <v>119.29824561403508</v>
      </c>
      <c r="G963" t="s">
        <v>20</v>
      </c>
      <c r="H963">
        <v>155</v>
      </c>
      <c r="I963" s="5">
        <f t="shared" ref="I963:I1001" si="61">E963/H963</f>
        <v>43.87096774193548</v>
      </c>
      <c r="J963" t="s">
        <v>21</v>
      </c>
      <c r="K963" t="s">
        <v>22</v>
      </c>
      <c r="L963">
        <v>1297922400</v>
      </c>
      <c r="M963" s="9">
        <f t="shared" ref="M963:M1001" si="62">L963/86400+25569</f>
        <v>40591.25</v>
      </c>
      <c r="N963" s="9">
        <f t="shared" ref="N963:N1001" si="63">O963/86400+25569</f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2049</v>
      </c>
      <c r="T963" t="s">
        <v>2059</v>
      </c>
    </row>
    <row r="964" spans="1:20" x14ac:dyDescent="0.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296.02777777777777</v>
      </c>
      <c r="G964" t="s">
        <v>20</v>
      </c>
      <c r="H964">
        <v>266</v>
      </c>
      <c r="I964" s="5">
        <f t="shared" si="61"/>
        <v>40.063909774436091</v>
      </c>
      <c r="J964" t="s">
        <v>21</v>
      </c>
      <c r="K964" t="s">
        <v>22</v>
      </c>
      <c r="L964">
        <v>1384408800</v>
      </c>
      <c r="M964" s="9">
        <f t="shared" si="62"/>
        <v>41592.25</v>
      </c>
      <c r="N964" s="9">
        <f t="shared" si="63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2037</v>
      </c>
      <c r="T964" t="s">
        <v>2038</v>
      </c>
    </row>
    <row r="965" spans="1:20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84.694915254237287</v>
      </c>
      <c r="G965" t="s">
        <v>14</v>
      </c>
      <c r="H965">
        <v>114</v>
      </c>
      <c r="I965" s="5">
        <f t="shared" si="61"/>
        <v>43.833333333333336</v>
      </c>
      <c r="J965" t="s">
        <v>107</v>
      </c>
      <c r="K965" t="s">
        <v>108</v>
      </c>
      <c r="L965">
        <v>1299304800</v>
      </c>
      <c r="M965" s="9">
        <f t="shared" si="62"/>
        <v>40607.25</v>
      </c>
      <c r="N965" s="9">
        <f t="shared" si="63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355.7837837837838</v>
      </c>
      <c r="G966" t="s">
        <v>20</v>
      </c>
      <c r="H966">
        <v>155</v>
      </c>
      <c r="I966" s="5">
        <f t="shared" si="61"/>
        <v>84.92903225806451</v>
      </c>
      <c r="J966" t="s">
        <v>21</v>
      </c>
      <c r="K966" t="s">
        <v>22</v>
      </c>
      <c r="L966">
        <v>1431320400</v>
      </c>
      <c r="M966" s="9">
        <f t="shared" si="62"/>
        <v>42135.208333333328</v>
      </c>
      <c r="N966" s="9">
        <f t="shared" si="6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2041</v>
      </c>
      <c r="T966" t="s">
        <v>2042</v>
      </c>
    </row>
    <row r="967" spans="1:20" x14ac:dyDescent="0.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386.40909090909093</v>
      </c>
      <c r="G967" t="s">
        <v>20</v>
      </c>
      <c r="H967">
        <v>207</v>
      </c>
      <c r="I967" s="5">
        <f t="shared" si="61"/>
        <v>41.067632850241544</v>
      </c>
      <c r="J967" t="s">
        <v>40</v>
      </c>
      <c r="K967" t="s">
        <v>41</v>
      </c>
      <c r="L967">
        <v>1264399200</v>
      </c>
      <c r="M967" s="9">
        <f t="shared" si="62"/>
        <v>40203.25</v>
      </c>
      <c r="N967" s="9">
        <f t="shared" si="63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2033</v>
      </c>
      <c r="T967" t="s">
        <v>2034</v>
      </c>
    </row>
    <row r="968" spans="1:20" x14ac:dyDescent="0.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792.23529411764707</v>
      </c>
      <c r="G968" t="s">
        <v>20</v>
      </c>
      <c r="H968">
        <v>245</v>
      </c>
      <c r="I968" s="5">
        <f t="shared" si="61"/>
        <v>54.971428571428568</v>
      </c>
      <c r="J968" t="s">
        <v>21</v>
      </c>
      <c r="K968" t="s">
        <v>22</v>
      </c>
      <c r="L968">
        <v>1497502800</v>
      </c>
      <c r="M968" s="9">
        <f t="shared" si="62"/>
        <v>42901.208333333328</v>
      </c>
      <c r="N968" s="9">
        <f t="shared" si="6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2041</v>
      </c>
      <c r="T968" t="s">
        <v>2042</v>
      </c>
    </row>
    <row r="969" spans="1:20" x14ac:dyDescent="0.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137.03393665158373</v>
      </c>
      <c r="G969" t="s">
        <v>20</v>
      </c>
      <c r="H969">
        <v>1573</v>
      </c>
      <c r="I969" s="5">
        <f t="shared" si="61"/>
        <v>77.010807374443743</v>
      </c>
      <c r="J969" t="s">
        <v>21</v>
      </c>
      <c r="K969" t="s">
        <v>22</v>
      </c>
      <c r="L969">
        <v>1333688400</v>
      </c>
      <c r="M969" s="9">
        <f t="shared" si="62"/>
        <v>41005.208333333336</v>
      </c>
      <c r="N969" s="9">
        <f t="shared" si="6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2033</v>
      </c>
      <c r="T969" t="s">
        <v>2062</v>
      </c>
    </row>
    <row r="970" spans="1:20" ht="31.5" x14ac:dyDescent="0.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338.20833333333337</v>
      </c>
      <c r="G970" t="s">
        <v>20</v>
      </c>
      <c r="H970">
        <v>114</v>
      </c>
      <c r="I970" s="5">
        <f t="shared" si="61"/>
        <v>71.201754385964918</v>
      </c>
      <c r="J970" t="s">
        <v>21</v>
      </c>
      <c r="K970" t="s">
        <v>22</v>
      </c>
      <c r="L970">
        <v>1293861600</v>
      </c>
      <c r="M970" s="9">
        <f t="shared" si="62"/>
        <v>40544.25</v>
      </c>
      <c r="N970" s="9">
        <f t="shared" si="63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2037</v>
      </c>
      <c r="T970" t="s">
        <v>2038</v>
      </c>
    </row>
    <row r="971" spans="1:20" x14ac:dyDescent="0.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108.22784810126582</v>
      </c>
      <c r="G971" t="s">
        <v>20</v>
      </c>
      <c r="H971">
        <v>93</v>
      </c>
      <c r="I971" s="5">
        <f t="shared" si="61"/>
        <v>91.935483870967744</v>
      </c>
      <c r="J971" t="s">
        <v>21</v>
      </c>
      <c r="K971" t="s">
        <v>22</v>
      </c>
      <c r="L971">
        <v>1576994400</v>
      </c>
      <c r="M971" s="9">
        <f t="shared" si="62"/>
        <v>43821.25</v>
      </c>
      <c r="N971" s="9">
        <f t="shared" si="63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2041</v>
      </c>
      <c r="T971" t="s">
        <v>2042</v>
      </c>
    </row>
    <row r="972" spans="1:20" ht="31.5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60.757639620653315</v>
      </c>
      <c r="G972" t="s">
        <v>14</v>
      </c>
      <c r="H972">
        <v>594</v>
      </c>
      <c r="I972" s="5">
        <f t="shared" si="61"/>
        <v>97.069023569023571</v>
      </c>
      <c r="J972" t="s">
        <v>21</v>
      </c>
      <c r="K972" t="s">
        <v>22</v>
      </c>
      <c r="L972">
        <v>1304917200</v>
      </c>
      <c r="M972" s="9">
        <f t="shared" si="62"/>
        <v>40672.208333333336</v>
      </c>
      <c r="N972" s="9">
        <f t="shared" si="6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2041</v>
      </c>
      <c r="T972" t="s">
        <v>2042</v>
      </c>
    </row>
    <row r="973" spans="1:20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27.725490196078432</v>
      </c>
      <c r="G973" t="s">
        <v>14</v>
      </c>
      <c r="H973">
        <v>24</v>
      </c>
      <c r="I973" s="5">
        <f t="shared" si="61"/>
        <v>58.916666666666664</v>
      </c>
      <c r="J973" t="s">
        <v>21</v>
      </c>
      <c r="K973" t="s">
        <v>22</v>
      </c>
      <c r="L973">
        <v>1381208400</v>
      </c>
      <c r="M973" s="9">
        <f t="shared" si="62"/>
        <v>41555.208333333336</v>
      </c>
      <c r="N973" s="9">
        <f t="shared" si="6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2043</v>
      </c>
      <c r="T973" t="s">
        <v>2060</v>
      </c>
    </row>
    <row r="974" spans="1:20" x14ac:dyDescent="0.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228.3934426229508</v>
      </c>
      <c r="G974" t="s">
        <v>20</v>
      </c>
      <c r="H974">
        <v>1681</v>
      </c>
      <c r="I974" s="5">
        <f t="shared" si="61"/>
        <v>58.015466983938133</v>
      </c>
      <c r="J974" t="s">
        <v>21</v>
      </c>
      <c r="K974" t="s">
        <v>22</v>
      </c>
      <c r="L974">
        <v>1401685200</v>
      </c>
      <c r="M974" s="9">
        <f t="shared" si="62"/>
        <v>41792.208333333336</v>
      </c>
      <c r="N974" s="9">
        <f t="shared" si="6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2039</v>
      </c>
      <c r="T974" t="s">
        <v>2040</v>
      </c>
    </row>
    <row r="975" spans="1:20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21.615194054500414</v>
      </c>
      <c r="G975" t="s">
        <v>14</v>
      </c>
      <c r="H975">
        <v>252</v>
      </c>
      <c r="I975" s="5">
        <f t="shared" si="61"/>
        <v>103.87301587301587</v>
      </c>
      <c r="J975" t="s">
        <v>21</v>
      </c>
      <c r="K975" t="s">
        <v>22</v>
      </c>
      <c r="L975">
        <v>1291960800</v>
      </c>
      <c r="M975" s="9">
        <f t="shared" si="62"/>
        <v>40522.25</v>
      </c>
      <c r="N975" s="9">
        <f t="shared" si="63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2041</v>
      </c>
      <c r="T975" t="s">
        <v>2042</v>
      </c>
    </row>
    <row r="976" spans="1:20" x14ac:dyDescent="0.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373.875</v>
      </c>
      <c r="G976" t="s">
        <v>20</v>
      </c>
      <c r="H976">
        <v>32</v>
      </c>
      <c r="I976" s="5">
        <f t="shared" si="61"/>
        <v>93.46875</v>
      </c>
      <c r="J976" t="s">
        <v>21</v>
      </c>
      <c r="K976" t="s">
        <v>22</v>
      </c>
      <c r="L976">
        <v>1368853200</v>
      </c>
      <c r="M976" s="9">
        <f t="shared" si="62"/>
        <v>41412.208333333336</v>
      </c>
      <c r="N976" s="9">
        <f t="shared" si="6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2033</v>
      </c>
      <c r="T976" t="s">
        <v>2047</v>
      </c>
    </row>
    <row r="977" spans="1:20" x14ac:dyDescent="0.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154.92592592592592</v>
      </c>
      <c r="G977" t="s">
        <v>20</v>
      </c>
      <c r="H977">
        <v>135</v>
      </c>
      <c r="I977" s="5">
        <f t="shared" si="61"/>
        <v>61.970370370370368</v>
      </c>
      <c r="J977" t="s">
        <v>21</v>
      </c>
      <c r="K977" t="s">
        <v>22</v>
      </c>
      <c r="L977">
        <v>1448776800</v>
      </c>
      <c r="M977" s="9">
        <f t="shared" si="62"/>
        <v>42337.25</v>
      </c>
      <c r="N977" s="9">
        <f t="shared" si="63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2041</v>
      </c>
      <c r="T977" t="s">
        <v>2042</v>
      </c>
    </row>
    <row r="978" spans="1:20" ht="31.5" x14ac:dyDescent="0.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322.14999999999998</v>
      </c>
      <c r="G978" t="s">
        <v>20</v>
      </c>
      <c r="H978">
        <v>140</v>
      </c>
      <c r="I978" s="5">
        <f t="shared" si="61"/>
        <v>92.042857142857144</v>
      </c>
      <c r="J978" t="s">
        <v>21</v>
      </c>
      <c r="K978" t="s">
        <v>22</v>
      </c>
      <c r="L978">
        <v>1296194400</v>
      </c>
      <c r="M978" s="9">
        <f t="shared" si="62"/>
        <v>40571.25</v>
      </c>
      <c r="N978" s="9">
        <f t="shared" si="63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2041</v>
      </c>
      <c r="T978" t="s">
        <v>2042</v>
      </c>
    </row>
    <row r="979" spans="1:20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73.957142857142856</v>
      </c>
      <c r="G979" t="s">
        <v>14</v>
      </c>
      <c r="H979">
        <v>67</v>
      </c>
      <c r="I979" s="5">
        <f t="shared" si="61"/>
        <v>77.268656716417908</v>
      </c>
      <c r="J979" t="s">
        <v>21</v>
      </c>
      <c r="K979" t="s">
        <v>22</v>
      </c>
      <c r="L979">
        <v>1517983200</v>
      </c>
      <c r="M979" s="9">
        <f t="shared" si="62"/>
        <v>43138.25</v>
      </c>
      <c r="N979" s="9">
        <f t="shared" si="63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2037</v>
      </c>
      <c r="T979" t="s">
        <v>2038</v>
      </c>
    </row>
    <row r="980" spans="1:20" x14ac:dyDescent="0.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864.1</v>
      </c>
      <c r="G980" t="s">
        <v>20</v>
      </c>
      <c r="H980">
        <v>92</v>
      </c>
      <c r="I980" s="5">
        <f t="shared" si="61"/>
        <v>93.923913043478265</v>
      </c>
      <c r="J980" t="s">
        <v>21</v>
      </c>
      <c r="K980" t="s">
        <v>22</v>
      </c>
      <c r="L980">
        <v>1478930400</v>
      </c>
      <c r="M980" s="9">
        <f t="shared" si="62"/>
        <v>42686.25</v>
      </c>
      <c r="N980" s="9">
        <f t="shared" si="63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2035</v>
      </c>
      <c r="T980" t="s">
        <v>2052</v>
      </c>
    </row>
    <row r="981" spans="1:20" x14ac:dyDescent="0.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143.26245847176079</v>
      </c>
      <c r="G981" t="s">
        <v>20</v>
      </c>
      <c r="H981">
        <v>1015</v>
      </c>
      <c r="I981" s="5">
        <f t="shared" si="61"/>
        <v>84.969458128078813</v>
      </c>
      <c r="J981" t="s">
        <v>40</v>
      </c>
      <c r="K981" t="s">
        <v>41</v>
      </c>
      <c r="L981">
        <v>1426395600</v>
      </c>
      <c r="M981" s="9">
        <f t="shared" si="62"/>
        <v>42078.208333333328</v>
      </c>
      <c r="N981" s="9">
        <f t="shared" si="6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2041</v>
      </c>
      <c r="T981" t="s">
        <v>2042</v>
      </c>
    </row>
    <row r="982" spans="1:20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40.281762295081968</v>
      </c>
      <c r="G982" t="s">
        <v>14</v>
      </c>
      <c r="H982">
        <v>742</v>
      </c>
      <c r="I982" s="5">
        <f t="shared" si="61"/>
        <v>105.97035040431267</v>
      </c>
      <c r="J982" t="s">
        <v>21</v>
      </c>
      <c r="K982" t="s">
        <v>22</v>
      </c>
      <c r="L982">
        <v>1446181200</v>
      </c>
      <c r="M982" s="9">
        <f t="shared" si="62"/>
        <v>42307.208333333328</v>
      </c>
      <c r="N982" s="9">
        <f t="shared" si="63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2049</v>
      </c>
      <c r="T982" t="s">
        <v>2050</v>
      </c>
    </row>
    <row r="983" spans="1:20" x14ac:dyDescent="0.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178.22388059701493</v>
      </c>
      <c r="G983" t="s">
        <v>20</v>
      </c>
      <c r="H983">
        <v>323</v>
      </c>
      <c r="I983" s="5">
        <f t="shared" si="61"/>
        <v>36.969040247678016</v>
      </c>
      <c r="J983" t="s">
        <v>21</v>
      </c>
      <c r="K983" t="s">
        <v>22</v>
      </c>
      <c r="L983">
        <v>1514181600</v>
      </c>
      <c r="M983" s="9">
        <f t="shared" si="62"/>
        <v>43094.25</v>
      </c>
      <c r="N983" s="9">
        <f t="shared" si="63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2039</v>
      </c>
      <c r="T983" t="s">
        <v>2040</v>
      </c>
    </row>
    <row r="984" spans="1:20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84.930555555555557</v>
      </c>
      <c r="G984" t="s">
        <v>14</v>
      </c>
      <c r="H984">
        <v>75</v>
      </c>
      <c r="I984" s="5">
        <f t="shared" si="61"/>
        <v>81.533333333333331</v>
      </c>
      <c r="J984" t="s">
        <v>21</v>
      </c>
      <c r="K984" t="s">
        <v>22</v>
      </c>
      <c r="L984">
        <v>1311051600</v>
      </c>
      <c r="M984" s="9">
        <f t="shared" si="62"/>
        <v>40743.208333333336</v>
      </c>
      <c r="N984" s="9">
        <f t="shared" si="6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2043</v>
      </c>
      <c r="T984" t="s">
        <v>2044</v>
      </c>
    </row>
    <row r="985" spans="1:20" x14ac:dyDescent="0.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145.93648334624322</v>
      </c>
      <c r="G985" t="s">
        <v>20</v>
      </c>
      <c r="H985">
        <v>2326</v>
      </c>
      <c r="I985" s="5">
        <f t="shared" si="61"/>
        <v>80.999140154772135</v>
      </c>
      <c r="J985" t="s">
        <v>21</v>
      </c>
      <c r="K985" t="s">
        <v>22</v>
      </c>
      <c r="L985">
        <v>1564894800</v>
      </c>
      <c r="M985" s="9">
        <f t="shared" si="62"/>
        <v>43681.208333333328</v>
      </c>
      <c r="N985" s="9">
        <f t="shared" si="6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2043</v>
      </c>
      <c r="T985" t="s">
        <v>2044</v>
      </c>
    </row>
    <row r="986" spans="1:20" ht="31.5" x14ac:dyDescent="0.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152.46153846153848</v>
      </c>
      <c r="G986" t="s">
        <v>20</v>
      </c>
      <c r="H986">
        <v>381</v>
      </c>
      <c r="I986" s="5">
        <f t="shared" si="61"/>
        <v>26.010498687664043</v>
      </c>
      <c r="J986" t="s">
        <v>21</v>
      </c>
      <c r="K986" t="s">
        <v>22</v>
      </c>
      <c r="L986">
        <v>1567918800</v>
      </c>
      <c r="M986" s="9">
        <f t="shared" si="62"/>
        <v>43716.208333333328</v>
      </c>
      <c r="N986" s="9">
        <f t="shared" si="6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2041</v>
      </c>
      <c r="T986" t="s">
        <v>2042</v>
      </c>
    </row>
    <row r="987" spans="1:20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67.129542790152414</v>
      </c>
      <c r="G987" t="s">
        <v>14</v>
      </c>
      <c r="H987">
        <v>4405</v>
      </c>
      <c r="I987" s="5">
        <f t="shared" si="61"/>
        <v>25.998410896708286</v>
      </c>
      <c r="J987" t="s">
        <v>21</v>
      </c>
      <c r="K987" t="s">
        <v>22</v>
      </c>
      <c r="L987">
        <v>1386309600</v>
      </c>
      <c r="M987" s="9">
        <f t="shared" si="62"/>
        <v>41614.25</v>
      </c>
      <c r="N987" s="9">
        <f t="shared" si="63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2033</v>
      </c>
      <c r="T987" t="s">
        <v>2034</v>
      </c>
    </row>
    <row r="988" spans="1:20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40.307692307692307</v>
      </c>
      <c r="G988" t="s">
        <v>14</v>
      </c>
      <c r="H988">
        <v>92</v>
      </c>
      <c r="I988" s="5">
        <f t="shared" si="61"/>
        <v>34.173913043478258</v>
      </c>
      <c r="J988" t="s">
        <v>21</v>
      </c>
      <c r="K988" t="s">
        <v>22</v>
      </c>
      <c r="L988">
        <v>1301979600</v>
      </c>
      <c r="M988" s="9">
        <f t="shared" si="62"/>
        <v>40638.208333333336</v>
      </c>
      <c r="N988" s="9">
        <f t="shared" si="6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2033</v>
      </c>
      <c r="T988" t="s">
        <v>2034</v>
      </c>
    </row>
    <row r="989" spans="1:20" x14ac:dyDescent="0.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216.79032258064518</v>
      </c>
      <c r="G989" t="s">
        <v>20</v>
      </c>
      <c r="H989">
        <v>480</v>
      </c>
      <c r="I989" s="5">
        <f t="shared" si="61"/>
        <v>28.002083333333335</v>
      </c>
      <c r="J989" t="s">
        <v>21</v>
      </c>
      <c r="K989" t="s">
        <v>22</v>
      </c>
      <c r="L989">
        <v>1493269200</v>
      </c>
      <c r="M989" s="9">
        <f t="shared" si="62"/>
        <v>42852.208333333328</v>
      </c>
      <c r="N989" s="9">
        <f t="shared" si="6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2043</v>
      </c>
      <c r="T989" t="s">
        <v>2044</v>
      </c>
    </row>
    <row r="990" spans="1:20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52.117021276595743</v>
      </c>
      <c r="G990" t="s">
        <v>14</v>
      </c>
      <c r="H990">
        <v>64</v>
      </c>
      <c r="I990" s="5">
        <f t="shared" si="61"/>
        <v>76.546875</v>
      </c>
      <c r="J990" t="s">
        <v>21</v>
      </c>
      <c r="K990" t="s">
        <v>22</v>
      </c>
      <c r="L990">
        <v>1478930400</v>
      </c>
      <c r="M990" s="9">
        <f t="shared" si="62"/>
        <v>42686.25</v>
      </c>
      <c r="N990" s="9">
        <f t="shared" si="63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2049</v>
      </c>
      <c r="T990" t="s">
        <v>2056</v>
      </c>
    </row>
    <row r="991" spans="1:20" x14ac:dyDescent="0.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499.58333333333337</v>
      </c>
      <c r="G991" t="s">
        <v>20</v>
      </c>
      <c r="H991">
        <v>226</v>
      </c>
      <c r="I991" s="5">
        <f t="shared" si="61"/>
        <v>53.053097345132741</v>
      </c>
      <c r="J991" t="s">
        <v>21</v>
      </c>
      <c r="K991" t="s">
        <v>22</v>
      </c>
      <c r="L991">
        <v>1555390800</v>
      </c>
      <c r="M991" s="9">
        <f t="shared" si="62"/>
        <v>43571.208333333328</v>
      </c>
      <c r="N991" s="9">
        <f t="shared" si="6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2049</v>
      </c>
      <c r="T991" t="s">
        <v>2059</v>
      </c>
    </row>
    <row r="992" spans="1:20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87.679487179487182</v>
      </c>
      <c r="G992" t="s">
        <v>14</v>
      </c>
      <c r="H992">
        <v>64</v>
      </c>
      <c r="I992" s="5">
        <f t="shared" si="61"/>
        <v>106.859375</v>
      </c>
      <c r="J992" t="s">
        <v>21</v>
      </c>
      <c r="K992" t="s">
        <v>22</v>
      </c>
      <c r="L992">
        <v>1456984800</v>
      </c>
      <c r="M992" s="9">
        <f t="shared" si="62"/>
        <v>42432.25</v>
      </c>
      <c r="N992" s="9">
        <f t="shared" si="6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2043</v>
      </c>
      <c r="T992" t="s">
        <v>2046</v>
      </c>
    </row>
    <row r="993" spans="1:20" x14ac:dyDescent="0.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113.17346938775511</v>
      </c>
      <c r="G993" t="s">
        <v>20</v>
      </c>
      <c r="H993">
        <v>241</v>
      </c>
      <c r="I993" s="5">
        <f t="shared" si="61"/>
        <v>46.020746887966808</v>
      </c>
      <c r="J993" t="s">
        <v>21</v>
      </c>
      <c r="K993" t="s">
        <v>22</v>
      </c>
      <c r="L993">
        <v>1411621200</v>
      </c>
      <c r="M993" s="9">
        <f t="shared" si="62"/>
        <v>41907.208333333336</v>
      </c>
      <c r="N993" s="9">
        <f t="shared" si="6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2033</v>
      </c>
      <c r="T993" t="s">
        <v>2034</v>
      </c>
    </row>
    <row r="994" spans="1:20" x14ac:dyDescent="0.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426.54838709677421</v>
      </c>
      <c r="G994" t="s">
        <v>20</v>
      </c>
      <c r="H994">
        <v>132</v>
      </c>
      <c r="I994" s="5">
        <f t="shared" si="61"/>
        <v>100.17424242424242</v>
      </c>
      <c r="J994" t="s">
        <v>21</v>
      </c>
      <c r="K994" t="s">
        <v>22</v>
      </c>
      <c r="L994">
        <v>1525669200</v>
      </c>
      <c r="M994" s="9">
        <f t="shared" si="62"/>
        <v>43227.208333333328</v>
      </c>
      <c r="N994" s="9">
        <f t="shared" si="6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2043</v>
      </c>
      <c r="T994" t="s">
        <v>2046</v>
      </c>
    </row>
    <row r="995" spans="1:20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77.632653061224488</v>
      </c>
      <c r="G995" t="s">
        <v>74</v>
      </c>
      <c r="H995">
        <v>75</v>
      </c>
      <c r="I995" s="5">
        <f t="shared" si="61"/>
        <v>101.44</v>
      </c>
      <c r="J995" t="s">
        <v>107</v>
      </c>
      <c r="K995" t="s">
        <v>108</v>
      </c>
      <c r="L995">
        <v>1450936800</v>
      </c>
      <c r="M995" s="9">
        <f t="shared" si="62"/>
        <v>42362.25</v>
      </c>
      <c r="N995" s="9">
        <f t="shared" si="63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52.496810772501767</v>
      </c>
      <c r="G996" t="s">
        <v>14</v>
      </c>
      <c r="H996">
        <v>842</v>
      </c>
      <c r="I996" s="5">
        <f t="shared" si="61"/>
        <v>87.972684085510693</v>
      </c>
      <c r="J996" t="s">
        <v>21</v>
      </c>
      <c r="K996" t="s">
        <v>22</v>
      </c>
      <c r="L996">
        <v>1413522000</v>
      </c>
      <c r="M996" s="9">
        <f t="shared" si="62"/>
        <v>41929.208333333336</v>
      </c>
      <c r="N996" s="9">
        <f t="shared" si="6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2049</v>
      </c>
      <c r="T996" t="s">
        <v>2059</v>
      </c>
    </row>
    <row r="997" spans="1:20" x14ac:dyDescent="0.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157.46762589928059</v>
      </c>
      <c r="G997" t="s">
        <v>20</v>
      </c>
      <c r="H997">
        <v>2043</v>
      </c>
      <c r="I997" s="5">
        <f t="shared" si="61"/>
        <v>74.995594713656388</v>
      </c>
      <c r="J997" t="s">
        <v>21</v>
      </c>
      <c r="K997" t="s">
        <v>22</v>
      </c>
      <c r="L997">
        <v>1541307600</v>
      </c>
      <c r="M997" s="9">
        <f t="shared" si="62"/>
        <v>43408.208333333328</v>
      </c>
      <c r="N997" s="9">
        <f t="shared" si="63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2037</v>
      </c>
      <c r="T997" t="s">
        <v>2038</v>
      </c>
    </row>
    <row r="998" spans="1:20" ht="31.5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72.939393939393938</v>
      </c>
      <c r="G998" t="s">
        <v>14</v>
      </c>
      <c r="H998">
        <v>112</v>
      </c>
      <c r="I998" s="5">
        <f t="shared" si="61"/>
        <v>42.982142857142854</v>
      </c>
      <c r="J998" t="s">
        <v>21</v>
      </c>
      <c r="K998" t="s">
        <v>22</v>
      </c>
      <c r="L998">
        <v>1357106400</v>
      </c>
      <c r="M998" s="9">
        <f t="shared" si="62"/>
        <v>41276.25</v>
      </c>
      <c r="N998" s="9">
        <f t="shared" si="63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2041</v>
      </c>
      <c r="T998" t="s">
        <v>2042</v>
      </c>
    </row>
    <row r="999" spans="1:20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60.565789473684205</v>
      </c>
      <c r="G999" t="s">
        <v>74</v>
      </c>
      <c r="H999">
        <v>139</v>
      </c>
      <c r="I999" s="5">
        <f t="shared" si="61"/>
        <v>33.115107913669064</v>
      </c>
      <c r="J999" t="s">
        <v>107</v>
      </c>
      <c r="K999" t="s">
        <v>108</v>
      </c>
      <c r="L999">
        <v>1390197600</v>
      </c>
      <c r="M999" s="9">
        <f t="shared" si="62"/>
        <v>41659.25</v>
      </c>
      <c r="N999" s="9">
        <f t="shared" si="63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2041</v>
      </c>
      <c r="T999" t="s">
        <v>2042</v>
      </c>
    </row>
    <row r="1000" spans="1:20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56.791291291291287</v>
      </c>
      <c r="G1000" t="s">
        <v>14</v>
      </c>
      <c r="H1000">
        <v>374</v>
      </c>
      <c r="I1000" s="5">
        <f t="shared" si="61"/>
        <v>101.13101604278074</v>
      </c>
      <c r="J1000" t="s">
        <v>21</v>
      </c>
      <c r="K1000" t="s">
        <v>22</v>
      </c>
      <c r="L1000">
        <v>1265868000</v>
      </c>
      <c r="M1000" s="9">
        <f t="shared" si="62"/>
        <v>40220.25</v>
      </c>
      <c r="N1000" s="9">
        <f t="shared" si="6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2033</v>
      </c>
      <c r="T1000" t="s">
        <v>2047</v>
      </c>
    </row>
    <row r="1001" spans="1:20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56.542754275427541</v>
      </c>
      <c r="G1001" t="s">
        <v>74</v>
      </c>
      <c r="H1001">
        <v>1122</v>
      </c>
      <c r="I1001" s="5">
        <f t="shared" si="61"/>
        <v>55.98841354723708</v>
      </c>
      <c r="J1001" t="s">
        <v>21</v>
      </c>
      <c r="K1001" t="s">
        <v>22</v>
      </c>
      <c r="L1001">
        <v>1467176400</v>
      </c>
      <c r="M1001" s="9">
        <f t="shared" si="62"/>
        <v>42550.208333333328</v>
      </c>
      <c r="N1001" s="9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2037</v>
      </c>
      <c r="T1001" t="s">
        <v>2038</v>
      </c>
    </row>
    <row r="1002" spans="1:20" x14ac:dyDescent="0.5">
      <c r="H1002">
        <f>AVERAGE(H1:H1001)</f>
        <v>727.005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8696B"/>
        <color theme="9"/>
        <color theme="8"/>
      </colorScale>
    </cfRule>
    <cfRule type="colorScale" priority="5">
      <colorScale>
        <cfvo type="min"/>
        <cfvo type="percentile" val="100"/>
        <cfvo type="max"/>
        <color rgb="FFFF0000"/>
        <color theme="9" tint="-0.249977111117893"/>
        <color theme="4"/>
      </colorScale>
    </cfRule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4:F1001">
    <cfRule type="colorScale" priority="2">
      <colorScale>
        <cfvo type="min"/>
        <cfvo type="percentile" val="100"/>
        <cfvo type="max"/>
        <color rgb="FFF8696B"/>
        <color theme="9"/>
        <color theme="8" tint="0.39997558519241921"/>
      </colorScale>
    </cfRule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2:G1001">
    <cfRule type="containsText" dxfId="9" priority="7" operator="containsText" text="canceled">
      <formula>NOT(ISERROR(SEARCH("canceled",G2)))</formula>
    </cfRule>
    <cfRule type="containsText" dxfId="8" priority="8" operator="containsText" text="cancelled">
      <formula>NOT(ISERROR(SEARCH("cancelled",G2)))</formula>
    </cfRule>
    <cfRule type="containsText" dxfId="7" priority="9" operator="containsText" text="live">
      <formula>NOT(ISERROR(SEARCH("live",G2)))</formula>
    </cfRule>
    <cfRule type="containsText" dxfId="6" priority="12" operator="containsText" text="failed">
      <formula>NOT(ISERROR(SEARCH("failed",G2)))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4" priority="16" stopIfTrue="1" operator="containsText" text="failed">
      <formula>NOT(ISERROR(SEARCH("failed",G2)))</formula>
    </cfRule>
    <cfRule type="containsText" dxfId="3" priority="17" operator="containsText" text="failed">
      <formula>NOT(ISERROR(SEARCH("failed",G2)))</formula>
    </cfRule>
    <cfRule type="cellIs" dxfId="2" priority="18" operator="lessThan">
      <formula>"failed"</formula>
    </cfRule>
  </conditionalFormatting>
  <conditionalFormatting sqref="G3:G1001">
    <cfRule type="containsText" dxfId="1" priority="10" operator="containsText" text="successful">
      <formula>NOT(ISERROR(SEARCH("successful",G3)))</formula>
    </cfRule>
    <cfRule type="containsText" dxfId="0" priority="15" stopIfTrue="1" operator="containsText" text="sucessful">
      <formula>NOT(ISERROR(SEARCH("sucessful",G3)))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1134C5F1-D215-49AE-9E9A-64484D5998E4}">
            <xm:f>NOT(ISERROR(SEARCH($G$972,G2)))</xm:f>
            <xm:f>$G$972</xm:f>
            <x14:dxf>
              <fill>
                <patternFill>
                  <bgColor rgb="FFFF0000"/>
                </patternFill>
              </fill>
            </x14:dxf>
          </x14:cfRule>
          <xm:sqref>G2:G1001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3604A-4F02-4BD8-81D7-7E9DAA672C56}">
  <dimension ref="A1"/>
  <sheetViews>
    <sheetView tabSelected="1" workbookViewId="0"/>
  </sheetViews>
  <sheetFormatPr defaultRowHeight="15.7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Sheet5</vt:lpstr>
      <vt:lpstr>Sheet3</vt:lpstr>
      <vt:lpstr>Sheet4</vt:lpstr>
      <vt:lpstr>Crowdfunding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Joshna Rence</cp:lastModifiedBy>
  <dcterms:created xsi:type="dcterms:W3CDTF">2021-09-29T18:52:28Z</dcterms:created>
  <dcterms:modified xsi:type="dcterms:W3CDTF">2023-05-03T21:30:32Z</dcterms:modified>
</cp:coreProperties>
</file>