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de\OneDrive\Documenten\GitHub\B08\B08_SVV_Flight_Dynamics\"/>
    </mc:Choice>
  </mc:AlternateContent>
  <xr:revisionPtr revIDLastSave="0" documentId="13_ncr:1_{790EF3EE-7C72-420F-9B50-08A67ADFE72F}" xr6:coauthVersionLast="41" xr6:coauthVersionMax="41" xr10:uidLastSave="{00000000-0000-0000-0000-000000000000}"/>
  <bookViews>
    <workbookView xWindow="-9660" yWindow="5100" windowWidth="21600" windowHeight="11385" xr2:uid="{EDE3A8E9-980C-4503-A0CE-8C6563F00B4E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" l="1"/>
  <c r="U51" i="1"/>
  <c r="V44" i="1"/>
  <c r="U44" i="1"/>
  <c r="V37" i="1"/>
  <c r="U37" i="1"/>
  <c r="O51" i="1"/>
  <c r="N51" i="1"/>
  <c r="Q33" i="1"/>
  <c r="F53" i="1"/>
  <c r="F46" i="1"/>
  <c r="F39" i="1"/>
  <c r="F32" i="1"/>
  <c r="J53" i="1"/>
  <c r="J39" i="1"/>
  <c r="B58" i="1"/>
  <c r="D51" i="1"/>
  <c r="C51" i="1"/>
  <c r="D41" i="1"/>
  <c r="B34" i="1"/>
  <c r="C34" i="1"/>
  <c r="D34" i="1"/>
  <c r="M34" i="1"/>
  <c r="N34" i="1"/>
  <c r="O34" i="1"/>
  <c r="T34" i="1"/>
  <c r="U34" i="1"/>
  <c r="V34" i="1"/>
  <c r="B37" i="1"/>
  <c r="C37" i="1"/>
  <c r="D37" i="1"/>
  <c r="M37" i="1"/>
  <c r="N37" i="1"/>
  <c r="O37" i="1"/>
  <c r="T37" i="1"/>
  <c r="B41" i="1"/>
  <c r="C41" i="1"/>
  <c r="M41" i="1"/>
  <c r="N41" i="1"/>
  <c r="O41" i="1"/>
  <c r="T41" i="1"/>
  <c r="U41" i="1"/>
  <c r="V41" i="1"/>
  <c r="B44" i="1"/>
  <c r="C44" i="1"/>
  <c r="D44" i="1"/>
  <c r="M44" i="1"/>
  <c r="N44" i="1"/>
  <c r="O44" i="1"/>
  <c r="T44" i="1"/>
  <c r="B48" i="1"/>
  <c r="C48" i="1"/>
  <c r="D48" i="1"/>
  <c r="M48" i="1"/>
  <c r="N48" i="1"/>
  <c r="O48" i="1"/>
  <c r="T48" i="1"/>
  <c r="U48" i="1"/>
  <c r="V48" i="1"/>
  <c r="B51" i="1"/>
  <c r="M51" i="1"/>
  <c r="T51" i="1"/>
  <c r="B55" i="1"/>
  <c r="C55" i="1"/>
  <c r="D55" i="1"/>
  <c r="C58" i="1"/>
  <c r="D58" i="1"/>
  <c r="X46" i="1" l="1"/>
  <c r="X47" i="1"/>
  <c r="X39" i="1"/>
  <c r="X32" i="1"/>
  <c r="X40" i="1"/>
  <c r="X33" i="1"/>
  <c r="Q46" i="1"/>
  <c r="Q47" i="1"/>
  <c r="Q40" i="1"/>
  <c r="Q39" i="1"/>
  <c r="Q32" i="1"/>
  <c r="F54" i="1"/>
  <c r="F47" i="1"/>
  <c r="F40" i="1"/>
  <c r="F33" i="1"/>
  <c r="X16" i="1"/>
  <c r="X17" i="1"/>
  <c r="V21" i="1"/>
  <c r="V18" i="1"/>
  <c r="U21" i="1"/>
  <c r="U18" i="1"/>
  <c r="T21" i="1"/>
  <c r="T18" i="1"/>
  <c r="X9" i="1"/>
  <c r="X10" i="1"/>
  <c r="V14" i="1"/>
  <c r="U14" i="1"/>
  <c r="V11" i="1"/>
  <c r="U11" i="1"/>
  <c r="T14" i="1"/>
  <c r="T11" i="1"/>
  <c r="X2" i="1"/>
  <c r="X3" i="1"/>
  <c r="V7" i="1"/>
  <c r="V4" i="1"/>
  <c r="U7" i="1"/>
  <c r="U4" i="1"/>
  <c r="T4" i="1"/>
  <c r="T7" i="1"/>
  <c r="Q16" i="1"/>
  <c r="Q17" i="1"/>
  <c r="O21" i="1"/>
  <c r="O18" i="1"/>
  <c r="N21" i="1"/>
  <c r="N18" i="1"/>
  <c r="M21" i="1"/>
  <c r="M18" i="1"/>
  <c r="Q9" i="1"/>
  <c r="Q10" i="1"/>
  <c r="O14" i="1"/>
  <c r="O11" i="1"/>
  <c r="N14" i="1"/>
  <c r="N11" i="1"/>
  <c r="M14" i="1"/>
  <c r="M11" i="1"/>
  <c r="Q2" i="1"/>
  <c r="F23" i="1"/>
  <c r="Q3" i="1"/>
  <c r="O7" i="1"/>
  <c r="O4" i="1"/>
  <c r="N4" i="1"/>
  <c r="N7" i="1"/>
  <c r="M4" i="1"/>
  <c r="M7" i="1"/>
  <c r="J23" i="1"/>
  <c r="J16" i="1"/>
  <c r="J9" i="1"/>
  <c r="F24" i="1"/>
  <c r="B28" i="1"/>
  <c r="D28" i="1"/>
  <c r="C28" i="1"/>
  <c r="C25" i="1"/>
  <c r="D25" i="1"/>
  <c r="B25" i="1"/>
  <c r="F16" i="1"/>
  <c r="F10" i="1"/>
  <c r="F17" i="1"/>
  <c r="D18" i="1"/>
  <c r="D21" i="1"/>
  <c r="C18" i="1"/>
  <c r="C21" i="1"/>
  <c r="B18" i="1"/>
  <c r="B21" i="1"/>
  <c r="F9" i="1"/>
  <c r="D11" i="1"/>
  <c r="D14" i="1"/>
  <c r="C14" i="1"/>
  <c r="C11" i="1"/>
  <c r="B14" i="1"/>
  <c r="B11" i="1"/>
  <c r="D7" i="1"/>
  <c r="D4" i="1"/>
  <c r="C4" i="1"/>
  <c r="C7" i="1"/>
  <c r="B7" i="1"/>
  <c r="B4" i="1"/>
  <c r="F3" i="1" s="1"/>
  <c r="F2" i="1" l="1"/>
</calcChain>
</file>

<file path=xl/sharedStrings.xml><?xml version="1.0" encoding="utf-8"?>
<sst xmlns="http://schemas.openxmlformats.org/spreadsheetml/2006/main" count="80" uniqueCount="18">
  <si>
    <t>Phugoid</t>
  </si>
  <si>
    <t>TAS</t>
  </si>
  <si>
    <t>P =</t>
  </si>
  <si>
    <t>T1/2</t>
  </si>
  <si>
    <t>T1/2 =</t>
  </si>
  <si>
    <t>AOA</t>
  </si>
  <si>
    <t>T1/2=</t>
  </si>
  <si>
    <t>Pitch</t>
  </si>
  <si>
    <t>Short Period</t>
  </si>
  <si>
    <t>Pitch rate</t>
  </si>
  <si>
    <t xml:space="preserve">P = </t>
  </si>
  <si>
    <t>Pitch Rate</t>
  </si>
  <si>
    <t>Dutch Roll</t>
  </si>
  <si>
    <t>Roll</t>
  </si>
  <si>
    <t>Yaw Rate</t>
  </si>
  <si>
    <t>Roll Rate</t>
  </si>
  <si>
    <t>Dutch Roll damped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</si>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</sst>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9EF1-09D2-4B4F-81CA-C0DD595F7C8E}">
  <dimension ref="A1:X58"/>
  <sheetViews>
    <sheetView tabSelected="1" topLeftCell="L22" workbookViewId="0">
      <selection activeCell="W30" sqref="W30"/>
    </sheetView>
  </sheetViews>
  <sheetFormatPr defaultRowHeight="15" x14ac:dyDescent="0.25"/>
  <cols>
    <col min="3" max="4" width="9.7109375" bestFit="1" customWidth="1"/>
    <col min="6" max="6" width="12" bestFit="1" customWidth="1"/>
    <col min="17" max="17" width="12" bestFit="1" customWidth="1"/>
    <col min="24" max="24" width="11" bestFit="1" customWidth="1"/>
  </cols>
  <sheetData>
    <row r="1" spans="1:24" x14ac:dyDescent="0.25">
      <c r="A1" t="s">
        <v>0</v>
      </c>
      <c r="H1" t="s">
        <v>8</v>
      </c>
      <c r="L1" t="s">
        <v>12</v>
      </c>
      <c r="S1" t="s">
        <v>16</v>
      </c>
    </row>
    <row r="2" spans="1:24" x14ac:dyDescent="0.25">
      <c r="A2" t="s">
        <v>1</v>
      </c>
      <c r="B2">
        <v>20.6</v>
      </c>
      <c r="C2">
        <v>180</v>
      </c>
      <c r="D2">
        <v>134.30000000000001</v>
      </c>
      <c r="E2" t="s">
        <v>2</v>
      </c>
      <c r="F2">
        <f>(C4-B4)/3</f>
        <v>45.449999999999996</v>
      </c>
      <c r="L2" t="s">
        <v>13</v>
      </c>
      <c r="M2">
        <v>3.2</v>
      </c>
      <c r="N2">
        <v>6.3</v>
      </c>
      <c r="O2">
        <v>9.4</v>
      </c>
      <c r="P2" t="s">
        <v>2</v>
      </c>
      <c r="Q2">
        <f>(N4-M4)</f>
        <v>3.05</v>
      </c>
      <c r="S2" t="s">
        <v>13</v>
      </c>
      <c r="T2">
        <v>2.5</v>
      </c>
      <c r="U2">
        <v>5.6</v>
      </c>
      <c r="V2">
        <v>5.6</v>
      </c>
      <c r="W2" t="s">
        <v>2</v>
      </c>
      <c r="X2">
        <f>(U4-T4)</f>
        <v>3</v>
      </c>
    </row>
    <row r="3" spans="1:24" x14ac:dyDescent="0.25">
      <c r="B3">
        <v>43.7</v>
      </c>
      <c r="C3">
        <v>157</v>
      </c>
      <c r="D3">
        <v>157</v>
      </c>
      <c r="E3" t="s">
        <v>4</v>
      </c>
      <c r="F3">
        <f>((B7-C7)*D4+(D7-B7)*C4)/(D7-C7)-B4</f>
        <v>131.66063432835813</v>
      </c>
      <c r="M3">
        <v>4.8</v>
      </c>
      <c r="N3">
        <v>7.8</v>
      </c>
      <c r="O3">
        <v>7.8</v>
      </c>
      <c r="P3" t="s">
        <v>4</v>
      </c>
      <c r="Q3">
        <f>((M7-N7)*O4+(O7-M7)*N4)/(O7-N7)-M4</f>
        <v>3.4066143911439113</v>
      </c>
      <c r="T3">
        <v>4</v>
      </c>
      <c r="U3">
        <v>6.9</v>
      </c>
      <c r="V3">
        <v>4</v>
      </c>
      <c r="W3" t="s">
        <v>4</v>
      </c>
      <c r="X3">
        <f>((T7-U7)*V4+(V7-T7)*U4)/(V7-U7)-T4</f>
        <v>2.7974531641198306</v>
      </c>
    </row>
    <row r="4" spans="1:24" x14ac:dyDescent="0.25">
      <c r="B4">
        <f>(B3+B2)/2</f>
        <v>32.150000000000006</v>
      </c>
      <c r="C4">
        <f>(C3+C2)/2</f>
        <v>168.5</v>
      </c>
      <c r="D4">
        <f>(D3+D2)/2</f>
        <v>145.65</v>
      </c>
      <c r="M4">
        <f>(M3+M2)/2</f>
        <v>4</v>
      </c>
      <c r="N4">
        <f>(N3+N2)/2</f>
        <v>7.05</v>
      </c>
      <c r="O4">
        <f>(O3+O2)/2</f>
        <v>8.6</v>
      </c>
      <c r="T4">
        <f>(T3+T2)/2</f>
        <v>3.25</v>
      </c>
      <c r="U4">
        <f>(U3+U2)/2</f>
        <v>6.25</v>
      </c>
      <c r="V4">
        <f>(V3+V2)/2</f>
        <v>4.8</v>
      </c>
    </row>
    <row r="5" spans="1:24" x14ac:dyDescent="0.25">
      <c r="B5">
        <v>79.3</v>
      </c>
      <c r="C5">
        <v>92.91</v>
      </c>
      <c r="D5">
        <v>94.25</v>
      </c>
      <c r="M5">
        <v>-0.17119999999999999</v>
      </c>
      <c r="N5">
        <v>-0.18090000000000001</v>
      </c>
      <c r="O5">
        <v>-0.15379999999999999</v>
      </c>
      <c r="T5">
        <v>-0.12820000000000001</v>
      </c>
      <c r="U5">
        <v>-0.1343</v>
      </c>
      <c r="V5">
        <v>-0.1343</v>
      </c>
    </row>
    <row r="6" spans="1:24" x14ac:dyDescent="0.25">
      <c r="B6">
        <v>97.17</v>
      </c>
      <c r="C6">
        <v>84.25</v>
      </c>
      <c r="D6">
        <v>84.25</v>
      </c>
      <c r="M6">
        <v>4.4470000000000003E-2</v>
      </c>
      <c r="N6">
        <v>-6.6830000000000001E-2</v>
      </c>
      <c r="O6">
        <v>-6.6830000000000001E-2</v>
      </c>
      <c r="T6">
        <v>5.8900000000000001E-2</v>
      </c>
      <c r="U6">
        <v>-5.6930000000000001E-2</v>
      </c>
      <c r="V6">
        <v>5.8900000000000001E-2</v>
      </c>
    </row>
    <row r="7" spans="1:24" x14ac:dyDescent="0.25">
      <c r="B7">
        <f>(B6-B5)/2</f>
        <v>8.9350000000000023</v>
      </c>
      <c r="C7">
        <f>C5-C6</f>
        <v>8.6599999999999966</v>
      </c>
      <c r="D7">
        <f>D5-D6</f>
        <v>10</v>
      </c>
      <c r="M7">
        <f>(M6-M5)/2</f>
        <v>0.107835</v>
      </c>
      <c r="N7">
        <f>(N6-N5)</f>
        <v>0.11407</v>
      </c>
      <c r="O7">
        <f>(O6-O5)</f>
        <v>8.6969999999999992E-2</v>
      </c>
      <c r="T7">
        <f>(T6-T5)/2</f>
        <v>9.3550000000000008E-2</v>
      </c>
      <c r="U7">
        <f>(U6-U5)</f>
        <v>7.7369999999999994E-2</v>
      </c>
      <c r="V7">
        <f>(V6-V5)</f>
        <v>0.19320000000000001</v>
      </c>
    </row>
    <row r="9" spans="1:24" x14ac:dyDescent="0.25">
      <c r="A9" t="s">
        <v>5</v>
      </c>
      <c r="B9">
        <v>21</v>
      </c>
      <c r="C9">
        <v>179.8</v>
      </c>
      <c r="D9">
        <v>134.6</v>
      </c>
      <c r="E9" t="s">
        <v>2</v>
      </c>
      <c r="F9">
        <f>(C11-B11)/3</f>
        <v>45.283333333333339</v>
      </c>
      <c r="H9" t="s">
        <v>5</v>
      </c>
      <c r="I9" t="s">
        <v>2</v>
      </c>
      <c r="J9">
        <f>27.3-3.2</f>
        <v>24.1</v>
      </c>
      <c r="L9" t="s">
        <v>15</v>
      </c>
      <c r="M9">
        <v>2.5</v>
      </c>
      <c r="N9">
        <v>7</v>
      </c>
      <c r="O9">
        <v>10</v>
      </c>
      <c r="P9" t="s">
        <v>2</v>
      </c>
      <c r="Q9">
        <f>(N11-M11)/3*2</f>
        <v>2.9666666666666668</v>
      </c>
      <c r="S9" t="s">
        <v>15</v>
      </c>
      <c r="T9">
        <v>1.8</v>
      </c>
      <c r="U9">
        <v>6.2</v>
      </c>
      <c r="V9">
        <v>6.2</v>
      </c>
      <c r="W9" t="s">
        <v>2</v>
      </c>
      <c r="X9">
        <f>(U11-T11)/3*2</f>
        <v>2.8333333333333339</v>
      </c>
    </row>
    <row r="10" spans="1:24" x14ac:dyDescent="0.25">
      <c r="B10">
        <v>45</v>
      </c>
      <c r="C10">
        <v>157.9</v>
      </c>
      <c r="D10">
        <v>157.9</v>
      </c>
      <c r="E10" t="s">
        <v>6</v>
      </c>
      <c r="F10">
        <f>((B14-C14)*D11+(D14-B14)*C11)/(D14-C14)-B11</f>
        <v>135.05101010101029</v>
      </c>
      <c r="M10">
        <v>4.0999999999999996</v>
      </c>
      <c r="N10">
        <v>8.5</v>
      </c>
      <c r="O10">
        <v>8.5</v>
      </c>
      <c r="P10" t="s">
        <v>4</v>
      </c>
      <c r="Q10">
        <f>((N14-M14)*O11+(M14-O14)*N11)/(N14-O14)-M11</f>
        <v>4.9600492984452016</v>
      </c>
      <c r="T10">
        <v>3.3</v>
      </c>
      <c r="U10">
        <v>7.4</v>
      </c>
      <c r="V10">
        <v>4.7</v>
      </c>
      <c r="W10" t="s">
        <v>4</v>
      </c>
      <c r="X10">
        <f>((T14-U14)*V11+(V14-T14)*U11)/(V14-U14)-T11</f>
        <v>4.2078225870726085</v>
      </c>
    </row>
    <row r="11" spans="1:24" x14ac:dyDescent="0.25">
      <c r="B11">
        <f>(B10+B9)/2</f>
        <v>33</v>
      </c>
      <c r="C11">
        <f>(C10+C9)/2</f>
        <v>168.85000000000002</v>
      </c>
      <c r="D11">
        <f>(D10+D9)/2</f>
        <v>146.25</v>
      </c>
      <c r="M11">
        <f>(M10+M9)/2</f>
        <v>3.3</v>
      </c>
      <c r="N11">
        <f>(N10+N9)/2</f>
        <v>7.75</v>
      </c>
      <c r="O11">
        <f>(O10+O9)/2</f>
        <v>9.25</v>
      </c>
      <c r="T11">
        <f>(T10+T9)/2</f>
        <v>2.5499999999999998</v>
      </c>
      <c r="U11">
        <f>(U10+U9)/2</f>
        <v>6.8000000000000007</v>
      </c>
      <c r="V11">
        <f>(V10+V9)/2</f>
        <v>5.45</v>
      </c>
    </row>
    <row r="12" spans="1:24" x14ac:dyDescent="0.25">
      <c r="B12">
        <v>8.6180000000000007E-2</v>
      </c>
      <c r="C12">
        <v>9.6369999999999997E-2</v>
      </c>
      <c r="D12">
        <v>9.7360000000000002E-2</v>
      </c>
      <c r="M12">
        <v>-0.14979999999999999</v>
      </c>
      <c r="N12">
        <v>0.12139999999999999</v>
      </c>
      <c r="O12">
        <v>4.2290000000000001E-2</v>
      </c>
      <c r="T12">
        <v>-0.1341</v>
      </c>
      <c r="U12">
        <v>0.10009999999999999</v>
      </c>
      <c r="V12">
        <v>0.10009999999999999</v>
      </c>
    </row>
    <row r="13" spans="1:24" x14ac:dyDescent="0.25">
      <c r="B13">
        <v>9.9989999999999996E-2</v>
      </c>
      <c r="C13">
        <v>8.9499999999999996E-2</v>
      </c>
      <c r="D13">
        <v>8.9499999999999996E-2</v>
      </c>
      <c r="M13">
        <v>0.22020000000000001</v>
      </c>
      <c r="N13">
        <v>-9.0499999999999997E-2</v>
      </c>
      <c r="O13">
        <v>-9.0499999999999997E-2</v>
      </c>
      <c r="T13">
        <v>0.20180000000000001</v>
      </c>
      <c r="U13">
        <v>-6.3930000000000001E-2</v>
      </c>
      <c r="V13">
        <v>-0.18940000000000001</v>
      </c>
    </row>
    <row r="14" spans="1:24" x14ac:dyDescent="0.25">
      <c r="B14">
        <f>(B13-B12)/2</f>
        <v>6.9049999999999945E-3</v>
      </c>
      <c r="C14">
        <f>(C12-C13)</f>
        <v>6.8700000000000011E-3</v>
      </c>
      <c r="D14">
        <f>(D12-D13)</f>
        <v>7.8600000000000059E-3</v>
      </c>
      <c r="M14">
        <f>(M13-M12)/2</f>
        <v>0.185</v>
      </c>
      <c r="N14">
        <f>(N12-N13)</f>
        <v>0.21189999999999998</v>
      </c>
      <c r="O14">
        <f>(O12-O13)</f>
        <v>0.13278999999999999</v>
      </c>
      <c r="T14">
        <f>(T13-T12)/2</f>
        <v>0.16794999999999999</v>
      </c>
      <c r="U14">
        <f>(U12-U13)</f>
        <v>0.16403000000000001</v>
      </c>
      <c r="V14">
        <f>(V12-V13)</f>
        <v>0.28949999999999998</v>
      </c>
    </row>
    <row r="16" spans="1:24" x14ac:dyDescent="0.25">
      <c r="A16" t="s">
        <v>7</v>
      </c>
      <c r="B16">
        <v>32.4</v>
      </c>
      <c r="C16">
        <v>191.6</v>
      </c>
      <c r="D16">
        <v>145.1</v>
      </c>
      <c r="E16" t="s">
        <v>2</v>
      </c>
      <c r="F16">
        <f>(C18-B18)/3</f>
        <v>45.383333333333326</v>
      </c>
      <c r="H16" t="s">
        <v>7</v>
      </c>
      <c r="I16" t="s">
        <v>10</v>
      </c>
      <c r="J16">
        <f xml:space="preserve"> 49.1-1.3</f>
        <v>47.800000000000004</v>
      </c>
      <c r="L16" t="s">
        <v>14</v>
      </c>
      <c r="M16">
        <v>3.2</v>
      </c>
      <c r="N16">
        <v>7.7</v>
      </c>
      <c r="O16">
        <v>7.7</v>
      </c>
      <c r="P16" t="s">
        <v>2</v>
      </c>
      <c r="Q16">
        <f>(N18-M18)/3*2</f>
        <v>2.9999999999999996</v>
      </c>
      <c r="S16" t="s">
        <v>14</v>
      </c>
      <c r="T16">
        <v>2.5</v>
      </c>
      <c r="U16">
        <v>6.7</v>
      </c>
      <c r="V16">
        <v>6.7</v>
      </c>
      <c r="W16" t="s">
        <v>2</v>
      </c>
      <c r="X16">
        <f>(U18-T18)/3*2</f>
        <v>2.7333333333333338</v>
      </c>
    </row>
    <row r="17" spans="1:24" x14ac:dyDescent="0.25">
      <c r="B17">
        <v>55.5</v>
      </c>
      <c r="C17">
        <v>168.6</v>
      </c>
      <c r="D17">
        <v>168.6</v>
      </c>
      <c r="E17" t="s">
        <v>3</v>
      </c>
      <c r="F17">
        <f>((B21-C21)*D18+(D21-B21)*C18)/(D21-C21)-B18</f>
        <v>126.06469414893617</v>
      </c>
      <c r="M17">
        <v>4.7</v>
      </c>
      <c r="N17">
        <v>9.1999999999999993</v>
      </c>
      <c r="O17">
        <v>6.2</v>
      </c>
      <c r="P17" t="s">
        <v>4</v>
      </c>
      <c r="Q17">
        <f>((N21-M21)*O18+(M21-O21)*N18)/(N21-O21)-M18</f>
        <v>3.8794150290526863</v>
      </c>
      <c r="T17">
        <v>3.9</v>
      </c>
      <c r="U17">
        <v>7.9</v>
      </c>
      <c r="V17">
        <v>5.4</v>
      </c>
      <c r="W17" t="s">
        <v>4</v>
      </c>
      <c r="X17">
        <f>((T21-U21)*V18+(V21-T21)*U18)/(V21-U21)-T18</f>
        <v>3.2937840217739369</v>
      </c>
    </row>
    <row r="18" spans="1:24" x14ac:dyDescent="0.25">
      <c r="B18">
        <f>(B17+B16)/2</f>
        <v>43.95</v>
      </c>
      <c r="C18">
        <f>(C17+C16)/2</f>
        <v>180.1</v>
      </c>
      <c r="D18">
        <f>(D17+D16)/2</f>
        <v>156.85</v>
      </c>
      <c r="M18">
        <f>(M17+M16)/2</f>
        <v>3.95</v>
      </c>
      <c r="N18">
        <f>(N17+N16)/2</f>
        <v>8.4499999999999993</v>
      </c>
      <c r="O18">
        <f>(O17+O16)/2</f>
        <v>6.95</v>
      </c>
      <c r="T18">
        <f>(T17+T16)/2</f>
        <v>3.2</v>
      </c>
      <c r="U18">
        <f>(U17+U16)/2</f>
        <v>7.3000000000000007</v>
      </c>
      <c r="V18">
        <f>(V17+V16)/2</f>
        <v>6.0500000000000007</v>
      </c>
    </row>
    <row r="19" spans="1:24" x14ac:dyDescent="0.25">
      <c r="B19">
        <v>-4.4650000000000002E-2</v>
      </c>
      <c r="C19">
        <v>0.13320000000000001</v>
      </c>
      <c r="D19">
        <v>0.152</v>
      </c>
      <c r="M19">
        <v>0.25779999999999997</v>
      </c>
      <c r="N19">
        <v>-0.1583</v>
      </c>
      <c r="O19">
        <v>-0.1583</v>
      </c>
      <c r="T19">
        <v>0.24060000000000001</v>
      </c>
      <c r="U19">
        <v>-0.1295</v>
      </c>
      <c r="V19">
        <v>-0.1295</v>
      </c>
    </row>
    <row r="20" spans="1:24" x14ac:dyDescent="0.25">
      <c r="B20">
        <v>0.1963</v>
      </c>
      <c r="C20">
        <v>2.0879999999999999E-2</v>
      </c>
      <c r="D20">
        <v>2.0879999999999999E-2</v>
      </c>
      <c r="M20">
        <v>-0.32940000000000003</v>
      </c>
      <c r="N20">
        <v>7.1929999999999994E-2</v>
      </c>
      <c r="O20">
        <v>0.22509999999999999</v>
      </c>
      <c r="T20">
        <v>-0.29289999999999999</v>
      </c>
      <c r="U20">
        <v>5.6680000000000001E-2</v>
      </c>
      <c r="V20">
        <v>0.18160000000000001</v>
      </c>
    </row>
    <row r="21" spans="1:24" x14ac:dyDescent="0.25">
      <c r="B21">
        <f>(B20-B19)/2</f>
        <v>0.120475</v>
      </c>
      <c r="C21">
        <f>(C19-C20)</f>
        <v>0.11232000000000002</v>
      </c>
      <c r="D21">
        <f>(D19-D20)</f>
        <v>0.13111999999999999</v>
      </c>
      <c r="M21">
        <f>(M19-M20)/2</f>
        <v>0.29359999999999997</v>
      </c>
      <c r="N21">
        <f>(N20-N19)</f>
        <v>0.23022999999999999</v>
      </c>
      <c r="O21">
        <f>(O20-O19)</f>
        <v>0.38339999999999996</v>
      </c>
      <c r="T21">
        <f>-(T20-T19)/2</f>
        <v>0.26674999999999999</v>
      </c>
      <c r="U21">
        <f>-(U19-U20)</f>
        <v>0.18618000000000001</v>
      </c>
      <c r="V21">
        <f>-(V19-V20)</f>
        <v>0.31110000000000004</v>
      </c>
    </row>
    <row r="23" spans="1:24" x14ac:dyDescent="0.25">
      <c r="A23" t="s">
        <v>9</v>
      </c>
      <c r="B23">
        <v>44.5</v>
      </c>
      <c r="C23">
        <v>179.7</v>
      </c>
      <c r="D23">
        <v>179.7</v>
      </c>
      <c r="E23" t="s">
        <v>2</v>
      </c>
      <c r="F23">
        <f>(C25-B25)/2.5</f>
        <v>45.2</v>
      </c>
      <c r="H23" t="s">
        <v>11</v>
      </c>
      <c r="I23" t="s">
        <v>10</v>
      </c>
      <c r="J23">
        <f xml:space="preserve"> 24.9-2.2</f>
        <v>22.7</v>
      </c>
    </row>
    <row r="24" spans="1:24" x14ac:dyDescent="0.25">
      <c r="B24">
        <v>66.5</v>
      </c>
      <c r="C24">
        <v>157.30000000000001</v>
      </c>
      <c r="D24">
        <v>202.4</v>
      </c>
      <c r="E24" t="s">
        <v>3</v>
      </c>
      <c r="F24">
        <f>((B28-C28)*D25+(D28-B28)*C25)/(D28-C28)-B25</f>
        <v>123.81884344766934</v>
      </c>
    </row>
    <row r="25" spans="1:24" x14ac:dyDescent="0.25">
      <c r="B25">
        <f>(B24+B23)/2</f>
        <v>55.5</v>
      </c>
      <c r="C25">
        <f t="shared" ref="C25:D25" si="0">(C24+C23)/2</f>
        <v>168.5</v>
      </c>
      <c r="D25">
        <f t="shared" si="0"/>
        <v>191.05</v>
      </c>
    </row>
    <row r="26" spans="1:24" x14ac:dyDescent="0.25">
      <c r="B26">
        <v>1.6709999999999999E-2</v>
      </c>
      <c r="C26">
        <v>7.9649999999999999E-3</v>
      </c>
      <c r="D26">
        <v>7.9649999999999999E-3</v>
      </c>
    </row>
    <row r="27" spans="1:24" x14ac:dyDescent="0.25">
      <c r="B27">
        <v>-1.5469999999999999E-2</v>
      </c>
      <c r="C27">
        <v>-9.2160000000000002E-3</v>
      </c>
      <c r="D27">
        <v>-6.9420000000000003E-3</v>
      </c>
    </row>
    <row r="28" spans="1:24" x14ac:dyDescent="0.25">
      <c r="B28">
        <f>(B26-B27)/2</f>
        <v>1.609E-2</v>
      </c>
      <c r="C28">
        <f>(C26-C27)</f>
        <v>1.7181000000000002E-2</v>
      </c>
      <c r="D28">
        <f>(D26-D27)</f>
        <v>1.4907E-2</v>
      </c>
    </row>
    <row r="30" spans="1:24" x14ac:dyDescent="0.25">
      <c r="A30" t="s">
        <v>17</v>
      </c>
    </row>
    <row r="31" spans="1:24" x14ac:dyDescent="0.25">
      <c r="A31" t="s">
        <v>0</v>
      </c>
      <c r="H31" t="s">
        <v>8</v>
      </c>
      <c r="L31" t="s">
        <v>12</v>
      </c>
      <c r="S31" t="s">
        <v>16</v>
      </c>
    </row>
    <row r="32" spans="1:24" x14ac:dyDescent="0.25">
      <c r="A32" t="s">
        <v>1</v>
      </c>
      <c r="B32">
        <v>20.3</v>
      </c>
      <c r="C32">
        <v>137.1</v>
      </c>
      <c r="D32">
        <v>137.1</v>
      </c>
      <c r="E32" t="s">
        <v>2</v>
      </c>
      <c r="F32">
        <f>(C34-B34)/2.5</f>
        <v>46.839999999999996</v>
      </c>
      <c r="L32" t="s">
        <v>13</v>
      </c>
      <c r="M32">
        <v>4.0999999999999996</v>
      </c>
      <c r="N32">
        <v>7.1</v>
      </c>
      <c r="O32">
        <v>10</v>
      </c>
      <c r="P32" t="s">
        <v>2</v>
      </c>
      <c r="Q32">
        <f>(N34-M34)</f>
        <v>3.05</v>
      </c>
      <c r="S32" t="s">
        <v>13</v>
      </c>
      <c r="T32">
        <v>4.8</v>
      </c>
      <c r="U32">
        <v>9.1</v>
      </c>
      <c r="V32">
        <v>9.1</v>
      </c>
      <c r="W32" t="s">
        <v>2</v>
      </c>
      <c r="X32">
        <f>(U34-T34)</f>
        <v>2.8000000000000007</v>
      </c>
    </row>
    <row r="33" spans="1:24" x14ac:dyDescent="0.25">
      <c r="B33">
        <v>43.5</v>
      </c>
      <c r="C33">
        <v>160.9</v>
      </c>
      <c r="D33">
        <v>113.9</v>
      </c>
      <c r="E33" t="s">
        <v>4</v>
      </c>
      <c r="F33">
        <f>((B37-C37)*D34+(D37-B37)*C34)/(D37-C37)-B34</f>
        <v>108.55699541284403</v>
      </c>
      <c r="M33">
        <v>5.7</v>
      </c>
      <c r="N33">
        <v>8.8000000000000007</v>
      </c>
      <c r="O33">
        <v>8.8000000000000007</v>
      </c>
      <c r="P33" t="s">
        <v>4</v>
      </c>
      <c r="Q33">
        <f>((M37-N37)*O34+(O37-M37)*N34)/(O37-N37)-M34</f>
        <v>3.4027266171086215</v>
      </c>
      <c r="T33">
        <v>6.2</v>
      </c>
      <c r="U33">
        <v>7.5</v>
      </c>
      <c r="V33">
        <v>10.199999999999999</v>
      </c>
      <c r="W33" t="s">
        <v>4</v>
      </c>
      <c r="X33">
        <f>((T37-U37)*V34+(V37-T37)*U34)/(V37-U37)-T34</f>
        <v>3.3250861293025853</v>
      </c>
    </row>
    <row r="34" spans="1:24" x14ac:dyDescent="0.25">
      <c r="B34">
        <f>(B33+B32)/2</f>
        <v>31.9</v>
      </c>
      <c r="C34">
        <f>(C33+C32)/2</f>
        <v>149</v>
      </c>
      <c r="D34">
        <f>(D33+D32)/2</f>
        <v>125.5</v>
      </c>
      <c r="M34">
        <f>(M33+M32)/2</f>
        <v>4.9000000000000004</v>
      </c>
      <c r="N34">
        <f>(N33+N32)/2</f>
        <v>7.95</v>
      </c>
      <c r="O34">
        <f>(O33+O32)/2</f>
        <v>9.4</v>
      </c>
      <c r="T34">
        <f>(T33+T32)/2</f>
        <v>5.5</v>
      </c>
      <c r="U34">
        <f>(U33+U32)/2</f>
        <v>8.3000000000000007</v>
      </c>
      <c r="V34">
        <f>(V33+V32)/2</f>
        <v>9.6499999999999986</v>
      </c>
    </row>
    <row r="35" spans="1:24" x14ac:dyDescent="0.25">
      <c r="B35">
        <v>74.650000000000006</v>
      </c>
      <c r="C35">
        <v>108.6</v>
      </c>
      <c r="D35">
        <v>108.6</v>
      </c>
      <c r="M35">
        <v>-8.8230000000000003E-2</v>
      </c>
      <c r="N35">
        <v>-1.184E-2</v>
      </c>
      <c r="O35">
        <v>7.8289999999999998E-2</v>
      </c>
      <c r="T35">
        <v>-0.13469999999999999</v>
      </c>
      <c r="U35">
        <v>3.7670000000000002E-2</v>
      </c>
      <c r="V35">
        <v>3.7670000000000002E-2</v>
      </c>
    </row>
    <row r="36" spans="1:24" x14ac:dyDescent="0.25">
      <c r="B36">
        <v>117.7</v>
      </c>
      <c r="C36">
        <v>88.66</v>
      </c>
      <c r="D36">
        <v>84.3</v>
      </c>
      <c r="M36">
        <v>0.11020000000000001</v>
      </c>
      <c r="N36">
        <v>0.10929999999999999</v>
      </c>
      <c r="O36">
        <v>0.10929999999999999</v>
      </c>
      <c r="T36">
        <v>4.5449999999999997E-2</v>
      </c>
      <c r="U36">
        <v>-0.09</v>
      </c>
      <c r="V36">
        <v>6.6569999999999997E-3</v>
      </c>
    </row>
    <row r="37" spans="1:24" x14ac:dyDescent="0.25">
      <c r="B37">
        <f>(B36-B35)/2</f>
        <v>21.524999999999999</v>
      </c>
      <c r="C37">
        <f>C35-C36</f>
        <v>19.939999999999998</v>
      </c>
      <c r="D37">
        <f>D35-D36</f>
        <v>24.299999999999997</v>
      </c>
      <c r="M37">
        <f>(M36-M35)/2</f>
        <v>9.9214999999999998E-2</v>
      </c>
      <c r="N37">
        <f>(N36-N35)</f>
        <v>0.12114</v>
      </c>
      <c r="O37">
        <f>(O36-O35)</f>
        <v>3.1009999999999996E-2</v>
      </c>
      <c r="T37">
        <f>(T36-T35)/2</f>
        <v>9.0074999999999988E-2</v>
      </c>
      <c r="U37">
        <f>-(U36-U35)</f>
        <v>0.12767000000000001</v>
      </c>
      <c r="V37">
        <f>-(V36-V35)</f>
        <v>3.1013000000000002E-2</v>
      </c>
    </row>
    <row r="39" spans="1:24" x14ac:dyDescent="0.25">
      <c r="A39" t="s">
        <v>5</v>
      </c>
      <c r="B39">
        <v>21.9</v>
      </c>
      <c r="C39">
        <v>137.69999999999999</v>
      </c>
      <c r="D39">
        <v>137.69999999999999</v>
      </c>
      <c r="E39" t="s">
        <v>2</v>
      </c>
      <c r="F39">
        <f>(C41-B41)/2</f>
        <v>46.599999999999994</v>
      </c>
      <c r="H39" t="s">
        <v>5</v>
      </c>
      <c r="I39" t="s">
        <v>2</v>
      </c>
      <c r="J39">
        <f>19.9-0.4</f>
        <v>19.5</v>
      </c>
      <c r="L39" t="s">
        <v>15</v>
      </c>
      <c r="M39">
        <v>3.5</v>
      </c>
      <c r="N39">
        <v>7.8</v>
      </c>
      <c r="O39">
        <v>10.8</v>
      </c>
      <c r="P39" t="s">
        <v>2</v>
      </c>
      <c r="Q39">
        <f>(N41-M41)/3*2</f>
        <v>2.8666666666666671</v>
      </c>
      <c r="S39" t="s">
        <v>15</v>
      </c>
      <c r="T39">
        <v>4.0999999999999996</v>
      </c>
      <c r="U39">
        <v>9.6</v>
      </c>
      <c r="V39">
        <v>9.6</v>
      </c>
      <c r="W39" t="s">
        <v>2</v>
      </c>
      <c r="X39">
        <f>(U41-T41)/3*2</f>
        <v>2.7333333333333325</v>
      </c>
    </row>
    <row r="40" spans="1:24" x14ac:dyDescent="0.25">
      <c r="B40">
        <v>43.9</v>
      </c>
      <c r="C40">
        <v>114.5</v>
      </c>
      <c r="D40">
        <v>161.19999999999999</v>
      </c>
      <c r="E40" t="s">
        <v>6</v>
      </c>
      <c r="F40">
        <f>((B44-C44)*D41+(D44-B44)*C41)/(D44-C44)-B41</f>
        <v>109.12489539748961</v>
      </c>
      <c r="M40">
        <v>5</v>
      </c>
      <c r="N40">
        <v>9.3000000000000007</v>
      </c>
      <c r="O40">
        <v>9.3000000000000007</v>
      </c>
      <c r="P40" t="s">
        <v>4</v>
      </c>
      <c r="Q40">
        <f>((N44-M44)*O41+(M44-O44)*N41)/(N44-O44)-M41</f>
        <v>4.4155077767612081</v>
      </c>
      <c r="T40">
        <v>5.5</v>
      </c>
      <c r="U40">
        <v>8.1999999999999993</v>
      </c>
      <c r="V40">
        <v>10.7</v>
      </c>
      <c r="W40" t="s">
        <v>4</v>
      </c>
      <c r="X40">
        <f>((T44-U44)*V41+(V44-T44)*U41)/(V44-U44)-T41</f>
        <v>4.2942194403534595</v>
      </c>
    </row>
    <row r="41" spans="1:24" x14ac:dyDescent="0.25">
      <c r="B41">
        <f>(B40+B39)/2</f>
        <v>32.9</v>
      </c>
      <c r="C41">
        <f>(C40+C39)/2</f>
        <v>126.1</v>
      </c>
      <c r="D41">
        <f>(D40+D39)/2</f>
        <v>149.44999999999999</v>
      </c>
      <c r="M41">
        <f>(M40+M39)/2</f>
        <v>4.25</v>
      </c>
      <c r="N41">
        <f>(N40+N39)/2</f>
        <v>8.5500000000000007</v>
      </c>
      <c r="O41">
        <f>(O40+O39)/2</f>
        <v>10.050000000000001</v>
      </c>
      <c r="T41">
        <f>(T40+T39)/2</f>
        <v>4.8</v>
      </c>
      <c r="U41">
        <f>(U40+U39)/2</f>
        <v>8.8999999999999986</v>
      </c>
      <c r="V41">
        <f>(V40+V39)/2</f>
        <v>10.149999999999999</v>
      </c>
    </row>
    <row r="42" spans="1:24" x14ac:dyDescent="0.25">
      <c r="B42">
        <v>5.7189999999999998E-2</v>
      </c>
      <c r="C42">
        <v>8.1920000000000007E-2</v>
      </c>
      <c r="D42">
        <v>8.1920000000000007E-2</v>
      </c>
      <c r="M42">
        <v>-0.1096</v>
      </c>
      <c r="N42">
        <v>0.12</v>
      </c>
      <c r="O42">
        <v>5.4420000000000003E-2</v>
      </c>
      <c r="T42">
        <v>-0.1177</v>
      </c>
      <c r="U42">
        <v>-3.687E-2</v>
      </c>
      <c r="V42">
        <v>-3.687E-2</v>
      </c>
    </row>
    <row r="43" spans="1:24" x14ac:dyDescent="0.25">
      <c r="B43">
        <v>8.8969999999999994E-2</v>
      </c>
      <c r="C43">
        <v>6.4399999999999999E-2</v>
      </c>
      <c r="D43">
        <v>6.6790000000000002E-2</v>
      </c>
      <c r="M43">
        <v>0.20130000000000001</v>
      </c>
      <c r="N43">
        <v>-4.0500000000000001E-2</v>
      </c>
      <c r="O43">
        <v>-4.0500000000000001E-2</v>
      </c>
      <c r="T43">
        <v>0.21049999999999999</v>
      </c>
      <c r="U43">
        <v>0.14199999999999999</v>
      </c>
      <c r="V43">
        <v>4.6940000000000003E-2</v>
      </c>
    </row>
    <row r="44" spans="1:24" x14ac:dyDescent="0.25">
      <c r="B44">
        <f>(B43-B42)/2</f>
        <v>1.5889999999999998E-2</v>
      </c>
      <c r="C44">
        <f>(C42-C43)</f>
        <v>1.7520000000000008E-2</v>
      </c>
      <c r="D44">
        <f>(D42-D43)</f>
        <v>1.5130000000000005E-2</v>
      </c>
      <c r="M44">
        <f>(M43-M42)/2</f>
        <v>0.15545</v>
      </c>
      <c r="N44">
        <f>(N42-N43)</f>
        <v>0.1605</v>
      </c>
      <c r="O44">
        <f>(O42-O43)</f>
        <v>9.4920000000000004E-2</v>
      </c>
      <c r="T44">
        <f>(T43-T42)/2</f>
        <v>0.1641</v>
      </c>
      <c r="U44">
        <f>-(U42-U43)</f>
        <v>0.17886999999999997</v>
      </c>
      <c r="V44">
        <f>-(V42-V43)</f>
        <v>8.3809999999999996E-2</v>
      </c>
    </row>
    <row r="46" spans="1:24" x14ac:dyDescent="0.25">
      <c r="A46" t="s">
        <v>7</v>
      </c>
      <c r="B46">
        <v>32.5</v>
      </c>
      <c r="C46">
        <v>126</v>
      </c>
      <c r="D46">
        <v>170.2</v>
      </c>
      <c r="E46" t="s">
        <v>2</v>
      </c>
      <c r="F46">
        <f>(C48-B48)/2</f>
        <v>46.849999999999994</v>
      </c>
      <c r="H46" t="s">
        <v>7</v>
      </c>
      <c r="L46" t="s">
        <v>14</v>
      </c>
      <c r="M46">
        <v>4.2</v>
      </c>
      <c r="N46">
        <v>10</v>
      </c>
      <c r="O46">
        <v>7.1</v>
      </c>
      <c r="P46" t="s">
        <v>2</v>
      </c>
      <c r="Q46">
        <f>(N48-M48)/3*2</f>
        <v>2.9</v>
      </c>
      <c r="S46" t="s">
        <v>14</v>
      </c>
      <c r="T46">
        <v>4.8</v>
      </c>
      <c r="U46">
        <v>10</v>
      </c>
      <c r="V46">
        <v>7.5</v>
      </c>
      <c r="W46" t="s">
        <v>2</v>
      </c>
      <c r="X46">
        <f>(U48-T48)/3*2</f>
        <v>2.6666666666666665</v>
      </c>
    </row>
    <row r="47" spans="1:24" x14ac:dyDescent="0.25">
      <c r="B47">
        <v>55.5</v>
      </c>
      <c r="C47">
        <v>149.4</v>
      </c>
      <c r="D47">
        <v>149.4</v>
      </c>
      <c r="E47" t="s">
        <v>3</v>
      </c>
      <c r="F47">
        <f>((B51-C51)*D48+(D51-B51)*C48)/(D51-C51)-B48</f>
        <v>101.93769693032317</v>
      </c>
      <c r="M47">
        <v>5.6</v>
      </c>
      <c r="N47">
        <v>8.5</v>
      </c>
      <c r="O47">
        <v>8.5</v>
      </c>
      <c r="P47" t="s">
        <v>4</v>
      </c>
      <c r="Q47">
        <f>((N51-M51)*O48+(M51-O51)*N48)/(N51-O51)-M48</f>
        <v>3.4557102925027436</v>
      </c>
      <c r="T47">
        <v>6.1</v>
      </c>
      <c r="U47">
        <v>8.9</v>
      </c>
      <c r="V47">
        <v>8.9</v>
      </c>
      <c r="W47" t="s">
        <v>4</v>
      </c>
      <c r="X47">
        <f>((T51-U51)*V48+(V51-T51)*U48)/(V51-U51)-T48</f>
        <v>3.3193272605092226</v>
      </c>
    </row>
    <row r="48" spans="1:24" x14ac:dyDescent="0.25">
      <c r="B48">
        <f>(B47+B46)/2</f>
        <v>44</v>
      </c>
      <c r="C48">
        <f>(C47+C46)/2</f>
        <v>137.69999999999999</v>
      </c>
      <c r="D48">
        <f>(D47+D46)/2</f>
        <v>159.80000000000001</v>
      </c>
      <c r="M48">
        <f>(M47+M46)/2</f>
        <v>4.9000000000000004</v>
      </c>
      <c r="N48">
        <f>(N47+N46)/2</f>
        <v>9.25</v>
      </c>
      <c r="O48">
        <f>(O47+O46)/2</f>
        <v>7.8</v>
      </c>
      <c r="T48">
        <f>(T47+T46)/2</f>
        <v>5.4499999999999993</v>
      </c>
      <c r="U48">
        <f>(U47+U46)/2</f>
        <v>9.4499999999999993</v>
      </c>
      <c r="V48">
        <f>(V47+V46)/2</f>
        <v>8.1999999999999993</v>
      </c>
    </row>
    <row r="49" spans="1:22" x14ac:dyDescent="0.25">
      <c r="B49">
        <v>-0.23860000000000001</v>
      </c>
      <c r="C49">
        <v>-0.108</v>
      </c>
      <c r="D49">
        <v>-4.6429999999999999E-2</v>
      </c>
      <c r="M49">
        <v>0.21049999999999999</v>
      </c>
      <c r="N49">
        <v>6.9529999999999995E-2</v>
      </c>
      <c r="O49">
        <v>0.16969999999999999</v>
      </c>
      <c r="T49">
        <v>0.2243</v>
      </c>
      <c r="U49">
        <v>5.357E-2</v>
      </c>
      <c r="V49">
        <v>0.1875</v>
      </c>
    </row>
    <row r="50" spans="1:22" x14ac:dyDescent="0.25">
      <c r="B50">
        <v>0.3175</v>
      </c>
      <c r="C50">
        <v>0.193</v>
      </c>
      <c r="D50">
        <v>0.193</v>
      </c>
      <c r="M50">
        <v>-0.2424</v>
      </c>
      <c r="N50">
        <v>-9.5140000000000002E-2</v>
      </c>
      <c r="O50">
        <v>-9.5140000000000002E-2</v>
      </c>
      <c r="T50">
        <v>-0.2641</v>
      </c>
      <c r="U50">
        <v>-0.1177</v>
      </c>
      <c r="V50">
        <v>-0.1177</v>
      </c>
    </row>
    <row r="51" spans="1:22" x14ac:dyDescent="0.25">
      <c r="B51">
        <f>(B50-B49)/2</f>
        <v>0.27805000000000002</v>
      </c>
      <c r="C51">
        <f>-(C49-C50)</f>
        <v>0.30099999999999999</v>
      </c>
      <c r="D51">
        <f>-(D49-D50)</f>
        <v>0.23943</v>
      </c>
      <c r="M51">
        <f>(M49-M50)/2</f>
        <v>0.22644999999999998</v>
      </c>
      <c r="N51">
        <f>-(N50-N49)</f>
        <v>0.16466999999999998</v>
      </c>
      <c r="O51">
        <f>-(O50-O49)</f>
        <v>0.26483999999999996</v>
      </c>
      <c r="T51">
        <f>-(T50-T49)/2</f>
        <v>0.2442</v>
      </c>
      <c r="U51">
        <f>(U49-U50)</f>
        <v>0.17127000000000001</v>
      </c>
      <c r="V51">
        <f>(V49-V50)</f>
        <v>0.30520000000000003</v>
      </c>
    </row>
    <row r="53" spans="1:22" x14ac:dyDescent="0.25">
      <c r="A53" t="s">
        <v>9</v>
      </c>
      <c r="B53">
        <v>22.2</v>
      </c>
      <c r="C53">
        <v>137.5</v>
      </c>
      <c r="D53">
        <v>137.5</v>
      </c>
      <c r="E53" t="s">
        <v>2</v>
      </c>
      <c r="F53">
        <f>(C55-B55)/2</f>
        <v>46.525000000000006</v>
      </c>
      <c r="H53" t="s">
        <v>11</v>
      </c>
      <c r="I53" t="s">
        <v>10</v>
      </c>
      <c r="J53">
        <f>19.3-0.2</f>
        <v>19.100000000000001</v>
      </c>
    </row>
    <row r="54" spans="1:22" x14ac:dyDescent="0.25">
      <c r="B54">
        <v>43.5</v>
      </c>
      <c r="C54">
        <v>114.3</v>
      </c>
      <c r="D54">
        <v>160.69999999999999</v>
      </c>
      <c r="E54" t="s">
        <v>3</v>
      </c>
      <c r="F54">
        <f>((B58-C58)*D55+(D58-B58)*C55)/(D58-C58)-B55</f>
        <v>108.55682492581604</v>
      </c>
    </row>
    <row r="55" spans="1:22" x14ac:dyDescent="0.25">
      <c r="B55">
        <f>(B54+B53)/2</f>
        <v>32.85</v>
      </c>
      <c r="C55">
        <f t="shared" ref="C55:E55" si="1">(C54+C53)/2</f>
        <v>125.9</v>
      </c>
      <c r="D55">
        <f t="shared" si="1"/>
        <v>149.1</v>
      </c>
    </row>
    <row r="56" spans="1:22" x14ac:dyDescent="0.25">
      <c r="B56">
        <v>-4.2139999999999997E-2</v>
      </c>
      <c r="C56">
        <v>2.0379999999999999E-2</v>
      </c>
      <c r="D56">
        <v>2.0379999999999999E-2</v>
      </c>
    </row>
    <row r="57" spans="1:22" x14ac:dyDescent="0.25">
      <c r="B57">
        <v>3.7589999999999998E-2</v>
      </c>
      <c r="C57">
        <v>-2.3990000000000001E-2</v>
      </c>
      <c r="D57">
        <v>-1.7250000000000001E-2</v>
      </c>
    </row>
    <row r="58" spans="1:22" x14ac:dyDescent="0.25">
      <c r="B58">
        <f>-(B56-B57)/2</f>
        <v>3.9864999999999998E-2</v>
      </c>
      <c r="C58">
        <f>(C56-C57)</f>
        <v>4.437E-2</v>
      </c>
      <c r="D58">
        <f>(D56-D57)</f>
        <v>3.7629999999999997E-2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den Ridder</dc:creator>
  <cp:lastModifiedBy>Luc den Ridder</cp:lastModifiedBy>
  <dcterms:created xsi:type="dcterms:W3CDTF">2019-03-25T10:41:32Z</dcterms:created>
  <dcterms:modified xsi:type="dcterms:W3CDTF">2019-03-26T17:28:45Z</dcterms:modified>
</cp:coreProperties>
</file>