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de\OneDrive\Documenten\GitHub\B08\B08_SVV_Flight_Dynamics\"/>
    </mc:Choice>
  </mc:AlternateContent>
  <xr:revisionPtr revIDLastSave="0" documentId="8_{63E21FF6-7DCD-4A14-9097-BB53E5EA5D91}" xr6:coauthVersionLast="41" xr6:coauthVersionMax="41" xr10:uidLastSave="{00000000-0000-0000-0000-000000000000}"/>
  <bookViews>
    <workbookView xWindow="-5424" yWindow="-4176" windowWidth="17280" windowHeight="9108" xr2:uid="{EDE3A8E9-980C-4503-A0CE-8C6563F00B4E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1" l="1"/>
  <c r="X17" i="1"/>
  <c r="V21" i="1"/>
  <c r="V18" i="1"/>
  <c r="U21" i="1"/>
  <c r="U18" i="1"/>
  <c r="T21" i="1"/>
  <c r="T18" i="1"/>
  <c r="X9" i="1"/>
  <c r="X10" i="1"/>
  <c r="V14" i="1"/>
  <c r="U14" i="1"/>
  <c r="V11" i="1"/>
  <c r="U11" i="1"/>
  <c r="T14" i="1"/>
  <c r="T11" i="1"/>
  <c r="X2" i="1"/>
  <c r="X3" i="1"/>
  <c r="V7" i="1"/>
  <c r="V4" i="1"/>
  <c r="U7" i="1"/>
  <c r="U4" i="1"/>
  <c r="T4" i="1"/>
  <c r="T7" i="1"/>
  <c r="Q16" i="1"/>
  <c r="Q17" i="1"/>
  <c r="O21" i="1"/>
  <c r="O18" i="1"/>
  <c r="N21" i="1"/>
  <c r="N18" i="1"/>
  <c r="M21" i="1"/>
  <c r="M18" i="1"/>
  <c r="Q9" i="1"/>
  <c r="Q10" i="1"/>
  <c r="O14" i="1"/>
  <c r="O11" i="1"/>
  <c r="N14" i="1"/>
  <c r="N11" i="1"/>
  <c r="M14" i="1"/>
  <c r="M11" i="1"/>
  <c r="Q2" i="1"/>
  <c r="F23" i="1"/>
  <c r="Q3" i="1"/>
  <c r="O7" i="1"/>
  <c r="O4" i="1"/>
  <c r="N4" i="1"/>
  <c r="N7" i="1"/>
  <c r="M4" i="1"/>
  <c r="M7" i="1"/>
  <c r="J23" i="1"/>
  <c r="J16" i="1"/>
  <c r="J9" i="1"/>
  <c r="F24" i="1"/>
  <c r="B28" i="1"/>
  <c r="D28" i="1"/>
  <c r="C28" i="1"/>
  <c r="C25" i="1"/>
  <c r="D25" i="1"/>
  <c r="B25" i="1"/>
  <c r="F16" i="1"/>
  <c r="F3" i="1"/>
  <c r="F10" i="1"/>
  <c r="F17" i="1"/>
  <c r="D18" i="1"/>
  <c r="D21" i="1"/>
  <c r="C18" i="1"/>
  <c r="C21" i="1"/>
  <c r="B18" i="1"/>
  <c r="B21" i="1"/>
  <c r="F9" i="1"/>
  <c r="D11" i="1"/>
  <c r="D14" i="1"/>
  <c r="C14" i="1"/>
  <c r="C11" i="1"/>
  <c r="B14" i="1"/>
  <c r="B11" i="1"/>
  <c r="F2" i="1"/>
  <c r="D7" i="1"/>
  <c r="D4" i="1"/>
  <c r="C4" i="1"/>
  <c r="C7" i="1"/>
  <c r="B7" i="1"/>
  <c r="B4" i="1"/>
</calcChain>
</file>

<file path=xl/sharedStrings.xml><?xml version="1.0" encoding="utf-8"?>
<sst xmlns="http://schemas.openxmlformats.org/spreadsheetml/2006/main" count="40" uniqueCount="17">
  <si>
    <t>Phugoid</t>
  </si>
  <si>
    <t>TAS</t>
  </si>
  <si>
    <t>P =</t>
  </si>
  <si>
    <t>T1/2</t>
  </si>
  <si>
    <t>T1/2 =</t>
  </si>
  <si>
    <t>AOA</t>
  </si>
  <si>
    <t>T1/2=</t>
  </si>
  <si>
    <t>Pitch</t>
  </si>
  <si>
    <t>Short Period</t>
  </si>
  <si>
    <t>Pitch rate</t>
  </si>
  <si>
    <t xml:space="preserve">P = </t>
  </si>
  <si>
    <t>Pitch Rate</t>
  </si>
  <si>
    <t>Dutch Roll</t>
  </si>
  <si>
    <t>Roll</t>
  </si>
  <si>
    <t>Yaw Rate</t>
  </si>
  <si>
    <t>Roll Rate</t>
  </si>
  <si>
    <t>Dutch Roll damped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</si>
</sst>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9EF1-09D2-4B4F-81CA-C0DD595F7C8E}">
  <dimension ref="A1:X28"/>
  <sheetViews>
    <sheetView tabSelected="1" topLeftCell="O1" workbookViewId="0">
      <selection activeCell="V25" sqref="V25"/>
    </sheetView>
  </sheetViews>
  <sheetFormatPr defaultRowHeight="15" x14ac:dyDescent="0.25"/>
  <cols>
    <col min="3" max="4" width="9.7109375" bestFit="1" customWidth="1"/>
    <col min="6" max="6" width="12" bestFit="1" customWidth="1"/>
    <col min="17" max="17" width="12" bestFit="1" customWidth="1"/>
    <col min="24" max="24" width="11" bestFit="1" customWidth="1"/>
  </cols>
  <sheetData>
    <row r="1" spans="1:24" x14ac:dyDescent="0.25">
      <c r="A1" t="s">
        <v>0</v>
      </c>
      <c r="H1" t="s">
        <v>8</v>
      </c>
      <c r="L1" t="s">
        <v>12</v>
      </c>
      <c r="S1" t="s">
        <v>16</v>
      </c>
    </row>
    <row r="2" spans="1:24" x14ac:dyDescent="0.25">
      <c r="A2" t="s">
        <v>1</v>
      </c>
      <c r="B2">
        <v>20.6</v>
      </c>
      <c r="C2">
        <v>180</v>
      </c>
      <c r="D2">
        <v>134.30000000000001</v>
      </c>
      <c r="E2" t="s">
        <v>2</v>
      </c>
      <c r="F2">
        <f>(C4-B4)/3</f>
        <v>45.449999999999996</v>
      </c>
      <c r="L2" t="s">
        <v>13</v>
      </c>
      <c r="M2">
        <v>3.2</v>
      </c>
      <c r="N2">
        <v>6.3</v>
      </c>
      <c r="O2">
        <v>9.4</v>
      </c>
      <c r="P2" t="s">
        <v>2</v>
      </c>
      <c r="Q2">
        <f>(N4-M4)</f>
        <v>3.05</v>
      </c>
      <c r="S2" t="s">
        <v>13</v>
      </c>
      <c r="T2">
        <v>2.5</v>
      </c>
      <c r="U2">
        <v>5.6</v>
      </c>
      <c r="V2">
        <v>5.6</v>
      </c>
      <c r="W2" t="s">
        <v>2</v>
      </c>
      <c r="X2">
        <f>(U4-T4)</f>
        <v>3</v>
      </c>
    </row>
    <row r="3" spans="1:24" x14ac:dyDescent="0.25">
      <c r="B3">
        <v>43.7</v>
      </c>
      <c r="C3">
        <v>157</v>
      </c>
      <c r="D3">
        <v>157</v>
      </c>
      <c r="E3" t="s">
        <v>4</v>
      </c>
      <c r="F3">
        <f>((B7-C7)*D4+(D7-B7)*C4)/(D7-C7)-B4</f>
        <v>131.66063432835813</v>
      </c>
      <c r="M3">
        <v>4.8</v>
      </c>
      <c r="N3">
        <v>7.8</v>
      </c>
      <c r="O3">
        <v>7.8</v>
      </c>
      <c r="P3" t="s">
        <v>4</v>
      </c>
      <c r="Q3">
        <f>((M7-N7)*O4+(O7-M7)*N4)/(O7-N7)-M4</f>
        <v>3.4066143911439113</v>
      </c>
      <c r="T3">
        <v>4</v>
      </c>
      <c r="U3">
        <v>6.9</v>
      </c>
      <c r="V3">
        <v>4</v>
      </c>
      <c r="W3" t="s">
        <v>4</v>
      </c>
      <c r="X3">
        <f>((T7-U7)*V4+(V7-T7)*U4)/(V7-U7)-T4</f>
        <v>2.7974531641198306</v>
      </c>
    </row>
    <row r="4" spans="1:24" x14ac:dyDescent="0.25">
      <c r="B4">
        <f>(B3+B2)/2</f>
        <v>32.150000000000006</v>
      </c>
      <c r="C4">
        <f>(C3+C2)/2</f>
        <v>168.5</v>
      </c>
      <c r="D4">
        <f>(D3+D2)/2</f>
        <v>145.65</v>
      </c>
      <c r="M4">
        <f>(M3+M2)/2</f>
        <v>4</v>
      </c>
      <c r="N4">
        <f>(N3+N2)/2</f>
        <v>7.05</v>
      </c>
      <c r="O4">
        <f>(O3+O2)/2</f>
        <v>8.6</v>
      </c>
      <c r="T4">
        <f>(T3+T2)/2</f>
        <v>3.25</v>
      </c>
      <c r="U4">
        <f>(U3+U2)/2</f>
        <v>6.25</v>
      </c>
      <c r="V4">
        <f>(V3+V2)/2</f>
        <v>4.8</v>
      </c>
    </row>
    <row r="5" spans="1:24" x14ac:dyDescent="0.25">
      <c r="B5">
        <v>79.3</v>
      </c>
      <c r="C5">
        <v>92.91</v>
      </c>
      <c r="D5">
        <v>94.25</v>
      </c>
      <c r="M5">
        <v>-0.17119999999999999</v>
      </c>
      <c r="N5">
        <v>-0.18090000000000001</v>
      </c>
      <c r="O5">
        <v>-0.15379999999999999</v>
      </c>
      <c r="T5">
        <v>-0.12820000000000001</v>
      </c>
      <c r="U5">
        <v>-0.1343</v>
      </c>
      <c r="V5">
        <v>-0.1343</v>
      </c>
    </row>
    <row r="6" spans="1:24" x14ac:dyDescent="0.25">
      <c r="B6">
        <v>97.17</v>
      </c>
      <c r="C6">
        <v>84.25</v>
      </c>
      <c r="D6">
        <v>84.25</v>
      </c>
      <c r="M6">
        <v>4.4470000000000003E-2</v>
      </c>
      <c r="N6">
        <v>-6.6830000000000001E-2</v>
      </c>
      <c r="O6">
        <v>-6.6830000000000001E-2</v>
      </c>
      <c r="T6">
        <v>5.8900000000000001E-2</v>
      </c>
      <c r="U6">
        <v>-5.6930000000000001E-2</v>
      </c>
      <c r="V6">
        <v>5.8900000000000001E-2</v>
      </c>
    </row>
    <row r="7" spans="1:24" x14ac:dyDescent="0.25">
      <c r="B7">
        <f>(B6-B5)/2</f>
        <v>8.9350000000000023</v>
      </c>
      <c r="C7">
        <f>C5-C6</f>
        <v>8.6599999999999966</v>
      </c>
      <c r="D7">
        <f>D5-D6</f>
        <v>10</v>
      </c>
      <c r="M7">
        <f>(M6-M5)/2</f>
        <v>0.107835</v>
      </c>
      <c r="N7">
        <f>(N6-N5)</f>
        <v>0.11407</v>
      </c>
      <c r="O7">
        <f>(O6-O5)</f>
        <v>8.6969999999999992E-2</v>
      </c>
      <c r="T7">
        <f>(T6-T5)/2</f>
        <v>9.3550000000000008E-2</v>
      </c>
      <c r="U7">
        <f>(U6-U5)</f>
        <v>7.7369999999999994E-2</v>
      </c>
      <c r="V7">
        <f>(V6-V5)</f>
        <v>0.19320000000000001</v>
      </c>
    </row>
    <row r="9" spans="1:24" x14ac:dyDescent="0.25">
      <c r="A9" t="s">
        <v>5</v>
      </c>
      <c r="B9">
        <v>21</v>
      </c>
      <c r="C9">
        <v>179.8</v>
      </c>
      <c r="D9">
        <v>134.6</v>
      </c>
      <c r="E9" t="s">
        <v>2</v>
      </c>
      <c r="F9">
        <f>(C11-B11)/3</f>
        <v>45.283333333333339</v>
      </c>
      <c r="H9" t="s">
        <v>5</v>
      </c>
      <c r="I9" t="s">
        <v>2</v>
      </c>
      <c r="J9">
        <f>27.3-3.2</f>
        <v>24.1</v>
      </c>
      <c r="L9" t="s">
        <v>15</v>
      </c>
      <c r="M9">
        <v>2.5</v>
      </c>
      <c r="N9">
        <v>7</v>
      </c>
      <c r="O9">
        <v>10</v>
      </c>
      <c r="P9" t="s">
        <v>2</v>
      </c>
      <c r="Q9">
        <f>(N11-M11)/3*2</f>
        <v>2.9666666666666668</v>
      </c>
      <c r="S9" t="s">
        <v>15</v>
      </c>
      <c r="T9">
        <v>1.8</v>
      </c>
      <c r="U9">
        <v>6.2</v>
      </c>
      <c r="V9">
        <v>6.2</v>
      </c>
      <c r="W9" t="s">
        <v>2</v>
      </c>
      <c r="X9">
        <f>(U11-T11)/3*2</f>
        <v>2.8333333333333339</v>
      </c>
    </row>
    <row r="10" spans="1:24" x14ac:dyDescent="0.25">
      <c r="B10">
        <v>45</v>
      </c>
      <c r="C10">
        <v>157.9</v>
      </c>
      <c r="D10">
        <v>157.9</v>
      </c>
      <c r="E10" t="s">
        <v>6</v>
      </c>
      <c r="F10">
        <f>((B14-C14)*D11+(D14-B14)*C11)/(D14-C14)-B11</f>
        <v>135.05101010101029</v>
      </c>
      <c r="M10">
        <v>4.0999999999999996</v>
      </c>
      <c r="N10">
        <v>8.5</v>
      </c>
      <c r="O10">
        <v>8.5</v>
      </c>
      <c r="P10" t="s">
        <v>4</v>
      </c>
      <c r="Q10">
        <f>((N14-M14)*O11+(M14-O14)*N11)/(N14-O14)-M11</f>
        <v>4.9600492984452016</v>
      </c>
      <c r="T10">
        <v>3.3</v>
      </c>
      <c r="U10">
        <v>7.4</v>
      </c>
      <c r="V10">
        <v>4.7</v>
      </c>
      <c r="W10" t="s">
        <v>4</v>
      </c>
      <c r="X10">
        <f>((T14-U14)*V11+(V14-T14)*U11)/(V14-U14)-T11</f>
        <v>4.2078225870726085</v>
      </c>
    </row>
    <row r="11" spans="1:24" x14ac:dyDescent="0.25">
      <c r="B11">
        <f>(B10+B9)/2</f>
        <v>33</v>
      </c>
      <c r="C11">
        <f>(C10+C9)/2</f>
        <v>168.85000000000002</v>
      </c>
      <c r="D11">
        <f>(D10+D9)/2</f>
        <v>146.25</v>
      </c>
      <c r="M11">
        <f>(M10+M9)/2</f>
        <v>3.3</v>
      </c>
      <c r="N11">
        <f>(N10+N9)/2</f>
        <v>7.75</v>
      </c>
      <c r="O11">
        <f>(O10+O9)/2</f>
        <v>9.25</v>
      </c>
      <c r="T11">
        <f>(T10+T9)/2</f>
        <v>2.5499999999999998</v>
      </c>
      <c r="U11">
        <f>(U10+U9)/2</f>
        <v>6.8000000000000007</v>
      </c>
      <c r="V11">
        <f>(V10+V9)/2</f>
        <v>5.45</v>
      </c>
    </row>
    <row r="12" spans="1:24" x14ac:dyDescent="0.25">
      <c r="B12">
        <v>8.6180000000000007E-2</v>
      </c>
      <c r="C12">
        <v>9.6369999999999997E-2</v>
      </c>
      <c r="D12">
        <v>9.7360000000000002E-2</v>
      </c>
      <c r="M12">
        <v>-0.14979999999999999</v>
      </c>
      <c r="N12">
        <v>0.12139999999999999</v>
      </c>
      <c r="O12">
        <v>4.2290000000000001E-2</v>
      </c>
      <c r="T12">
        <v>-0.1341</v>
      </c>
      <c r="U12">
        <v>0.10009999999999999</v>
      </c>
      <c r="V12">
        <v>0.10009999999999999</v>
      </c>
    </row>
    <row r="13" spans="1:24" x14ac:dyDescent="0.25">
      <c r="B13">
        <v>9.9989999999999996E-2</v>
      </c>
      <c r="C13">
        <v>8.9499999999999996E-2</v>
      </c>
      <c r="D13">
        <v>8.9499999999999996E-2</v>
      </c>
      <c r="M13">
        <v>0.22020000000000001</v>
      </c>
      <c r="N13">
        <v>-9.0499999999999997E-2</v>
      </c>
      <c r="O13">
        <v>-9.0499999999999997E-2</v>
      </c>
      <c r="T13">
        <v>0.20180000000000001</v>
      </c>
      <c r="U13">
        <v>-6.3930000000000001E-2</v>
      </c>
      <c r="V13">
        <v>-0.18940000000000001</v>
      </c>
    </row>
    <row r="14" spans="1:24" x14ac:dyDescent="0.25">
      <c r="B14">
        <f>(B13-B12)/2</f>
        <v>6.9049999999999945E-3</v>
      </c>
      <c r="C14">
        <f>(C12-C13)</f>
        <v>6.8700000000000011E-3</v>
      </c>
      <c r="D14">
        <f>(D12-D13)</f>
        <v>7.8600000000000059E-3</v>
      </c>
      <c r="M14">
        <f>(M13-M12)/2</f>
        <v>0.185</v>
      </c>
      <c r="N14">
        <f>(N12-N13)</f>
        <v>0.21189999999999998</v>
      </c>
      <c r="O14">
        <f>(O12-O13)</f>
        <v>0.13278999999999999</v>
      </c>
      <c r="T14">
        <f>(T13-T12)/2</f>
        <v>0.16794999999999999</v>
      </c>
      <c r="U14">
        <f>(U12-U13)</f>
        <v>0.16403000000000001</v>
      </c>
      <c r="V14">
        <f>(V12-V13)</f>
        <v>0.28949999999999998</v>
      </c>
    </row>
    <row r="16" spans="1:24" x14ac:dyDescent="0.25">
      <c r="A16" t="s">
        <v>7</v>
      </c>
      <c r="B16">
        <v>32.4</v>
      </c>
      <c r="C16">
        <v>191.6</v>
      </c>
      <c r="D16">
        <v>145.1</v>
      </c>
      <c r="E16" t="s">
        <v>2</v>
      </c>
      <c r="F16">
        <f>(C18-B18)/3</f>
        <v>45.383333333333326</v>
      </c>
      <c r="H16" t="s">
        <v>7</v>
      </c>
      <c r="I16" t="s">
        <v>10</v>
      </c>
      <c r="J16">
        <f xml:space="preserve"> 49.1-1.3</f>
        <v>47.800000000000004</v>
      </c>
      <c r="L16" t="s">
        <v>14</v>
      </c>
      <c r="M16">
        <v>3.2</v>
      </c>
      <c r="N16">
        <v>7.7</v>
      </c>
      <c r="O16">
        <v>7.7</v>
      </c>
      <c r="P16" t="s">
        <v>2</v>
      </c>
      <c r="Q16">
        <f>(N18-M18)/3*2</f>
        <v>2.9999999999999996</v>
      </c>
      <c r="S16" t="s">
        <v>14</v>
      </c>
      <c r="T16">
        <v>2.5</v>
      </c>
      <c r="U16">
        <v>6.7</v>
      </c>
      <c r="V16">
        <v>6.7</v>
      </c>
      <c r="W16" t="s">
        <v>2</v>
      </c>
      <c r="X16">
        <f>(U18-T18)/3*2</f>
        <v>2.7333333333333338</v>
      </c>
    </row>
    <row r="17" spans="1:24" x14ac:dyDescent="0.25">
      <c r="B17">
        <v>55.5</v>
      </c>
      <c r="C17">
        <v>168.6</v>
      </c>
      <c r="D17">
        <v>168.6</v>
      </c>
      <c r="E17" t="s">
        <v>3</v>
      </c>
      <c r="F17">
        <f>((B21-C21)*D18+(D21-B21)*C18)/(D21-C21)-B18</f>
        <v>126.06469414893617</v>
      </c>
      <c r="M17">
        <v>4.7</v>
      </c>
      <c r="N17">
        <v>9.1999999999999993</v>
      </c>
      <c r="O17">
        <v>6.2</v>
      </c>
      <c r="P17" t="s">
        <v>4</v>
      </c>
      <c r="Q17">
        <f>((N21-M21)*O18+(M21-O21)*N18)/(N21-O21)-M18</f>
        <v>3.8794150290526863</v>
      </c>
      <c r="T17">
        <v>3.9</v>
      </c>
      <c r="U17">
        <v>7.9</v>
      </c>
      <c r="V17">
        <v>5.4</v>
      </c>
      <c r="W17" t="s">
        <v>4</v>
      </c>
      <c r="X17">
        <f>((T21-U21)*V18+(V21-T21)*U18)/(V21-U21)-T18</f>
        <v>3.2937840217739369</v>
      </c>
    </row>
    <row r="18" spans="1:24" x14ac:dyDescent="0.25">
      <c r="B18">
        <f>(B17+B16)/2</f>
        <v>43.95</v>
      </c>
      <c r="C18">
        <f>(C17+C16)/2</f>
        <v>180.1</v>
      </c>
      <c r="D18">
        <f>(D17+D16)/2</f>
        <v>156.85</v>
      </c>
      <c r="M18">
        <f>(M17+M16)/2</f>
        <v>3.95</v>
      </c>
      <c r="N18">
        <f>(N17+N16)/2</f>
        <v>8.4499999999999993</v>
      </c>
      <c r="O18">
        <f>(O17+O16)/2</f>
        <v>6.95</v>
      </c>
      <c r="T18">
        <f>(T17+T16)/2</f>
        <v>3.2</v>
      </c>
      <c r="U18">
        <f>(U17+U16)/2</f>
        <v>7.3000000000000007</v>
      </c>
      <c r="V18">
        <f>(V17+V16)/2</f>
        <v>6.0500000000000007</v>
      </c>
    </row>
    <row r="19" spans="1:24" x14ac:dyDescent="0.25">
      <c r="B19">
        <v>-4.4650000000000002E-2</v>
      </c>
      <c r="C19">
        <v>0.13320000000000001</v>
      </c>
      <c r="D19">
        <v>0.152</v>
      </c>
      <c r="M19">
        <v>0.25779999999999997</v>
      </c>
      <c r="N19">
        <v>-0.1583</v>
      </c>
      <c r="O19">
        <v>-0.1583</v>
      </c>
      <c r="T19">
        <v>0.24060000000000001</v>
      </c>
      <c r="U19">
        <v>-0.1295</v>
      </c>
      <c r="V19">
        <v>-0.1295</v>
      </c>
    </row>
    <row r="20" spans="1:24" x14ac:dyDescent="0.25">
      <c r="B20">
        <v>0.1963</v>
      </c>
      <c r="C20">
        <v>2.0879999999999999E-2</v>
      </c>
      <c r="D20">
        <v>2.0879999999999999E-2</v>
      </c>
      <c r="M20">
        <v>-0.32940000000000003</v>
      </c>
      <c r="N20">
        <v>7.1929999999999994E-2</v>
      </c>
      <c r="O20">
        <v>0.22509999999999999</v>
      </c>
      <c r="T20">
        <v>-0.29289999999999999</v>
      </c>
      <c r="U20">
        <v>5.6680000000000001E-2</v>
      </c>
      <c r="V20">
        <v>0.18160000000000001</v>
      </c>
    </row>
    <row r="21" spans="1:24" x14ac:dyDescent="0.25">
      <c r="B21">
        <f>(B20-B19)/2</f>
        <v>0.120475</v>
      </c>
      <c r="C21">
        <f>(C19-C20)</f>
        <v>0.11232000000000002</v>
      </c>
      <c r="D21">
        <f>(D19-D20)</f>
        <v>0.13111999999999999</v>
      </c>
      <c r="M21">
        <f>(M19-M20)/2</f>
        <v>0.29359999999999997</v>
      </c>
      <c r="N21">
        <f>(N20-N19)</f>
        <v>0.23022999999999999</v>
      </c>
      <c r="O21">
        <f>(O20-O19)</f>
        <v>0.38339999999999996</v>
      </c>
      <c r="T21">
        <f>-(T20-T19)/2</f>
        <v>0.26674999999999999</v>
      </c>
      <c r="U21">
        <f>-(U19-U20)</f>
        <v>0.18618000000000001</v>
      </c>
      <c r="V21">
        <f>-(V19-V20)</f>
        <v>0.31110000000000004</v>
      </c>
    </row>
    <row r="23" spans="1:24" x14ac:dyDescent="0.25">
      <c r="A23" t="s">
        <v>9</v>
      </c>
      <c r="B23">
        <v>44.5</v>
      </c>
      <c r="C23">
        <v>179.7</v>
      </c>
      <c r="D23">
        <v>179.7</v>
      </c>
      <c r="E23" t="s">
        <v>2</v>
      </c>
      <c r="F23">
        <f>(C25-B25)/2.5</f>
        <v>45.2</v>
      </c>
      <c r="H23" t="s">
        <v>11</v>
      </c>
      <c r="I23" t="s">
        <v>10</v>
      </c>
      <c r="J23">
        <f xml:space="preserve"> 24.9-2.2</f>
        <v>22.7</v>
      </c>
    </row>
    <row r="24" spans="1:24" x14ac:dyDescent="0.25">
      <c r="B24">
        <v>66.5</v>
      </c>
      <c r="C24">
        <v>157.30000000000001</v>
      </c>
      <c r="D24">
        <v>202.4</v>
      </c>
      <c r="E24" t="s">
        <v>3</v>
      </c>
      <c r="F24">
        <f>((B28-C28)*D25+(D28-B28)*C25)/(D28-C28)-B25</f>
        <v>123.81884344766934</v>
      </c>
    </row>
    <row r="25" spans="1:24" x14ac:dyDescent="0.25">
      <c r="B25">
        <f>(B24+B23)/2</f>
        <v>55.5</v>
      </c>
      <c r="C25">
        <f t="shared" ref="C25:D25" si="0">(C24+C23)/2</f>
        <v>168.5</v>
      </c>
      <c r="D25">
        <f t="shared" si="0"/>
        <v>191.05</v>
      </c>
    </row>
    <row r="26" spans="1:24" x14ac:dyDescent="0.25">
      <c r="B26">
        <v>1.6709999999999999E-2</v>
      </c>
      <c r="C26">
        <v>7.9649999999999999E-3</v>
      </c>
      <c r="D26">
        <v>7.9649999999999999E-3</v>
      </c>
    </row>
    <row r="27" spans="1:24" x14ac:dyDescent="0.25">
      <c r="B27">
        <v>-1.5469999999999999E-2</v>
      </c>
      <c r="C27">
        <v>-9.2160000000000002E-3</v>
      </c>
      <c r="D27">
        <v>-6.9420000000000003E-3</v>
      </c>
    </row>
    <row r="28" spans="1:24" x14ac:dyDescent="0.25">
      <c r="B28">
        <f>(B26-B27)/2</f>
        <v>1.609E-2</v>
      </c>
      <c r="C28">
        <f>(C26-C27)</f>
        <v>1.7181000000000002E-2</v>
      </c>
      <c r="D28">
        <f>(D26-D27)</f>
        <v>1.4907E-2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den Ridder</dc:creator>
  <cp:lastModifiedBy>Luc den Ridder</cp:lastModifiedBy>
  <dcterms:created xsi:type="dcterms:W3CDTF">2019-03-25T10:41:32Z</dcterms:created>
  <dcterms:modified xsi:type="dcterms:W3CDTF">2019-03-25T20:34:11Z</dcterms:modified>
</cp:coreProperties>
</file>